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laval365-my.sharepoint.com/personal/p_villapiana_laval_ca/Documents/Bureau/Outil - Prévisions Financières/Chiffrio/François Pauzé/"/>
    </mc:Choice>
  </mc:AlternateContent>
  <xr:revisionPtr revIDLastSave="1061" documentId="8_{71664CCF-A7E7-4328-B217-09412D1EC066}" xr6:coauthVersionLast="47" xr6:coauthVersionMax="47" xr10:uidLastSave="{264C71B3-169E-4830-804A-0A93A63B7647}"/>
  <bookViews>
    <workbookView xWindow="-110" yWindow="-110" windowWidth="19420" windowHeight="11500" tabRatio="893" firstSheet="1" activeTab="1" xr2:uid="{C54062DF-FD04-479E-81B2-F8395874BDEA}"/>
  </bookViews>
  <sheets>
    <sheet name="infoimp" sheetId="35" state="veryHidden" r:id="rId1"/>
    <sheet name="Accueil" sheetId="26" r:id="rId2"/>
    <sheet name="CoûtFin" sheetId="1" r:id="rId3"/>
    <sheet name="Hypot.Ventes.Vide" sheetId="13" r:id="rId4"/>
    <sheet name="Vts&amp;Achts" sheetId="25" r:id="rId5"/>
    <sheet name="BdgCais1" sheetId="16" r:id="rId6"/>
    <sheet name="BdgCais2" sheetId="17" r:id="rId7"/>
    <sheet name="BdgCais3" sheetId="22" r:id="rId8"/>
    <sheet name="Empr" sheetId="12" r:id="rId9"/>
    <sheet name="empr_cal" sheetId="32" state="veryHidden" r:id="rId10"/>
    <sheet name="entete pret" sheetId="30" state="veryHidden" r:id="rId11"/>
    <sheet name="Amor" sheetId="7" r:id="rId12"/>
    <sheet name="BilPréProj" sheetId="34" r:id="rId13"/>
    <sheet name="Bil" sheetId="10" r:id="rId14"/>
    <sheet name="Rés" sheetId="9" r:id="rId15"/>
    <sheet name="annxRés" sheetId="8" r:id="rId16"/>
    <sheet name="Pt Mrt" sheetId="28" r:id="rId17"/>
    <sheet name="Guide" sheetId="27" r:id="rId18"/>
  </sheets>
  <definedNames>
    <definedName name="date_demarrage" localSheetId="0">#REF!</definedName>
    <definedName name="date_demarrage">empr_cal!$F$5</definedName>
    <definedName name="date_demarrage_1_an">'entete pret'!$B$26</definedName>
    <definedName name="emp_debut">empr_cal!$CS$3</definedName>
    <definedName name="emp1_" localSheetId="0">#REF!</definedName>
    <definedName name="emp1_">empr_cal!$C$18:$I$621</definedName>
    <definedName name="emp1_conge" localSheetId="0">#REF!</definedName>
    <definedName name="emp1_conge">empr_cal!$E$3</definedName>
    <definedName name="emp1_debut" localSheetId="0">#REF!</definedName>
    <definedName name="emp1_debut">empr_cal!$E$4</definedName>
    <definedName name="emp1_fin" localSheetId="0">#REF!</definedName>
    <definedName name="emp1_fin">empr_cal!$E$1</definedName>
    <definedName name="emp1_int_cumu" localSheetId="0">#REF!</definedName>
    <definedName name="emp1_int_cumu">empr_cal!$I$11</definedName>
    <definedName name="emp1_mont_cal" localSheetId="0">#REF!</definedName>
    <definedName name="emp1_mont_cal">empr_cal!$I$12</definedName>
    <definedName name="emp1_mont_ini" localSheetId="0">#REF!</definedName>
    <definedName name="emp1_mont_ini">empr_cal!$I$13</definedName>
    <definedName name="emp1_tx" localSheetId="0">#REF!</definedName>
    <definedName name="emp1_tx">empr_cal!$E$2</definedName>
    <definedName name="emp1_type" localSheetId="0">#REF!</definedName>
    <definedName name="emp1_type">empr_cal!$I$9</definedName>
    <definedName name="emp1_vers" localSheetId="0">#REF!</definedName>
    <definedName name="emp1_vers">empr_cal!$I$10</definedName>
    <definedName name="emp2_" localSheetId="0">#REF!</definedName>
    <definedName name="emp2_">empr_cal!$Q$18:$W$621</definedName>
    <definedName name="emp2_conge" localSheetId="0">#REF!</definedName>
    <definedName name="emp2_conge">empr_cal!$S$3</definedName>
    <definedName name="emp2_debut" localSheetId="0">#REF!</definedName>
    <definedName name="emp2_debut">empr_cal!$S$4</definedName>
    <definedName name="emp2_fin" localSheetId="0">#REF!</definedName>
    <definedName name="emp2_fin">empr_cal!$S$1</definedName>
    <definedName name="emp2_int_cumu" localSheetId="0">#REF!</definedName>
    <definedName name="emp2_int_cumu">empr_cal!$W$11</definedName>
    <definedName name="emp2_mont_cal" localSheetId="0">#REF!</definedName>
    <definedName name="emp2_mont_cal">empr_cal!$W$12</definedName>
    <definedName name="emp2_mont_ini" localSheetId="0">#REF!</definedName>
    <definedName name="emp2_mont_ini">empr_cal!$W$13</definedName>
    <definedName name="emp2_tx" localSheetId="0">#REF!</definedName>
    <definedName name="emp2_tx">empr_cal!$S$2</definedName>
    <definedName name="emp2_type" localSheetId="0">#REF!</definedName>
    <definedName name="emp2_type">empr_cal!$W$9</definedName>
    <definedName name="emp2_vers" localSheetId="0">#REF!</definedName>
    <definedName name="emp2_vers">empr_cal!$W$10</definedName>
    <definedName name="emp3_" localSheetId="0">#REF!</definedName>
    <definedName name="emp3_">empr_cal!$AE$18:$AL$621</definedName>
    <definedName name="emp3_conge" localSheetId="0">#REF!</definedName>
    <definedName name="emp3_conge">empr_cal!$AG$3</definedName>
    <definedName name="emp3_debut" localSheetId="0">#REF!</definedName>
    <definedName name="emp3_debut">empr_cal!$AG$4</definedName>
    <definedName name="emp3_fin" localSheetId="0">#REF!</definedName>
    <definedName name="emp3_fin">empr_cal!$AG$1</definedName>
    <definedName name="emp3_int_cumu" localSheetId="0">#REF!</definedName>
    <definedName name="emp3_int_cumu">empr_cal!$AK$11</definedName>
    <definedName name="emp3_mont_cal" localSheetId="0">#REF!</definedName>
    <definedName name="emp3_mont_cal">empr_cal!$AK$12</definedName>
    <definedName name="emp3_mont_ini" localSheetId="0">#REF!</definedName>
    <definedName name="emp3_mont_ini">empr_cal!$AK$13</definedName>
    <definedName name="emp3_tx" localSheetId="0">#REF!</definedName>
    <definedName name="emp3_tx">empr_cal!$AG$2</definedName>
    <definedName name="emp3_type" localSheetId="0">#REF!</definedName>
    <definedName name="emp3_type">empr_cal!$AK$9</definedName>
    <definedName name="emp3_vers" localSheetId="0">#REF!</definedName>
    <definedName name="emp3_vers">empr_cal!$AK$10</definedName>
    <definedName name="emp4_" localSheetId="0">#REF!</definedName>
    <definedName name="emp4_">empr_cal!$AS$18:$AZ$621</definedName>
    <definedName name="emp4_conge" localSheetId="0">#REF!</definedName>
    <definedName name="emp4_conge">empr_cal!$AU$3</definedName>
    <definedName name="emp4_debut" localSheetId="0">#REF!</definedName>
    <definedName name="emp4_debut">empr_cal!$AU$4</definedName>
    <definedName name="emp4_fin" localSheetId="0">#REF!</definedName>
    <definedName name="emp4_fin">empr_cal!$AU$1</definedName>
    <definedName name="emp4_int_cumu" localSheetId="0">#REF!</definedName>
    <definedName name="emp4_int_cumu">empr_cal!$AY$11</definedName>
    <definedName name="emp4_mont_cal" localSheetId="0">#REF!</definedName>
    <definedName name="emp4_mont_cal">empr_cal!$AY$12</definedName>
    <definedName name="emp4_mont_ini" localSheetId="0">#REF!</definedName>
    <definedName name="emp4_mont_ini">empr_cal!$AY$13</definedName>
    <definedName name="emp4_tx" localSheetId="0">#REF!</definedName>
    <definedName name="emp4_tx">empr_cal!$AU$2</definedName>
    <definedName name="emp4_type" localSheetId="0">#REF!</definedName>
    <definedName name="emp4_type">empr_cal!$AY$9</definedName>
    <definedName name="emp4_vers" localSheetId="0">#REF!</definedName>
    <definedName name="emp4_vers">empr_cal!$AY$10</definedName>
    <definedName name="emp5_" localSheetId="0">#REF!</definedName>
    <definedName name="emp5_">empr_cal!$BG$18:$BN$621</definedName>
    <definedName name="emp5_conge" localSheetId="0">#REF!</definedName>
    <definedName name="emp5_conge">empr_cal!$BI$3</definedName>
    <definedName name="emp5_debut" localSheetId="0">#REF!</definedName>
    <definedName name="emp5_debut">empr_cal!$BI$4</definedName>
    <definedName name="emp5_fin" localSheetId="0">#REF!</definedName>
    <definedName name="emp5_fin">empr_cal!$BI$1</definedName>
    <definedName name="emp5_int_cumu" localSheetId="0">#REF!</definedName>
    <definedName name="emp5_int_cumu">empr_cal!$BM$11</definedName>
    <definedName name="emp5_mont_cal" localSheetId="0">#REF!</definedName>
    <definedName name="emp5_mont_cal">empr_cal!$BM$12</definedName>
    <definedName name="emp5_mont_ini" localSheetId="0">#REF!</definedName>
    <definedName name="emp5_mont_ini">empr_cal!$BM$13</definedName>
    <definedName name="emp5_tx" localSheetId="0">#REF!</definedName>
    <definedName name="emp5_tx">empr_cal!$BI$2</definedName>
    <definedName name="emp5_type" localSheetId="0">#REF!</definedName>
    <definedName name="emp5_type">empr_cal!$BM$9</definedName>
    <definedName name="emp5_vers" localSheetId="0">#REF!</definedName>
    <definedName name="emp5_vers">empr_cal!$BM$10</definedName>
    <definedName name="emp6_" localSheetId="0">#REF!</definedName>
    <definedName name="emp6_">empr_cal!$BU$18:$CB$621</definedName>
    <definedName name="emp6_conge" localSheetId="0">#REF!</definedName>
    <definedName name="emp6_conge">empr_cal!$BW$3</definedName>
    <definedName name="emp6_debut" localSheetId="0">#REF!</definedName>
    <definedName name="emp6_debut">empr_cal!$BW$4</definedName>
    <definedName name="emp6_fin" localSheetId="0">#REF!</definedName>
    <definedName name="emp6_fin">empr_cal!$BW$1</definedName>
    <definedName name="emp6_int_cumu" localSheetId="0">#REF!</definedName>
    <definedName name="emp6_int_cumu">empr_cal!$CA$11</definedName>
    <definedName name="emp6_mont_cal" localSheetId="0">#REF!</definedName>
    <definedName name="emp6_mont_cal">empr_cal!$CA$12</definedName>
    <definedName name="emp6_mont_ini" localSheetId="0">#REF!</definedName>
    <definedName name="emp6_mont_ini">empr_cal!$CA$13</definedName>
    <definedName name="emp6_tx" localSheetId="0">#REF!</definedName>
    <definedName name="emp6_tx">empr_cal!$BW$2</definedName>
    <definedName name="emp6_type" localSheetId="0">#REF!</definedName>
    <definedName name="emp6_type">empr_cal!$CA$9</definedName>
    <definedName name="emp6_vers" localSheetId="0">#REF!</definedName>
    <definedName name="emp6_vers">empr_cal!$CA$10</definedName>
    <definedName name="empr_ref_avant" localSheetId="0">#REF!</definedName>
    <definedName name="empr_ref_avant">empr_cal!$N$13</definedName>
    <definedName name="marge_message" localSheetId="0">#REF!</definedName>
    <definedName name="marge_message">'entete pret'!$A$22</definedName>
    <definedName name="marge_mx" localSheetId="0">#REF!</definedName>
    <definedName name="marge_mx">CoûtFin!$M$19</definedName>
    <definedName name="marge_tranche" localSheetId="0">#REF!</definedName>
    <definedName name="marge_tranche">CoûtFin!$M$20</definedName>
    <definedName name="marge_tx" localSheetId="0">#REF!</definedName>
    <definedName name="marge_tx">CoûtFin!$M$22</definedName>
    <definedName name="Nom_entreprise" localSheetId="0">#REF!</definedName>
    <definedName name="Nom_entreprise">CoûtFin!$B$1</definedName>
    <definedName name="RfCol_cap" localSheetId="0">#REF!</definedName>
    <definedName name="RfCol_cap">empr_cal!$CM$3</definedName>
    <definedName name="RfCol_int" localSheetId="0">#REF!</definedName>
    <definedName name="RfCol_int">empr_cal!$CL$3</definedName>
    <definedName name="RfCol_nuVers" localSheetId="0">#REF!</definedName>
    <definedName name="RfCol_nuVers">empr_cal!$CO$3</definedName>
    <definedName name="RfCol_solde" localSheetId="0">#REF!</definedName>
    <definedName name="RfCol_solde">empr_cal!$CN$3</definedName>
    <definedName name="RfCol_Vers" localSheetId="0">#REF!</definedName>
    <definedName name="RfCol_Vers">empr_cal!$CK$3</definedName>
    <definedName name="subventions" localSheetId="0">#REF!</definedName>
    <definedName name="subventions">empr_cal!$CS$19:$CT$137</definedName>
    <definedName name="_xlnm.Print_Area" localSheetId="1">Accueil!$A$1:$L$39</definedName>
    <definedName name="_xlnm.Print_Area" localSheetId="11">Amor!$A$1:$I$41</definedName>
    <definedName name="_xlnm.Print_Area" localSheetId="15">annxRés!$A$1:$V$54</definedName>
    <definedName name="_xlnm.Print_Area" localSheetId="5">BdgCais1!$A$1:$T$86</definedName>
    <definedName name="_xlnm.Print_Area" localSheetId="6">BdgCais2!$A$1:$T$86</definedName>
    <definedName name="_xlnm.Print_Area" localSheetId="7">BdgCais3!$A$1:$T$86</definedName>
    <definedName name="_xlnm.Print_Area" localSheetId="13">Bil!$A$1:$U$71</definedName>
    <definedName name="_xlnm.Print_Area" localSheetId="12">BilPréProj!$A$1:$H$66</definedName>
    <definedName name="_xlnm.Print_Area" localSheetId="2">CoûtFin!$A$1:$G$31</definedName>
    <definedName name="_xlnm.Print_Area" localSheetId="8">Empr!$A$1:$BT$77</definedName>
    <definedName name="_xlnm.Print_Area" localSheetId="17">Guide!$A$1:$C$94</definedName>
    <definedName name="_xlnm.Print_Area" localSheetId="3">'Hypot.Ventes.Vide'!$A$1:$R$89</definedName>
    <definedName name="_xlnm.Print_Area" localSheetId="16">'Pt Mrt'!$A$1:$U$35</definedName>
    <definedName name="_xlnm.Print_Area" localSheetId="14">Rés!$A$1:$U$58</definedName>
    <definedName name="_xlnm.Print_Area" localSheetId="4">'Vts&amp;Achts'!$A$1:$U$140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7" i="16" l="1"/>
  <c r="K57" i="16"/>
  <c r="J57" i="16"/>
  <c r="I57" i="16"/>
  <c r="H57" i="16"/>
  <c r="G57" i="16"/>
  <c r="Q8" i="12" l="1"/>
  <c r="J57" i="13"/>
  <c r="C45" i="22" l="1"/>
  <c r="C45" i="17"/>
  <c r="T49" i="17"/>
  <c r="N38" i="8" s="1"/>
  <c r="D39" i="8"/>
  <c r="D38" i="8"/>
  <c r="D34" i="8"/>
  <c r="BS163" i="12"/>
  <c r="BT163" i="12" s="1"/>
  <c r="CB163" i="12" s="1"/>
  <c r="BX163" i="12"/>
  <c r="BQ163" i="12"/>
  <c r="BY163" i="12" s="1"/>
  <c r="BP163" i="12"/>
  <c r="BO163" i="12"/>
  <c r="BW163" i="12" s="1"/>
  <c r="BN163" i="12"/>
  <c r="BV163" i="12" s="1"/>
  <c r="U163" i="12"/>
  <c r="AD163" i="12" s="1"/>
  <c r="S163" i="12"/>
  <c r="AB163" i="12" s="1"/>
  <c r="AT163" i="12" s="1"/>
  <c r="BC163" i="12" s="1"/>
  <c r="BL163" i="12" s="1"/>
  <c r="R163" i="12"/>
  <c r="AA163" i="12" s="1"/>
  <c r="AS163" i="12" s="1"/>
  <c r="BB163" i="12" s="1"/>
  <c r="BK163" i="12" s="1"/>
  <c r="Q163" i="12"/>
  <c r="Z163" i="12" s="1"/>
  <c r="AR163" i="12" s="1"/>
  <c r="BA163" i="12" s="1"/>
  <c r="BJ163" i="12" s="1"/>
  <c r="P163" i="12"/>
  <c r="Y163" i="12" s="1"/>
  <c r="AQ163" i="12" s="1"/>
  <c r="AZ163" i="12" s="1"/>
  <c r="BI163" i="12" s="1"/>
  <c r="O163" i="12"/>
  <c r="N163" i="12"/>
  <c r="W163" i="12" s="1"/>
  <c r="AO163" i="12" s="1"/>
  <c r="AX163" i="12" s="1"/>
  <c r="BG163" i="12" s="1"/>
  <c r="M163" i="12"/>
  <c r="V163" i="12" s="1"/>
  <c r="AN163" i="12" s="1"/>
  <c r="AW163" i="12" s="1"/>
  <c r="BF163" i="12" s="1"/>
  <c r="K163" i="12"/>
  <c r="T163" i="12" s="1"/>
  <c r="L163" i="12"/>
  <c r="BE163" i="12"/>
  <c r="CV26" i="12"/>
  <c r="CR26" i="12"/>
  <c r="CN26" i="12"/>
  <c r="CJ26" i="12"/>
  <c r="CF26" i="12"/>
  <c r="CZ26" i="12"/>
  <c r="BV64" i="12"/>
  <c r="BV63" i="12"/>
  <c r="BV62" i="12"/>
  <c r="BV61" i="12"/>
  <c r="BV60" i="12"/>
  <c r="BV59" i="12"/>
  <c r="BV58" i="12"/>
  <c r="BV57" i="12"/>
  <c r="BV56" i="12"/>
  <c r="BV55" i="12"/>
  <c r="BV54" i="12"/>
  <c r="BV53" i="12"/>
  <c r="BV52" i="12"/>
  <c r="BV51" i="12"/>
  <c r="BV50" i="12"/>
  <c r="BV49" i="12"/>
  <c r="BV48" i="12"/>
  <c r="BV47" i="12"/>
  <c r="BV46" i="12"/>
  <c r="BV45" i="12"/>
  <c r="BV44" i="12"/>
  <c r="BV43" i="12"/>
  <c r="BV42" i="12"/>
  <c r="BV41" i="12"/>
  <c r="BV40" i="12"/>
  <c r="BV39" i="12"/>
  <c r="BV38" i="12"/>
  <c r="BV37" i="12"/>
  <c r="BV36" i="12"/>
  <c r="BV35" i="12"/>
  <c r="BV34" i="12"/>
  <c r="BV33" i="12"/>
  <c r="BV32" i="12"/>
  <c r="BV31" i="12"/>
  <c r="BV30" i="12"/>
  <c r="BV11" i="12"/>
  <c r="BV29" i="12"/>
  <c r="CP26" i="12"/>
  <c r="CQ26" i="12"/>
  <c r="CT26" i="12"/>
  <c r="CU26" i="12"/>
  <c r="CX26" i="12"/>
  <c r="CY26" i="12"/>
  <c r="CL26" i="12"/>
  <c r="CM26" i="12"/>
  <c r="CH26" i="12"/>
  <c r="CI26" i="12"/>
  <c r="CD26" i="12"/>
  <c r="CE26" i="12"/>
  <c r="B57" i="25"/>
  <c r="B135" i="25"/>
  <c r="B126" i="25"/>
  <c r="B88" i="25"/>
  <c r="B79" i="25"/>
  <c r="B41" i="25"/>
  <c r="B32" i="25"/>
  <c r="B111" i="25"/>
  <c r="B104" i="25"/>
  <c r="B64" i="25"/>
  <c r="B17" i="25"/>
  <c r="B10" i="25"/>
  <c r="BJ8" i="12"/>
  <c r="BA8" i="12"/>
  <c r="AR8" i="12"/>
  <c r="Z8" i="12"/>
  <c r="H8" i="12"/>
  <c r="T66" i="16"/>
  <c r="G64" i="16"/>
  <c r="G9" i="10" s="1"/>
  <c r="AM163" i="12" l="1"/>
  <c r="AC163" i="12"/>
  <c r="CA163" i="12"/>
  <c r="X163" i="12"/>
  <c r="AP163" i="12" s="1"/>
  <c r="AY163" i="12" s="1"/>
  <c r="BH163" i="12" s="1"/>
  <c r="AV163" i="12"/>
  <c r="C40" i="16"/>
  <c r="D25" i="8" s="1"/>
  <c r="C39" i="16"/>
  <c r="T25" i="22"/>
  <c r="C25" i="22"/>
  <c r="C25" i="17"/>
  <c r="T25" i="17"/>
  <c r="T25" i="16"/>
  <c r="C18" i="1"/>
  <c r="C31" i="16"/>
  <c r="AU163" i="12" l="1"/>
  <c r="BD163" i="12" s="1"/>
  <c r="AK163" i="12"/>
  <c r="BM163" i="12"/>
  <c r="B95" i="25"/>
  <c r="B48" i="25"/>
  <c r="B1" i="22"/>
  <c r="BU163" i="12" l="1"/>
  <c r="BR163" i="12"/>
  <c r="BZ163" i="12" s="1"/>
  <c r="B2" i="28"/>
  <c r="C2" i="8"/>
  <c r="C2" i="9"/>
  <c r="B1" i="7"/>
  <c r="B1" i="10"/>
  <c r="B2" i="34"/>
  <c r="D2" i="12"/>
  <c r="B1" i="17"/>
  <c r="B1" i="16"/>
  <c r="B1" i="25"/>
  <c r="C27" i="1"/>
  <c r="G24" i="10" l="1"/>
  <c r="I67" i="16"/>
  <c r="J67" i="16"/>
  <c r="K67" i="16"/>
  <c r="L67" i="16"/>
  <c r="M67" i="16"/>
  <c r="N67" i="16"/>
  <c r="O67" i="16"/>
  <c r="T21" i="16"/>
  <c r="T17" i="16"/>
  <c r="T18" i="16"/>
  <c r="T19" i="16"/>
  <c r="T20" i="16"/>
  <c r="BT115" i="12"/>
  <c r="A79" i="12"/>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J76" i="12"/>
  <c r="AJ75" i="12"/>
  <c r="A66" i="12"/>
  <c r="A67" i="12" s="1"/>
  <c r="A68" i="12" s="1"/>
  <c r="A69" i="12" s="1"/>
  <c r="A70" i="12" s="1"/>
  <c r="A71" i="12" s="1"/>
  <c r="A72" i="12" s="1"/>
  <c r="A73" i="12" s="1"/>
  <c r="A74" i="12" s="1"/>
  <c r="A75" i="12" s="1"/>
  <c r="A76" i="12" s="1"/>
  <c r="A78" i="12" s="1"/>
  <c r="BN65" i="12"/>
  <c r="AE65" i="12"/>
  <c r="AE66" i="12" s="1"/>
  <c r="AE67" i="12" s="1"/>
  <c r="AE68" i="12" s="1"/>
  <c r="AE69" i="12" s="1"/>
  <c r="AE70" i="12" s="1"/>
  <c r="AE71" i="12" s="1"/>
  <c r="AE72" i="12" s="1"/>
  <c r="AE73" i="12" s="1"/>
  <c r="AE74" i="12" s="1"/>
  <c r="AE75" i="12" s="1"/>
  <c r="AE76" i="12" s="1"/>
  <c r="AE79" i="12" s="1"/>
  <c r="AE80" i="12" s="1"/>
  <c r="AE81" i="12" s="1"/>
  <c r="AE82" i="12" s="1"/>
  <c r="AE83" i="12" s="1"/>
  <c r="AE84" i="12" s="1"/>
  <c r="AE85" i="12" s="1"/>
  <c r="AE86" i="12" s="1"/>
  <c r="AE87" i="12" s="1"/>
  <c r="AE88" i="12" s="1"/>
  <c r="AE89" i="12" s="1"/>
  <c r="AE90" i="12" s="1"/>
  <c r="AE91" i="12" s="1"/>
  <c r="AE92" i="12" s="1"/>
  <c r="AE93" i="12" s="1"/>
  <c r="AE94" i="12" s="1"/>
  <c r="AE95" i="12" s="1"/>
  <c r="AE96" i="12" s="1"/>
  <c r="AE97" i="12" s="1"/>
  <c r="AE98" i="12" s="1"/>
  <c r="AE99" i="12" s="1"/>
  <c r="AE100" i="12" s="1"/>
  <c r="AE101" i="12" s="1"/>
  <c r="AE102" i="12" s="1"/>
  <c r="AE103" i="12" s="1"/>
  <c r="AE104" i="12" s="1"/>
  <c r="AE105" i="12" s="1"/>
  <c r="AE106" i="12" s="1"/>
  <c r="AE107" i="12" s="1"/>
  <c r="AE108" i="12" s="1"/>
  <c r="AE109" i="12" s="1"/>
  <c r="AE110" i="12" s="1"/>
  <c r="AE111" i="12" s="1"/>
  <c r="AE112" i="12" s="1"/>
  <c r="AE113" i="12" s="1"/>
  <c r="AE114" i="12" s="1"/>
  <c r="AE115" i="12" s="1"/>
  <c r="AE116" i="12" s="1"/>
  <c r="AE117" i="12" s="1"/>
  <c r="AE118" i="12" s="1"/>
  <c r="AE119" i="12" s="1"/>
  <c r="AE120" i="12" s="1"/>
  <c r="AE121" i="12" s="1"/>
  <c r="AE122" i="12" s="1"/>
  <c r="AE123" i="12" s="1"/>
  <c r="AE124" i="12" s="1"/>
  <c r="AE125" i="12" s="1"/>
  <c r="AE126" i="12" s="1"/>
  <c r="AE127" i="12" s="1"/>
  <c r="AE128" i="12" s="1"/>
  <c r="AE129" i="12" s="1"/>
  <c r="AE130" i="12" s="1"/>
  <c r="AE131" i="12" s="1"/>
  <c r="AE132" i="12" s="1"/>
  <c r="AE133" i="12" s="1"/>
  <c r="AE134" i="12" s="1"/>
  <c r="AE135" i="12" s="1"/>
  <c r="AE136" i="12" s="1"/>
  <c r="AE137" i="12" s="1"/>
  <c r="AE138" i="12" s="1"/>
  <c r="AE139" i="12" s="1"/>
  <c r="AE140" i="12" s="1"/>
  <c r="AE141" i="12" s="1"/>
  <c r="AE142" i="12" s="1"/>
  <c r="AE143" i="12" s="1"/>
  <c r="AE144" i="12" s="1"/>
  <c r="AE145" i="12" s="1"/>
  <c r="AJ64" i="12"/>
  <c r="AJ63" i="12"/>
  <c r="AJ52" i="12"/>
  <c r="AJ51" i="12"/>
  <c r="AJ40" i="12"/>
  <c r="AJ39" i="12"/>
  <c r="BG29" i="12"/>
  <c r="AX29" i="12"/>
  <c r="AO29" i="12"/>
  <c r="W29" i="12"/>
  <c r="W30" i="12" s="1"/>
  <c r="N29" i="12"/>
  <c r="E29" i="12"/>
  <c r="A29" i="12"/>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BF16" i="12"/>
  <c r="AW16" i="12"/>
  <c r="AN16" i="12"/>
  <c r="V16" i="12"/>
  <c r="M16" i="12"/>
  <c r="D16" i="12"/>
  <c r="BL15" i="12"/>
  <c r="BJ15" i="12"/>
  <c r="BG15" i="12"/>
  <c r="BC15" i="12"/>
  <c r="BA15" i="12"/>
  <c r="AX15" i="12"/>
  <c r="AT15" i="12"/>
  <c r="AR15" i="12"/>
  <c r="AO15" i="12"/>
  <c r="AB15" i="12"/>
  <c r="Z15" i="12"/>
  <c r="W15" i="12"/>
  <c r="S15" i="12"/>
  <c r="Q15" i="12"/>
  <c r="N15" i="12"/>
  <c r="J15" i="12"/>
  <c r="H15" i="12"/>
  <c r="E15" i="12"/>
  <c r="BL14" i="12"/>
  <c r="BJ14" i="12"/>
  <c r="BG14" i="12"/>
  <c r="BC14" i="12"/>
  <c r="BA14" i="12"/>
  <c r="AX14" i="12"/>
  <c r="AT14" i="12"/>
  <c r="AR14" i="12"/>
  <c r="AO14" i="12"/>
  <c r="AB14" i="12"/>
  <c r="Z14" i="12"/>
  <c r="W14" i="12"/>
  <c r="S14" i="12"/>
  <c r="Q14" i="12"/>
  <c r="N14" i="12"/>
  <c r="J14" i="12"/>
  <c r="H14" i="12"/>
  <c r="E14" i="12"/>
  <c r="BL13" i="12"/>
  <c r="BJ13" i="12"/>
  <c r="BG13" i="12"/>
  <c r="BC13" i="12"/>
  <c r="BA13" i="12"/>
  <c r="AX13" i="12"/>
  <c r="AT13" i="12"/>
  <c r="AR13" i="12"/>
  <c r="AO13" i="12"/>
  <c r="AB13" i="12"/>
  <c r="Z13" i="12"/>
  <c r="W13" i="12"/>
  <c r="S13" i="12"/>
  <c r="Q13" i="12"/>
  <c r="N13" i="12"/>
  <c r="J13" i="12"/>
  <c r="H13" i="12"/>
  <c r="E13" i="12"/>
  <c r="BL12" i="12"/>
  <c r="BJ12" i="12"/>
  <c r="BG12" i="12"/>
  <c r="BC12" i="12"/>
  <c r="BA12" i="12"/>
  <c r="AX12" i="12"/>
  <c r="AT12" i="12"/>
  <c r="AR12" i="12"/>
  <c r="AO12" i="12"/>
  <c r="AB12" i="12"/>
  <c r="Z12" i="12"/>
  <c r="W12" i="12"/>
  <c r="S12" i="12"/>
  <c r="Q12" i="12"/>
  <c r="N12" i="12"/>
  <c r="J12" i="12"/>
  <c r="H12" i="12"/>
  <c r="E12" i="12"/>
  <c r="BK11" i="12"/>
  <c r="BG11" i="12"/>
  <c r="BB11" i="12"/>
  <c r="AX11" i="12"/>
  <c r="AS11" i="12"/>
  <c r="AO11" i="12"/>
  <c r="AA11" i="12"/>
  <c r="W11" i="12"/>
  <c r="R11" i="12"/>
  <c r="N11" i="12"/>
  <c r="I11" i="12"/>
  <c r="E11" i="12"/>
  <c r="BJ9" i="12"/>
  <c r="BA9" i="12"/>
  <c r="AR9" i="12"/>
  <c r="Z9" i="12"/>
  <c r="Q9" i="12"/>
  <c r="H9" i="12"/>
  <c r="BL8" i="12"/>
  <c r="BG8" i="12"/>
  <c r="BC8" i="12"/>
  <c r="AX8" i="12"/>
  <c r="AT8" i="12"/>
  <c r="AO8" i="12"/>
  <c r="AB8" i="12"/>
  <c r="W8" i="12"/>
  <c r="S8" i="12"/>
  <c r="N8" i="12"/>
  <c r="J8" i="12"/>
  <c r="E8" i="12"/>
  <c r="BJ7" i="12"/>
  <c r="BA7" i="12"/>
  <c r="AR7" i="12"/>
  <c r="Z7" i="12"/>
  <c r="Q7" i="12"/>
  <c r="H7" i="12"/>
  <c r="BK6" i="12"/>
  <c r="BG6" i="12"/>
  <c r="BB6" i="12"/>
  <c r="AX6" i="12"/>
  <c r="AS6" i="12"/>
  <c r="AO6" i="12"/>
  <c r="AA6" i="12"/>
  <c r="W6" i="12"/>
  <c r="R6" i="12"/>
  <c r="N6" i="12"/>
  <c r="I6" i="12"/>
  <c r="E6" i="12"/>
  <c r="BG5" i="12"/>
  <c r="AX5" i="12"/>
  <c r="AO5" i="12"/>
  <c r="W5" i="12"/>
  <c r="N5" i="12"/>
  <c r="E5" i="12"/>
  <c r="AN2" i="12"/>
  <c r="BN66" i="12" l="1"/>
  <c r="BV65" i="12"/>
  <c r="BG30" i="12"/>
  <c r="X21" i="16"/>
  <c r="X19" i="16"/>
  <c r="X18" i="16"/>
  <c r="X17" i="16"/>
  <c r="X20" i="16"/>
  <c r="AO30" i="12"/>
  <c r="N30" i="12"/>
  <c r="E30" i="12"/>
  <c r="AX30" i="12"/>
  <c r="W31" i="12"/>
  <c r="BN67" i="12" l="1"/>
  <c r="BV66" i="12"/>
  <c r="BG31" i="12"/>
  <c r="N31" i="12"/>
  <c r="E31" i="12"/>
  <c r="W32" i="12"/>
  <c r="AX31" i="12"/>
  <c r="AO31" i="12"/>
  <c r="BN68" i="12" l="1"/>
  <c r="BV67" i="12"/>
  <c r="BG32" i="12"/>
  <c r="N32" i="12"/>
  <c r="AX32" i="12"/>
  <c r="W33" i="12"/>
  <c r="AO32" i="12"/>
  <c r="E32" i="12"/>
  <c r="BN69" i="12" l="1"/>
  <c r="BV68" i="12"/>
  <c r="BG33" i="12"/>
  <c r="N33" i="12"/>
  <c r="E33" i="12"/>
  <c r="W34" i="12"/>
  <c r="AO33" i="12"/>
  <c r="AX33" i="12"/>
  <c r="BN70" i="12" l="1"/>
  <c r="BV69" i="12"/>
  <c r="BG34" i="12"/>
  <c r="W35" i="12"/>
  <c r="E34" i="12"/>
  <c r="N34" i="12"/>
  <c r="AX34" i="12"/>
  <c r="AO34" i="12"/>
  <c r="BN71" i="12" l="1"/>
  <c r="BV70" i="12"/>
  <c r="BG35" i="12"/>
  <c r="N35" i="12"/>
  <c r="AX35" i="12"/>
  <c r="W36" i="12"/>
  <c r="AO35" i="12"/>
  <c r="E35" i="12"/>
  <c r="BN72" i="12" l="1"/>
  <c r="BV71" i="12"/>
  <c r="BG36" i="12"/>
  <c r="E36" i="12"/>
  <c r="AX36" i="12"/>
  <c r="AO36" i="12"/>
  <c r="W37" i="12"/>
  <c r="N36" i="12"/>
  <c r="BN73" i="12" l="1"/>
  <c r="BV72" i="12"/>
  <c r="BG37" i="12"/>
  <c r="BG38" i="12" s="1"/>
  <c r="AO37" i="12"/>
  <c r="E37" i="12"/>
  <c r="W38" i="12"/>
  <c r="N37" i="12"/>
  <c r="AX37" i="12"/>
  <c r="BN74" i="12" l="1"/>
  <c r="BV73" i="12"/>
  <c r="AO38" i="12"/>
  <c r="W39" i="12"/>
  <c r="N38" i="12"/>
  <c r="AX38" i="12"/>
  <c r="E38" i="12"/>
  <c r="BG39" i="12"/>
  <c r="BN75" i="12" l="1"/>
  <c r="BV74" i="12"/>
  <c r="AX39" i="12"/>
  <c r="W40" i="12"/>
  <c r="AO39" i="12"/>
  <c r="BG40" i="12"/>
  <c r="E39" i="12"/>
  <c r="N39" i="12"/>
  <c r="BN76" i="12" l="1"/>
  <c r="BV75" i="12"/>
  <c r="BG41" i="12"/>
  <c r="AX40" i="12"/>
  <c r="E40" i="12"/>
  <c r="AO40" i="12"/>
  <c r="N40" i="12"/>
  <c r="W41" i="12"/>
  <c r="BN79" i="12" l="1"/>
  <c r="BV76" i="12"/>
  <c r="AO41" i="12"/>
  <c r="BG42" i="12"/>
  <c r="N41" i="12"/>
  <c r="E41" i="12"/>
  <c r="W42" i="12"/>
  <c r="AX41" i="12"/>
  <c r="BN80" i="12" l="1"/>
  <c r="BV79" i="12"/>
  <c r="W43" i="12"/>
  <c r="AO42" i="12"/>
  <c r="E42" i="12"/>
  <c r="AX42" i="12"/>
  <c r="N42" i="12"/>
  <c r="BG43" i="12"/>
  <c r="BN81" i="12" l="1"/>
  <c r="BV80" i="12"/>
  <c r="E43" i="12"/>
  <c r="W44" i="12"/>
  <c r="N43" i="12"/>
  <c r="AX43" i="12"/>
  <c r="AO43" i="12"/>
  <c r="BG44" i="12"/>
  <c r="BN82" i="12" l="1"/>
  <c r="BV81" i="12"/>
  <c r="E44" i="12"/>
  <c r="BG45" i="12"/>
  <c r="AX44" i="12"/>
  <c r="AO44" i="12"/>
  <c r="N44" i="12"/>
  <c r="W45" i="12"/>
  <c r="BN83" i="12" l="1"/>
  <c r="BV82" i="12"/>
  <c r="N45" i="12"/>
  <c r="W46" i="12"/>
  <c r="BG46" i="12"/>
  <c r="AO45" i="12"/>
  <c r="E45" i="12"/>
  <c r="AX45" i="12"/>
  <c r="BN84" i="12" l="1"/>
  <c r="BV83" i="12"/>
  <c r="AX46" i="12"/>
  <c r="AO46" i="12"/>
  <c r="W47" i="12"/>
  <c r="BG47" i="12"/>
  <c r="E46" i="12"/>
  <c r="N46" i="12"/>
  <c r="BN85" i="12" l="1"/>
  <c r="BV84" i="12"/>
  <c r="W48" i="12"/>
  <c r="AX47" i="12"/>
  <c r="E47" i="12"/>
  <c r="BG48" i="12"/>
  <c r="N47" i="12"/>
  <c r="AO47" i="12"/>
  <c r="BN86" i="12" l="1"/>
  <c r="BV85" i="12"/>
  <c r="N48" i="12"/>
  <c r="E48" i="12"/>
  <c r="AX48" i="12"/>
  <c r="BG49" i="12"/>
  <c r="W49" i="12"/>
  <c r="AO48" i="12"/>
  <c r="BN87" i="12" l="1"/>
  <c r="BV86" i="12"/>
  <c r="W50" i="12"/>
  <c r="AX49" i="12"/>
  <c r="BG50" i="12"/>
  <c r="E49" i="12"/>
  <c r="N49" i="12"/>
  <c r="AO49" i="12"/>
  <c r="BN88" i="12" l="1"/>
  <c r="BV87" i="12"/>
  <c r="E50" i="12"/>
  <c r="N50" i="12"/>
  <c r="BG51" i="12"/>
  <c r="AX50" i="12"/>
  <c r="AO50" i="12"/>
  <c r="W51" i="12"/>
  <c r="BN89" i="12" l="1"/>
  <c r="BV88" i="12"/>
  <c r="N51" i="12"/>
  <c r="AO51" i="12"/>
  <c r="W52" i="12"/>
  <c r="AX51" i="12"/>
  <c r="BG52" i="12"/>
  <c r="E51" i="12"/>
  <c r="BN90" i="12" l="1"/>
  <c r="BV89" i="12"/>
  <c r="AX52" i="12"/>
  <c r="E52" i="12"/>
  <c r="AO52" i="12"/>
  <c r="BG53" i="12"/>
  <c r="W53" i="12"/>
  <c r="N52" i="12"/>
  <c r="BN91" i="12" l="1"/>
  <c r="BV90" i="12"/>
  <c r="BG54" i="12"/>
  <c r="E53" i="12"/>
  <c r="AX53" i="12"/>
  <c r="W54" i="12"/>
  <c r="AO53" i="12"/>
  <c r="N53" i="12"/>
  <c r="BN92" i="12" l="1"/>
  <c r="BV91" i="12"/>
  <c r="N54" i="12"/>
  <c r="W55" i="12"/>
  <c r="AX54" i="12"/>
  <c r="AO54" i="12"/>
  <c r="BG55" i="12"/>
  <c r="E54" i="12"/>
  <c r="BN93" i="12" l="1"/>
  <c r="BV92" i="12"/>
  <c r="BG56" i="12"/>
  <c r="AX55" i="12"/>
  <c r="W56" i="12"/>
  <c r="AO55" i="12"/>
  <c r="E55" i="12"/>
  <c r="N55" i="12"/>
  <c r="BN94" i="12" l="1"/>
  <c r="BV93" i="12"/>
  <c r="AO56" i="12"/>
  <c r="E56" i="12"/>
  <c r="AX56" i="12"/>
  <c r="BG57" i="12"/>
  <c r="N56" i="12"/>
  <c r="W57" i="12"/>
  <c r="BN95" i="12" l="1"/>
  <c r="BV94" i="12"/>
  <c r="W58" i="12"/>
  <c r="E57" i="12"/>
  <c r="N57" i="12"/>
  <c r="AO57" i="12"/>
  <c r="BG58" i="12"/>
  <c r="AX57" i="12"/>
  <c r="BN96" i="12" l="1"/>
  <c r="BV95" i="12"/>
  <c r="AO58" i="12"/>
  <c r="E58" i="12"/>
  <c r="BG59" i="12"/>
  <c r="N58" i="12"/>
  <c r="AX58" i="12"/>
  <c r="W59" i="12"/>
  <c r="BN97" i="12" l="1"/>
  <c r="BV96" i="12"/>
  <c r="E59" i="12"/>
  <c r="N59" i="12"/>
  <c r="W60" i="12"/>
  <c r="BG60" i="12"/>
  <c r="AO59" i="12"/>
  <c r="AX59" i="12"/>
  <c r="BN98" i="12" l="1"/>
  <c r="BV97" i="12"/>
  <c r="AO60" i="12"/>
  <c r="E60" i="12"/>
  <c r="N60" i="12"/>
  <c r="BG61" i="12"/>
  <c r="AX60" i="12"/>
  <c r="W61" i="12"/>
  <c r="BN99" i="12" l="1"/>
  <c r="BV98" i="12"/>
  <c r="E61" i="12"/>
  <c r="AO61" i="12"/>
  <c r="AX61" i="12"/>
  <c r="W62" i="12"/>
  <c r="N61" i="12"/>
  <c r="BG62" i="12"/>
  <c r="BN100" i="12" l="1"/>
  <c r="BV99" i="12"/>
  <c r="N62" i="12"/>
  <c r="AX62" i="12"/>
  <c r="W63" i="12"/>
  <c r="E62" i="12"/>
  <c r="BG63" i="12"/>
  <c r="AO62" i="12"/>
  <c r="BN101" i="12" l="1"/>
  <c r="BV100" i="12"/>
  <c r="BG64" i="12"/>
  <c r="E63" i="12"/>
  <c r="W64" i="12"/>
  <c r="AX63" i="12"/>
  <c r="AO63" i="12"/>
  <c r="N63" i="12"/>
  <c r="BN102" i="12" l="1"/>
  <c r="BV101" i="12"/>
  <c r="AO64" i="12"/>
  <c r="N64" i="12"/>
  <c r="AX64" i="12"/>
  <c r="W65" i="12"/>
  <c r="BG65" i="12"/>
  <c r="E64" i="12"/>
  <c r="BN103" i="12" l="1"/>
  <c r="BV102" i="12"/>
  <c r="N65" i="12"/>
  <c r="AO65" i="12"/>
  <c r="W66" i="12"/>
  <c r="E65" i="12"/>
  <c r="AX65" i="12"/>
  <c r="BG66" i="12"/>
  <c r="BN104" i="12" l="1"/>
  <c r="BV103" i="12"/>
  <c r="W67" i="12"/>
  <c r="BG67" i="12"/>
  <c r="AX66" i="12"/>
  <c r="E66" i="12"/>
  <c r="AO66" i="12"/>
  <c r="N66" i="12"/>
  <c r="BN105" i="12" l="1"/>
  <c r="BV104" i="12"/>
  <c r="W68" i="12"/>
  <c r="BG68" i="12"/>
  <c r="N67" i="12"/>
  <c r="AO67" i="12"/>
  <c r="E67" i="12"/>
  <c r="AX67" i="12"/>
  <c r="BN106" i="12" l="1"/>
  <c r="BV105" i="12"/>
  <c r="E68" i="12"/>
  <c r="N68" i="12"/>
  <c r="AO68" i="12"/>
  <c r="BG69" i="12"/>
  <c r="W69" i="12"/>
  <c r="AX68" i="12"/>
  <c r="BN107" i="12" l="1"/>
  <c r="BV106" i="12"/>
  <c r="AO69" i="12"/>
  <c r="N69" i="12"/>
  <c r="E69" i="12"/>
  <c r="AX69" i="12"/>
  <c r="W70" i="12"/>
  <c r="BG70" i="12"/>
  <c r="BN108" i="12" l="1"/>
  <c r="BV107" i="12"/>
  <c r="BG71" i="12"/>
  <c r="AX70" i="12"/>
  <c r="W71" i="12"/>
  <c r="N70" i="12"/>
  <c r="E70" i="12"/>
  <c r="AO70" i="12"/>
  <c r="BN109" i="12" l="1"/>
  <c r="BV108" i="12"/>
  <c r="W72" i="12"/>
  <c r="AX71" i="12"/>
  <c r="AO71" i="12"/>
  <c r="N71" i="12"/>
  <c r="E71" i="12"/>
  <c r="BG72" i="12"/>
  <c r="BN110" i="12" l="1"/>
  <c r="BV109" i="12"/>
  <c r="AX72" i="12"/>
  <c r="E72" i="12"/>
  <c r="BG73" i="12"/>
  <c r="N72" i="12"/>
  <c r="AO72" i="12"/>
  <c r="W73" i="12"/>
  <c r="BN111" i="12" l="1"/>
  <c r="BV110" i="12"/>
  <c r="BG74" i="12"/>
  <c r="W74" i="12"/>
  <c r="AX73" i="12"/>
  <c r="AO73" i="12"/>
  <c r="N73" i="12"/>
  <c r="E73" i="12"/>
  <c r="BN112" i="12" l="1"/>
  <c r="BV111" i="12"/>
  <c r="W75" i="12"/>
  <c r="AO74" i="12"/>
  <c r="N74" i="12"/>
  <c r="AX74" i="12"/>
  <c r="E74" i="12"/>
  <c r="BG75" i="12"/>
  <c r="BN113" i="12" l="1"/>
  <c r="BV112" i="12"/>
  <c r="AO75" i="12"/>
  <c r="BG76" i="12"/>
  <c r="N75" i="12"/>
  <c r="AX75" i="12"/>
  <c r="E75" i="12"/>
  <c r="W76" i="12"/>
  <c r="BN114" i="12" l="1"/>
  <c r="BV113" i="12"/>
  <c r="BG79" i="12"/>
  <c r="W79" i="12"/>
  <c r="N76" i="12"/>
  <c r="E76" i="12"/>
  <c r="AX76" i="12"/>
  <c r="AO76" i="12"/>
  <c r="BN115" i="12" l="1"/>
  <c r="BV114" i="12"/>
  <c r="W80" i="12"/>
  <c r="AX79" i="12"/>
  <c r="E79" i="12"/>
  <c r="BG80" i="12"/>
  <c r="AO79" i="12"/>
  <c r="N79" i="12"/>
  <c r="BN116" i="12" l="1"/>
  <c r="BV115" i="12"/>
  <c r="E80" i="12"/>
  <c r="AX80" i="12"/>
  <c r="N80" i="12"/>
  <c r="BG81" i="12"/>
  <c r="AO80" i="12"/>
  <c r="W81" i="12"/>
  <c r="BN117" i="12" l="1"/>
  <c r="BV116" i="12"/>
  <c r="AO81" i="12"/>
  <c r="AX81" i="12"/>
  <c r="BG82" i="12"/>
  <c r="W82" i="12"/>
  <c r="N81" i="12"/>
  <c r="E81" i="12"/>
  <c r="BN118" i="12" l="1"/>
  <c r="BV117" i="12"/>
  <c r="W83" i="12"/>
  <c r="AX82" i="12"/>
  <c r="AO82" i="12"/>
  <c r="E82" i="12"/>
  <c r="N82" i="12"/>
  <c r="BG83" i="12"/>
  <c r="BN119" i="12" l="1"/>
  <c r="BV118" i="12"/>
  <c r="AO83" i="12"/>
  <c r="BG84" i="12"/>
  <c r="N83" i="12"/>
  <c r="AX83" i="12"/>
  <c r="E83" i="12"/>
  <c r="W84" i="12"/>
  <c r="BN120" i="12" l="1"/>
  <c r="BV119" i="12"/>
  <c r="BG85" i="12"/>
  <c r="AX84" i="12"/>
  <c r="AO84" i="12"/>
  <c r="E84" i="12"/>
  <c r="N84" i="12"/>
  <c r="W85" i="12"/>
  <c r="BN121" i="12" l="1"/>
  <c r="BV120" i="12"/>
  <c r="AX85" i="12"/>
  <c r="E85" i="12"/>
  <c r="BG86" i="12"/>
  <c r="N85" i="12"/>
  <c r="AO85" i="12"/>
  <c r="W86" i="12"/>
  <c r="BN122" i="12" l="1"/>
  <c r="BV121" i="12"/>
  <c r="AO86" i="12"/>
  <c r="BG87" i="12"/>
  <c r="E86" i="12"/>
  <c r="W87" i="12"/>
  <c r="N86" i="12"/>
  <c r="AX86" i="12"/>
  <c r="BN123" i="12" l="1"/>
  <c r="BV122" i="12"/>
  <c r="E87" i="12"/>
  <c r="BG88" i="12"/>
  <c r="N87" i="12"/>
  <c r="AX87" i="12"/>
  <c r="W88" i="12"/>
  <c r="AO87" i="12"/>
  <c r="BN124" i="12" l="1"/>
  <c r="BV123" i="12"/>
  <c r="AO88" i="12"/>
  <c r="N88" i="12"/>
  <c r="W89" i="12"/>
  <c r="AX88" i="12"/>
  <c r="BG89" i="12"/>
  <c r="E88" i="12"/>
  <c r="BN125" i="12" l="1"/>
  <c r="BV124" i="12"/>
  <c r="BG90" i="12"/>
  <c r="AX89" i="12"/>
  <c r="W90" i="12"/>
  <c r="AO89" i="12"/>
  <c r="N89" i="12"/>
  <c r="E89" i="12"/>
  <c r="BN126" i="12" l="1"/>
  <c r="BV125" i="12"/>
  <c r="BG91" i="12"/>
  <c r="N90" i="12"/>
  <c r="AO90" i="12"/>
  <c r="E90" i="12"/>
  <c r="W91" i="12"/>
  <c r="AX90" i="12"/>
  <c r="BN127" i="12" l="1"/>
  <c r="BV126" i="12"/>
  <c r="E91" i="12"/>
  <c r="AO91" i="12"/>
  <c r="AX91" i="12"/>
  <c r="N91" i="12"/>
  <c r="W92" i="12"/>
  <c r="BG92" i="12"/>
  <c r="BN128" i="12" l="1"/>
  <c r="BV127" i="12"/>
  <c r="W93" i="12"/>
  <c r="AO92" i="12"/>
  <c r="AX92" i="12"/>
  <c r="N92" i="12"/>
  <c r="BG93" i="12"/>
  <c r="E92" i="12"/>
  <c r="BN129" i="12" l="1"/>
  <c r="BV128" i="12"/>
  <c r="N93" i="12"/>
  <c r="AX93" i="12"/>
  <c r="BG94" i="12"/>
  <c r="AO93" i="12"/>
  <c r="W94" i="12"/>
  <c r="E93" i="12"/>
  <c r="BN130" i="12" l="1"/>
  <c r="BV129" i="12"/>
  <c r="AO94" i="12"/>
  <c r="E94" i="12"/>
  <c r="BG95" i="12"/>
  <c r="AX94" i="12"/>
  <c r="W95" i="12"/>
  <c r="N94" i="12"/>
  <c r="BN131" i="12" l="1"/>
  <c r="BV130" i="12"/>
  <c r="W96" i="12"/>
  <c r="BG96" i="12"/>
  <c r="E95" i="12"/>
  <c r="N95" i="12"/>
  <c r="AO95" i="12"/>
  <c r="AX95" i="12"/>
  <c r="BN132" i="12" l="1"/>
  <c r="BV131" i="12"/>
  <c r="W97" i="12"/>
  <c r="BG97" i="12"/>
  <c r="AX96" i="12"/>
  <c r="N96" i="12"/>
  <c r="AO96" i="12"/>
  <c r="E96" i="12"/>
  <c r="BN133" i="12" l="1"/>
  <c r="BV132" i="12"/>
  <c r="N97" i="12"/>
  <c r="E97" i="12"/>
  <c r="AO97" i="12"/>
  <c r="AX97" i="12"/>
  <c r="BG98" i="12"/>
  <c r="W98" i="12"/>
  <c r="BN134" i="12" l="1"/>
  <c r="BV133" i="12"/>
  <c r="E98" i="12"/>
  <c r="AX98" i="12"/>
  <c r="BG99" i="12"/>
  <c r="AO98" i="12"/>
  <c r="N98" i="12"/>
  <c r="W99" i="12"/>
  <c r="BN135" i="12" l="1"/>
  <c r="BV134" i="12"/>
  <c r="BG100" i="12"/>
  <c r="W100" i="12"/>
  <c r="AO99" i="12"/>
  <c r="AX99" i="12"/>
  <c r="N99" i="12"/>
  <c r="E99" i="12"/>
  <c r="BN136" i="12" l="1"/>
  <c r="BV135" i="12"/>
  <c r="BG101" i="12"/>
  <c r="AO100" i="12"/>
  <c r="N100" i="12"/>
  <c r="E100" i="12"/>
  <c r="AX100" i="12"/>
  <c r="W101" i="12"/>
  <c r="BN137" i="12" l="1"/>
  <c r="BV136" i="12"/>
  <c r="AO101" i="12"/>
  <c r="N101" i="12"/>
  <c r="BG102" i="12"/>
  <c r="W102" i="12"/>
  <c r="AX101" i="12"/>
  <c r="E101" i="12"/>
  <c r="BN138" i="12" l="1"/>
  <c r="BV137" i="12"/>
  <c r="W103" i="12"/>
  <c r="BG103" i="12"/>
  <c r="N102" i="12"/>
  <c r="E102" i="12"/>
  <c r="AX102" i="12"/>
  <c r="AO102" i="12"/>
  <c r="BN139" i="12" l="1"/>
  <c r="BV138" i="12"/>
  <c r="W104" i="12"/>
  <c r="AO103" i="12"/>
  <c r="E103" i="12"/>
  <c r="AX103" i="12"/>
  <c r="N103" i="12"/>
  <c r="BG104" i="12"/>
  <c r="BN140" i="12" l="1"/>
  <c r="BV139" i="12"/>
  <c r="AO104" i="12"/>
  <c r="N104" i="12"/>
  <c r="BG105" i="12"/>
  <c r="AX104" i="12"/>
  <c r="E104" i="12"/>
  <c r="W105" i="12"/>
  <c r="BN141" i="12" l="1"/>
  <c r="BV140" i="12"/>
  <c r="E105" i="12"/>
  <c r="W106" i="12"/>
  <c r="AX105" i="12"/>
  <c r="BG106" i="12"/>
  <c r="N105" i="12"/>
  <c r="AO105" i="12"/>
  <c r="BN142" i="12" l="1"/>
  <c r="BV141" i="12"/>
  <c r="W107" i="12"/>
  <c r="N106" i="12"/>
  <c r="BG107" i="12"/>
  <c r="AX106" i="12"/>
  <c r="E106" i="12"/>
  <c r="AO106" i="12"/>
  <c r="BN143" i="12" l="1"/>
  <c r="BV142" i="12"/>
  <c r="BG108" i="12"/>
  <c r="AX107" i="12"/>
  <c r="N107" i="12"/>
  <c r="E107" i="12"/>
  <c r="AO107" i="12"/>
  <c r="W108" i="12"/>
  <c r="BN144" i="12" l="1"/>
  <c r="BV143" i="12"/>
  <c r="AX108" i="12"/>
  <c r="E108" i="12"/>
  <c r="W109" i="12"/>
  <c r="AO108" i="12"/>
  <c r="N108" i="12"/>
  <c r="BG109" i="12"/>
  <c r="BN145" i="12" l="1"/>
  <c r="BV145" i="12" s="1"/>
  <c r="BV144" i="12"/>
  <c r="N109" i="12"/>
  <c r="W110" i="12"/>
  <c r="AO109" i="12"/>
  <c r="E109" i="12"/>
  <c r="BG110" i="12"/>
  <c r="AX109" i="12"/>
  <c r="AO110" i="12" l="1"/>
  <c r="AX110" i="12"/>
  <c r="BG111" i="12"/>
  <c r="W111" i="12"/>
  <c r="N110" i="12"/>
  <c r="E110" i="12"/>
  <c r="E111" i="12" l="1"/>
  <c r="BG112" i="12"/>
  <c r="AO111" i="12"/>
  <c r="W112" i="12"/>
  <c r="AX111" i="12"/>
  <c r="N111" i="12"/>
  <c r="AO112" i="12" l="1"/>
  <c r="AX112" i="12"/>
  <c r="N112" i="12"/>
  <c r="BG113" i="12"/>
  <c r="W113" i="12"/>
  <c r="E112" i="12"/>
  <c r="E113" i="12" l="1"/>
  <c r="AX113" i="12"/>
  <c r="BG114" i="12"/>
  <c r="W114" i="12"/>
  <c r="N113" i="12"/>
  <c r="AO113" i="12"/>
  <c r="N114" i="12" l="1"/>
  <c r="W115" i="12"/>
  <c r="BG115" i="12"/>
  <c r="AX114" i="12"/>
  <c r="AO114" i="12"/>
  <c r="E114" i="12"/>
  <c r="W116" i="12" l="1"/>
  <c r="AO115" i="12"/>
  <c r="AX115" i="12"/>
  <c r="N115" i="12"/>
  <c r="E115" i="12"/>
  <c r="BG116" i="12"/>
  <c r="AO116" i="12" l="1"/>
  <c r="N116" i="12"/>
  <c r="BG117" i="12"/>
  <c r="E116" i="12"/>
  <c r="AX116" i="12"/>
  <c r="W117" i="12"/>
  <c r="W118" i="12" l="1"/>
  <c r="AX117" i="12"/>
  <c r="N117" i="12"/>
  <c r="AO117" i="12"/>
  <c r="E117" i="12"/>
  <c r="BG118" i="12"/>
  <c r="E118" i="12" l="1"/>
  <c r="AX118" i="12"/>
  <c r="BG119" i="12"/>
  <c r="AO118" i="12"/>
  <c r="N118" i="12"/>
  <c r="W119" i="12"/>
  <c r="AX119" i="12" l="1"/>
  <c r="N119" i="12"/>
  <c r="AO119" i="12"/>
  <c r="E119" i="12"/>
  <c r="BG120" i="12"/>
  <c r="W120" i="12"/>
  <c r="N120" i="12" l="1"/>
  <c r="E120" i="12"/>
  <c r="BG121" i="12"/>
  <c r="AO120" i="12"/>
  <c r="W121" i="12"/>
  <c r="AX120" i="12"/>
  <c r="AO121" i="12" l="1"/>
  <c r="E121" i="12"/>
  <c r="BG122" i="12"/>
  <c r="N121" i="12"/>
  <c r="W122" i="12"/>
  <c r="AX121" i="12"/>
  <c r="BG123" i="12" l="1"/>
  <c r="E122" i="12"/>
  <c r="W123" i="12"/>
  <c r="AX122" i="12"/>
  <c r="N122" i="12"/>
  <c r="AO122" i="12"/>
  <c r="BG124" i="12" l="1"/>
  <c r="AX123" i="12"/>
  <c r="E123" i="12"/>
  <c r="N123" i="12"/>
  <c r="AO123" i="12"/>
  <c r="W124" i="12"/>
  <c r="W125" i="12" l="1"/>
  <c r="AO124" i="12"/>
  <c r="BG125" i="12"/>
  <c r="N124" i="12"/>
  <c r="E124" i="12"/>
  <c r="AX124" i="12"/>
  <c r="AO125" i="12" l="1"/>
  <c r="N125" i="12"/>
  <c r="E125" i="12"/>
  <c r="W126" i="12"/>
  <c r="AX125" i="12"/>
  <c r="BG126" i="12"/>
  <c r="W127" i="12" l="1"/>
  <c r="BG127" i="12"/>
  <c r="N126" i="12"/>
  <c r="E126" i="12"/>
  <c r="AX126" i="12"/>
  <c r="AO126" i="12"/>
  <c r="E127" i="12" l="1"/>
  <c r="N127" i="12"/>
  <c r="AO127" i="12"/>
  <c r="BG128" i="12"/>
  <c r="AX127" i="12"/>
  <c r="W128" i="12"/>
  <c r="AX128" i="12" l="1"/>
  <c r="AO128" i="12"/>
  <c r="BG129" i="12"/>
  <c r="N128" i="12"/>
  <c r="W129" i="12"/>
  <c r="E128" i="12"/>
  <c r="W130" i="12" l="1"/>
  <c r="N129" i="12"/>
  <c r="AO129" i="12"/>
  <c r="E129" i="12"/>
  <c r="BG130" i="12"/>
  <c r="AX129" i="12"/>
  <c r="BG131" i="12" l="1"/>
  <c r="E130" i="12"/>
  <c r="AO130" i="12"/>
  <c r="AX130" i="12"/>
  <c r="N130" i="12"/>
  <c r="W131" i="12"/>
  <c r="N131" i="12" l="1"/>
  <c r="AO131" i="12"/>
  <c r="E131" i="12"/>
  <c r="AX131" i="12"/>
  <c r="W132" i="12"/>
  <c r="BG132" i="12"/>
  <c r="W133" i="12" l="1"/>
  <c r="AX132" i="12"/>
  <c r="AO132" i="12"/>
  <c r="E132" i="12"/>
  <c r="BG133" i="12"/>
  <c r="N132" i="12"/>
  <c r="BG134" i="12" l="1"/>
  <c r="E133" i="12"/>
  <c r="AO133" i="12"/>
  <c r="W134" i="12"/>
  <c r="N133" i="12"/>
  <c r="AX133" i="12"/>
  <c r="W135" i="12" l="1"/>
  <c r="AO134" i="12"/>
  <c r="E134" i="12"/>
  <c r="AX134" i="12"/>
  <c r="BG135" i="12"/>
  <c r="N134" i="12"/>
  <c r="AO135" i="12" l="1"/>
  <c r="BG136" i="12"/>
  <c r="E135" i="12"/>
  <c r="N135" i="12"/>
  <c r="AX135" i="12"/>
  <c r="W136" i="12"/>
  <c r="E136" i="12" l="1"/>
  <c r="AX136" i="12"/>
  <c r="BG137" i="12"/>
  <c r="N136" i="12"/>
  <c r="W137" i="12"/>
  <c r="AO136" i="12"/>
  <c r="AO137" i="12" l="1"/>
  <c r="N137" i="12"/>
  <c r="W138" i="12"/>
  <c r="BG138" i="12"/>
  <c r="E137" i="12"/>
  <c r="AX137" i="12"/>
  <c r="W139" i="12" l="1"/>
  <c r="E138" i="12"/>
  <c r="N138" i="12"/>
  <c r="AX138" i="12"/>
  <c r="BG139" i="12"/>
  <c r="AO138" i="12"/>
  <c r="AO139" i="12" l="1"/>
  <c r="N139" i="12"/>
  <c r="BG140" i="12"/>
  <c r="E139" i="12"/>
  <c r="AX139" i="12"/>
  <c r="W140" i="12"/>
  <c r="N140" i="12" l="1"/>
  <c r="AX140" i="12"/>
  <c r="E140" i="12"/>
  <c r="W141" i="12"/>
  <c r="BG141" i="12"/>
  <c r="AO140" i="12"/>
  <c r="BG142" i="12" l="1"/>
  <c r="N141" i="12"/>
  <c r="AO141" i="12"/>
  <c r="W142" i="12"/>
  <c r="E141" i="12"/>
  <c r="AX141" i="12"/>
  <c r="E142" i="12" l="1"/>
  <c r="N142" i="12"/>
  <c r="AO142" i="12"/>
  <c r="BG143" i="12"/>
  <c r="AX142" i="12"/>
  <c r="W143" i="12"/>
  <c r="N143" i="12" l="1"/>
  <c r="BG144" i="12"/>
  <c r="AX143" i="12"/>
  <c r="W144" i="12"/>
  <c r="AO143" i="12"/>
  <c r="E143" i="12"/>
  <c r="E144" i="12" l="1"/>
  <c r="AO144" i="12"/>
  <c r="AX144" i="12"/>
  <c r="W145" i="12"/>
  <c r="BG145" i="12"/>
  <c r="N144" i="12"/>
  <c r="AX145" i="12" l="1"/>
  <c r="N145" i="12"/>
  <c r="AO145" i="12"/>
  <c r="E145" i="12"/>
  <c r="J23" i="1" l="1"/>
  <c r="B133" i="25"/>
  <c r="B109" i="25"/>
  <c r="C86" i="25"/>
  <c r="C133" i="25" s="1"/>
  <c r="B86" i="25"/>
  <c r="C85" i="25"/>
  <c r="C132" i="25" s="1"/>
  <c r="B85" i="25"/>
  <c r="B132" i="25" s="1"/>
  <c r="B77" i="25"/>
  <c r="B124" i="25" s="1"/>
  <c r="B62" i="25"/>
  <c r="B55" i="25"/>
  <c r="B102" i="25" s="1"/>
  <c r="N48" i="25"/>
  <c r="N95" i="25" s="1"/>
  <c r="Q49" i="13" l="1"/>
  <c r="C49" i="13"/>
  <c r="J22" i="1" l="1"/>
  <c r="G50" i="10"/>
  <c r="G51" i="10"/>
  <c r="H22" i="1" l="1"/>
  <c r="F9" i="1"/>
  <c r="G11" i="16" s="1"/>
  <c r="G27" i="35" l="1"/>
  <c r="A27" i="35"/>
  <c r="G26" i="35"/>
  <c r="A26" i="35"/>
  <c r="G25" i="35"/>
  <c r="A25" i="35"/>
  <c r="G24" i="35"/>
  <c r="A24" i="35"/>
  <c r="G23" i="35"/>
  <c r="A23" i="35"/>
  <c r="G22" i="35"/>
  <c r="A22" i="35"/>
  <c r="G21" i="35"/>
  <c r="A21" i="35"/>
  <c r="G20" i="35"/>
  <c r="A20" i="35"/>
  <c r="G19" i="35"/>
  <c r="A19" i="35"/>
  <c r="G18" i="35"/>
  <c r="A18" i="35"/>
  <c r="P17" i="35"/>
  <c r="N17" i="35"/>
  <c r="M17" i="35"/>
  <c r="A17" i="35"/>
  <c r="P16" i="35"/>
  <c r="M16" i="35"/>
  <c r="A16" i="35"/>
  <c r="P15" i="35"/>
  <c r="M15" i="35"/>
  <c r="A15" i="35"/>
  <c r="P14" i="35"/>
  <c r="M14" i="35"/>
  <c r="A14" i="35"/>
  <c r="P13" i="35"/>
  <c r="M13" i="35"/>
  <c r="A13" i="35"/>
  <c r="P12" i="35"/>
  <c r="N12" i="35"/>
  <c r="A12" i="35"/>
  <c r="P11" i="35"/>
  <c r="M11" i="35"/>
  <c r="A11" i="35"/>
  <c r="A10" i="35"/>
  <c r="P9" i="35"/>
  <c r="A9" i="35"/>
  <c r="P8" i="35"/>
  <c r="M8" i="35"/>
  <c r="J8" i="35"/>
  <c r="J9" i="35" s="1"/>
  <c r="A8" i="35"/>
  <c r="P7" i="35"/>
  <c r="N7" i="35"/>
  <c r="M7" i="35"/>
  <c r="A7" i="35"/>
  <c r="M6" i="35"/>
  <c r="A6" i="35"/>
  <c r="M5" i="35"/>
  <c r="A5" i="35"/>
  <c r="P4" i="35"/>
  <c r="N4" i="35"/>
  <c r="M4" i="35"/>
  <c r="G4" i="35"/>
  <c r="G5" i="35" s="1"/>
  <c r="A4" i="35"/>
  <c r="P3" i="35"/>
  <c r="N3" i="35"/>
  <c r="M3" i="35"/>
  <c r="A3" i="35"/>
  <c r="C1" i="35"/>
  <c r="D26" i="35" s="1"/>
  <c r="P1" i="35"/>
  <c r="O1" i="35"/>
  <c r="D3" i="35" l="1"/>
  <c r="E4" i="35"/>
  <c r="E5" i="35"/>
  <c r="C7" i="35"/>
  <c r="E8" i="35"/>
  <c r="C12" i="35"/>
  <c r="C13" i="35"/>
  <c r="E7" i="35"/>
  <c r="D12" i="35"/>
  <c r="D13" i="35"/>
  <c r="E18" i="35"/>
  <c r="C21" i="35"/>
  <c r="E26" i="35"/>
  <c r="C11" i="35"/>
  <c r="E12" i="35"/>
  <c r="D21" i="35"/>
  <c r="B24" i="35"/>
  <c r="B6" i="35"/>
  <c r="D11" i="35"/>
  <c r="D6" i="35"/>
  <c r="E11" i="35"/>
  <c r="E3" i="35"/>
  <c r="E6" i="35"/>
  <c r="B9" i="35"/>
  <c r="E22" i="35"/>
  <c r="C25" i="35"/>
  <c r="B4" i="35"/>
  <c r="C5" i="35"/>
  <c r="B8" i="35"/>
  <c r="D9" i="35"/>
  <c r="B14" i="35"/>
  <c r="B20" i="35"/>
  <c r="D25" i="35"/>
  <c r="B3" i="35"/>
  <c r="C3" i="35"/>
  <c r="D4" i="35"/>
  <c r="D5" i="35"/>
  <c r="D8" i="35"/>
  <c r="B13" i="35"/>
  <c r="C14" i="35"/>
  <c r="N9" i="35"/>
  <c r="C9" i="35"/>
  <c r="G6" i="35"/>
  <c r="G7" i="35" s="1"/>
  <c r="G8" i="35" s="1"/>
  <c r="G9" i="35" s="1"/>
  <c r="G10" i="35" s="1"/>
  <c r="G11" i="35" s="1"/>
  <c r="G12" i="35" s="1"/>
  <c r="G13" i="35" s="1"/>
  <c r="G14" i="35" s="1"/>
  <c r="G15" i="35" s="1"/>
  <c r="G16" i="35" s="1"/>
  <c r="G17" i="35" s="1"/>
  <c r="E9" i="35"/>
  <c r="E13" i="35"/>
  <c r="D14" i="35"/>
  <c r="B15" i="35"/>
  <c r="C20" i="35"/>
  <c r="E21" i="35"/>
  <c r="C24" i="35"/>
  <c r="E25" i="35"/>
  <c r="E14" i="35"/>
  <c r="C15" i="35"/>
  <c r="B16" i="35"/>
  <c r="B19" i="35"/>
  <c r="D20" i="35"/>
  <c r="B23" i="35"/>
  <c r="D24" i="35"/>
  <c r="B27" i="35"/>
  <c r="B7" i="35"/>
  <c r="N8" i="35"/>
  <c r="D15" i="35"/>
  <c r="C16" i="35"/>
  <c r="B17" i="35"/>
  <c r="C19" i="35"/>
  <c r="E20" i="35"/>
  <c r="C23" i="35"/>
  <c r="E24" i="35"/>
  <c r="C27" i="35"/>
  <c r="E15" i="35"/>
  <c r="D16" i="35"/>
  <c r="C17" i="35"/>
  <c r="B18" i="35"/>
  <c r="D19" i="35"/>
  <c r="B22" i="35"/>
  <c r="D23" i="35"/>
  <c r="B26" i="35"/>
  <c r="D27" i="35"/>
  <c r="C4" i="35"/>
  <c r="B5" i="35"/>
  <c r="C6" i="35"/>
  <c r="D7" i="35"/>
  <c r="C8" i="35"/>
  <c r="B11" i="35"/>
  <c r="E16" i="35"/>
  <c r="D17" i="35"/>
  <c r="C18" i="35"/>
  <c r="E19" i="35"/>
  <c r="C22" i="35"/>
  <c r="E23" i="35"/>
  <c r="C26" i="35"/>
  <c r="E27" i="35"/>
  <c r="E17" i="35"/>
  <c r="D18" i="35"/>
  <c r="B21" i="35"/>
  <c r="D22" i="35"/>
  <c r="B25" i="35"/>
  <c r="H1" i="35" l="1"/>
  <c r="A1" i="35" s="1"/>
  <c r="G30" i="34" l="1"/>
  <c r="G18" i="34"/>
  <c r="T22" i="16"/>
  <c r="G48" i="10"/>
  <c r="K48" i="10" s="1"/>
  <c r="O48" i="10" s="1"/>
  <c r="S48" i="10" s="1"/>
  <c r="G11" i="10"/>
  <c r="G10" i="10"/>
  <c r="X22" i="16" l="1"/>
  <c r="M15" i="1"/>
  <c r="C7" i="1" l="1"/>
  <c r="C10" i="1" s="1"/>
  <c r="C29" i="1" s="1"/>
  <c r="G33" i="10"/>
  <c r="G34" i="10"/>
  <c r="G18" i="10"/>
  <c r="G19" i="10"/>
  <c r="G20" i="10"/>
  <c r="G21" i="10"/>
  <c r="G22" i="10"/>
  <c r="G23" i="10"/>
  <c r="G14" i="10"/>
  <c r="G12" i="10"/>
  <c r="F85" i="16" l="1"/>
  <c r="G81" i="16"/>
  <c r="G26" i="10"/>
  <c r="C16" i="34"/>
  <c r="C15" i="34"/>
  <c r="C14" i="34"/>
  <c r="C12" i="34"/>
  <c r="C14" i="10"/>
  <c r="J27" i="1" l="1"/>
  <c r="J26" i="1"/>
  <c r="J25" i="1"/>
  <c r="J24" i="1"/>
  <c r="I24" i="1" s="1"/>
  <c r="V60" i="10"/>
  <c r="H25" i="1" l="1"/>
  <c r="H26" i="1"/>
  <c r="I26" i="1"/>
  <c r="H27" i="1"/>
  <c r="I27" i="1"/>
  <c r="H24" i="1"/>
  <c r="H23" i="1"/>
  <c r="C13" i="7"/>
  <c r="D13" i="7" s="1"/>
  <c r="F35" i="7"/>
  <c r="F20" i="7"/>
  <c r="F33" i="7" s="1"/>
  <c r="F26" i="7"/>
  <c r="F39" i="7" s="1"/>
  <c r="C22" i="22"/>
  <c r="C22" i="17"/>
  <c r="C22" i="16"/>
  <c r="B13" i="7"/>
  <c r="B26" i="7" s="1"/>
  <c r="B39" i="7" s="1"/>
  <c r="C21" i="17"/>
  <c r="C21" i="22"/>
  <c r="C21" i="16"/>
  <c r="C12" i="7"/>
  <c r="D12" i="7" s="1"/>
  <c r="C23" i="10"/>
  <c r="C10" i="10"/>
  <c r="CS17" i="32" l="1"/>
  <c r="CS9" i="32"/>
  <c r="CT15" i="32"/>
  <c r="CT14" i="32"/>
  <c r="CT13" i="32"/>
  <c r="CT12" i="32"/>
  <c r="C38" i="16" l="1"/>
  <c r="C37" i="16"/>
  <c r="C36" i="16"/>
  <c r="C35" i="16"/>
  <c r="C34" i="16"/>
  <c r="C33" i="16"/>
  <c r="J15" i="9" l="1"/>
  <c r="K10" i="10"/>
  <c r="O10" i="10" s="1"/>
  <c r="S10" i="10" s="1"/>
  <c r="J18" i="9" l="1"/>
  <c r="K12" i="10" s="1"/>
  <c r="G52" i="10"/>
  <c r="G40" i="10"/>
  <c r="C27" i="34"/>
  <c r="C26" i="34"/>
  <c r="C25" i="34"/>
  <c r="C24" i="34"/>
  <c r="C23" i="34"/>
  <c r="C22" i="34"/>
  <c r="C21" i="34"/>
  <c r="C20" i="34"/>
  <c r="G33" i="34"/>
  <c r="C59" i="22" l="1"/>
  <c r="C58" i="22"/>
  <c r="C57" i="22"/>
  <c r="C51" i="22" l="1"/>
  <c r="C55" i="22"/>
  <c r="C54" i="22"/>
  <c r="C53" i="22"/>
  <c r="C52" i="22"/>
  <c r="C50" i="22"/>
  <c r="C49" i="22"/>
  <c r="C48" i="22"/>
  <c r="C47" i="22"/>
  <c r="C46" i="22"/>
  <c r="C44" i="22"/>
  <c r="C43" i="22"/>
  <c r="C42" i="22"/>
  <c r="C40" i="22"/>
  <c r="C39" i="22"/>
  <c r="C38" i="22"/>
  <c r="C37" i="22"/>
  <c r="C36" i="22"/>
  <c r="C35" i="22"/>
  <c r="C34" i="22"/>
  <c r="C33" i="22"/>
  <c r="C30" i="22"/>
  <c r="C29" i="22"/>
  <c r="C28" i="22"/>
  <c r="C20" i="22"/>
  <c r="C19" i="22"/>
  <c r="C18" i="22"/>
  <c r="C17" i="22"/>
  <c r="C16" i="22"/>
  <c r="C83" i="17"/>
  <c r="C82" i="17"/>
  <c r="C85" i="17"/>
  <c r="C81" i="17"/>
  <c r="C70" i="17"/>
  <c r="C68" i="17"/>
  <c r="C66" i="17"/>
  <c r="C65" i="17"/>
  <c r="C39" i="17"/>
  <c r="C38" i="17"/>
  <c r="C37" i="17"/>
  <c r="C36" i="17"/>
  <c r="C35" i="17"/>
  <c r="C34" i="17"/>
  <c r="C33" i="17"/>
  <c r="C30" i="17"/>
  <c r="C29" i="17"/>
  <c r="C28" i="17"/>
  <c r="T49" i="16"/>
  <c r="J38" i="8" s="1"/>
  <c r="C49" i="17"/>
  <c r="C48" i="17"/>
  <c r="C47" i="17"/>
  <c r="C46" i="17"/>
  <c r="C44" i="17"/>
  <c r="C43" i="17"/>
  <c r="C42" i="17"/>
  <c r="C53" i="17"/>
  <c r="C20" i="17"/>
  <c r="C19" i="17"/>
  <c r="C18" i="17"/>
  <c r="C17" i="17"/>
  <c r="C16" i="17"/>
  <c r="C59" i="17"/>
  <c r="C58" i="17"/>
  <c r="C57" i="17"/>
  <c r="C55" i="17"/>
  <c r="C54" i="17"/>
  <c r="C52" i="17"/>
  <c r="C31" i="17"/>
  <c r="C32" i="16"/>
  <c r="C32" i="22" s="1"/>
  <c r="C31" i="22" l="1"/>
  <c r="C32" i="17"/>
  <c r="F5" i="32" l="1"/>
  <c r="I23" i="1" s="1"/>
  <c r="C20" i="16"/>
  <c r="C19" i="16"/>
  <c r="C18" i="16"/>
  <c r="C17" i="16"/>
  <c r="C16" i="16"/>
  <c r="C22" i="10"/>
  <c r="C21" i="10"/>
  <c r="C20" i="10"/>
  <c r="C19" i="10"/>
  <c r="C18" i="10"/>
  <c r="B12" i="7"/>
  <c r="B25" i="7" s="1"/>
  <c r="B11" i="7"/>
  <c r="B10" i="7"/>
  <c r="B9" i="7"/>
  <c r="B8" i="7"/>
  <c r="B7" i="7"/>
  <c r="G8" i="34" l="1"/>
  <c r="I22" i="1"/>
  <c r="B26" i="30"/>
  <c r="F26" i="1" s="1"/>
  <c r="E26" i="1" s="1"/>
  <c r="H6" i="25"/>
  <c r="I25" i="1"/>
  <c r="CQ14" i="32"/>
  <c r="CR14" i="32" s="1"/>
  <c r="G5" i="16"/>
  <c r="H5" i="16" s="1"/>
  <c r="I5" i="16" s="1"/>
  <c r="J5" i="16" s="1"/>
  <c r="K5" i="16" s="1"/>
  <c r="L5" i="16" s="1"/>
  <c r="M5" i="16" s="1"/>
  <c r="N5" i="16" s="1"/>
  <c r="O5" i="16" s="1"/>
  <c r="P5" i="16" s="1"/>
  <c r="Q5" i="16" s="1"/>
  <c r="R5" i="16" s="1"/>
  <c r="G5" i="17" s="1"/>
  <c r="H5" i="17" s="1"/>
  <c r="I5" i="17" s="1"/>
  <c r="J5" i="17" s="1"/>
  <c r="K5" i="17" s="1"/>
  <c r="L5" i="17" s="1"/>
  <c r="M5" i="17" s="1"/>
  <c r="N5" i="17" s="1"/>
  <c r="O5" i="17" s="1"/>
  <c r="P5" i="17" s="1"/>
  <c r="Q5" i="17" s="1"/>
  <c r="R5" i="17" s="1"/>
  <c r="G5" i="22" s="1"/>
  <c r="H5" i="22" s="1"/>
  <c r="I5" i="22" s="1"/>
  <c r="J5" i="22" s="1"/>
  <c r="K5" i="22" s="1"/>
  <c r="L5" i="22" s="1"/>
  <c r="M5" i="22" s="1"/>
  <c r="N5" i="22" s="1"/>
  <c r="O5" i="22" s="1"/>
  <c r="P5" i="22" s="1"/>
  <c r="Q5" i="22" s="1"/>
  <c r="R5" i="22" s="1"/>
  <c r="CQ15" i="32"/>
  <c r="CR15" i="32" s="1"/>
  <c r="CS15" i="32" s="1"/>
  <c r="CQ12" i="32"/>
  <c r="CR12" i="32" s="1"/>
  <c r="CS12" i="32" s="1"/>
  <c r="C4" i="32"/>
  <c r="C5" i="32" s="1"/>
  <c r="AE4" i="32"/>
  <c r="BU4" i="32"/>
  <c r="BG4" i="32"/>
  <c r="F21" i="1" l="1"/>
  <c r="F23" i="1"/>
  <c r="E23" i="1" s="1"/>
  <c r="BU5" i="32"/>
  <c r="BT2" i="32" s="1"/>
  <c r="BT3" i="32" s="1"/>
  <c r="BG5" i="32"/>
  <c r="BF2" i="32" s="1"/>
  <c r="BF3" i="32" s="1"/>
  <c r="AE5" i="32"/>
  <c r="AD2" i="32" s="1"/>
  <c r="F24" i="1"/>
  <c r="E24" i="1" s="1"/>
  <c r="F20" i="1"/>
  <c r="E20" i="1" s="1"/>
  <c r="E21" i="1"/>
  <c r="F25" i="1"/>
  <c r="E25" i="1" s="1"/>
  <c r="F13" i="1"/>
  <c r="E13" i="1" s="1"/>
  <c r="F14" i="1"/>
  <c r="E14" i="1" s="1"/>
  <c r="F15" i="1"/>
  <c r="E15" i="1" s="1"/>
  <c r="F12" i="1"/>
  <c r="E12" i="1" s="1"/>
  <c r="I6" i="25"/>
  <c r="J6" i="25" s="1"/>
  <c r="K6" i="25" s="1"/>
  <c r="L6" i="25" s="1"/>
  <c r="M6" i="25" s="1"/>
  <c r="N6" i="25" s="1"/>
  <c r="O6" i="25" s="1"/>
  <c r="P6" i="25" s="1"/>
  <c r="Q6" i="25" s="1"/>
  <c r="R6" i="25" s="1"/>
  <c r="S6" i="25" s="1"/>
  <c r="H53" i="25" s="1"/>
  <c r="H28" i="25"/>
  <c r="I28" i="25" s="1"/>
  <c r="J28" i="25" s="1"/>
  <c r="K28" i="25" s="1"/>
  <c r="L28" i="25" s="1"/>
  <c r="M28" i="25" s="1"/>
  <c r="N28" i="25" s="1"/>
  <c r="O28" i="25" s="1"/>
  <c r="P28" i="25" s="1"/>
  <c r="Q28" i="25" s="1"/>
  <c r="R28" i="25" s="1"/>
  <c r="S28" i="25" s="1"/>
  <c r="Q4" i="32"/>
  <c r="Q5" i="32" s="1"/>
  <c r="P2" i="32" s="1"/>
  <c r="F22" i="1"/>
  <c r="E22" i="1" s="1"/>
  <c r="AS4" i="32"/>
  <c r="CS14" i="32"/>
  <c r="CQ13" i="32"/>
  <c r="CR13" i="32" s="1"/>
  <c r="CS13" i="32" s="1"/>
  <c r="B2" i="32"/>
  <c r="E4" i="32" s="1"/>
  <c r="CD24" i="12" s="1"/>
  <c r="C12" i="10"/>
  <c r="C13" i="10"/>
  <c r="CE24" i="12" l="1"/>
  <c r="CF24" i="12"/>
  <c r="AD3" i="32"/>
  <c r="AG4" i="32"/>
  <c r="CN24" i="12" s="1"/>
  <c r="S4" i="32"/>
  <c r="CJ24" i="12" s="1"/>
  <c r="P3" i="32"/>
  <c r="AS5" i="32"/>
  <c r="AR2" i="32" s="1"/>
  <c r="F16" i="1"/>
  <c r="H75" i="25"/>
  <c r="I75" i="25" s="1"/>
  <c r="J75" i="25" s="1"/>
  <c r="K75" i="25" s="1"/>
  <c r="L75" i="25" s="1"/>
  <c r="M75" i="25" s="1"/>
  <c r="N75" i="25" s="1"/>
  <c r="O75" i="25" s="1"/>
  <c r="P75" i="25" s="1"/>
  <c r="Q75" i="25" s="1"/>
  <c r="R75" i="25" s="1"/>
  <c r="S75" i="25" s="1"/>
  <c r="I53" i="25"/>
  <c r="J53" i="25" s="1"/>
  <c r="K53" i="25" s="1"/>
  <c r="L53" i="25" s="1"/>
  <c r="M53" i="25" s="1"/>
  <c r="N53" i="25" s="1"/>
  <c r="O53" i="25" s="1"/>
  <c r="P53" i="25" s="1"/>
  <c r="Q53" i="25" s="1"/>
  <c r="R53" i="25" s="1"/>
  <c r="S53" i="25" s="1"/>
  <c r="H100" i="25" s="1"/>
  <c r="B140" i="32"/>
  <c r="B503" i="32"/>
  <c r="B382" i="32"/>
  <c r="B19" i="32"/>
  <c r="B261" i="32"/>
  <c r="CT19" i="32"/>
  <c r="G9" i="16" s="1"/>
  <c r="CT17" i="32"/>
  <c r="G13" i="10"/>
  <c r="G16" i="10" s="1"/>
  <c r="B3" i="32"/>
  <c r="M22" i="1"/>
  <c r="CJ145" i="12" l="1"/>
  <c r="CJ138" i="12"/>
  <c r="CJ106" i="12"/>
  <c r="CJ72" i="12"/>
  <c r="CJ40" i="12"/>
  <c r="CJ114" i="12"/>
  <c r="CJ139" i="12"/>
  <c r="CJ41" i="12"/>
  <c r="CJ131" i="12"/>
  <c r="CJ99" i="12"/>
  <c r="CJ65" i="12"/>
  <c r="CJ33" i="12"/>
  <c r="CJ82" i="12"/>
  <c r="CJ107" i="12"/>
  <c r="CJ130" i="12"/>
  <c r="CJ98" i="12"/>
  <c r="CJ64" i="12"/>
  <c r="CJ32" i="12"/>
  <c r="CJ123" i="12"/>
  <c r="CJ91" i="12"/>
  <c r="CJ57" i="12"/>
  <c r="CJ122" i="12"/>
  <c r="CJ90" i="12"/>
  <c r="CJ56" i="12"/>
  <c r="CJ48" i="12"/>
  <c r="CJ73" i="12"/>
  <c r="CJ115" i="12"/>
  <c r="CJ83" i="12"/>
  <c r="CJ49" i="12"/>
  <c r="CJ92" i="12"/>
  <c r="CJ35" i="12"/>
  <c r="CJ101" i="12"/>
  <c r="CJ44" i="12"/>
  <c r="CJ110" i="12"/>
  <c r="CJ45" i="12"/>
  <c r="CJ111" i="12"/>
  <c r="CJ46" i="12"/>
  <c r="CJ112" i="12"/>
  <c r="CJ31" i="12"/>
  <c r="CJ97" i="12"/>
  <c r="CJ61" i="12"/>
  <c r="CJ66" i="12"/>
  <c r="CJ86" i="12"/>
  <c r="CJ30" i="12"/>
  <c r="CJ34" i="12"/>
  <c r="CJ100" i="12"/>
  <c r="CJ43" i="12"/>
  <c r="CJ109" i="12"/>
  <c r="CJ52" i="12"/>
  <c r="CJ118" i="12"/>
  <c r="CJ53" i="12"/>
  <c r="CJ119" i="12"/>
  <c r="CJ54" i="12"/>
  <c r="CJ120" i="12"/>
  <c r="CJ39" i="12"/>
  <c r="CJ105" i="12"/>
  <c r="CJ62" i="12"/>
  <c r="CJ47" i="12"/>
  <c r="CJ85" i="12"/>
  <c r="CJ96" i="12"/>
  <c r="CJ42" i="12"/>
  <c r="CJ108" i="12"/>
  <c r="CJ51" i="12"/>
  <c r="CJ117" i="12"/>
  <c r="CJ60" i="12"/>
  <c r="CJ126" i="12"/>
  <c r="CJ128" i="12"/>
  <c r="CJ50" i="12"/>
  <c r="CJ116" i="12"/>
  <c r="CJ59" i="12"/>
  <c r="CJ125" i="12"/>
  <c r="CJ68" i="12"/>
  <c r="CJ134" i="12"/>
  <c r="CJ69" i="12"/>
  <c r="CJ135" i="12"/>
  <c r="CJ70" i="12"/>
  <c r="CJ136" i="12"/>
  <c r="CJ55" i="12"/>
  <c r="CJ121" i="12"/>
  <c r="CJ132" i="12"/>
  <c r="CJ87" i="12"/>
  <c r="CJ71" i="12"/>
  <c r="CJ94" i="12"/>
  <c r="CJ58" i="12"/>
  <c r="CJ124" i="12"/>
  <c r="CJ67" i="12"/>
  <c r="CJ133" i="12"/>
  <c r="CJ76" i="12"/>
  <c r="CJ142" i="12"/>
  <c r="CJ79" i="12"/>
  <c r="CJ143" i="12"/>
  <c r="CJ80" i="12"/>
  <c r="CJ144" i="12"/>
  <c r="CJ63" i="12"/>
  <c r="CJ129" i="12"/>
  <c r="CJ75" i="12"/>
  <c r="CJ74" i="12"/>
  <c r="CJ29" i="12"/>
  <c r="CJ81" i="12"/>
  <c r="CJ84" i="12"/>
  <c r="CJ93" i="12"/>
  <c r="CJ36" i="12"/>
  <c r="CJ102" i="12"/>
  <c r="CJ37" i="12"/>
  <c r="CJ103" i="12"/>
  <c r="CJ38" i="12"/>
  <c r="CJ104" i="12"/>
  <c r="CJ89" i="12"/>
  <c r="CJ127" i="12"/>
  <c r="CJ113" i="12"/>
  <c r="CJ141" i="12"/>
  <c r="CJ88" i="12"/>
  <c r="CJ137" i="12"/>
  <c r="CJ140" i="12"/>
  <c r="CJ95" i="12"/>
  <c r="AD261" i="32"/>
  <c r="AD260" i="32" s="1"/>
  <c r="AE260" i="32" s="1"/>
  <c r="CM24" i="12"/>
  <c r="CL24" i="12"/>
  <c r="P261" i="32"/>
  <c r="P260" i="32" s="1"/>
  <c r="Q260" i="32" s="1"/>
  <c r="CI24" i="12"/>
  <c r="CH24" i="12"/>
  <c r="P19" i="32"/>
  <c r="Q19" i="32" s="1"/>
  <c r="P382" i="32"/>
  <c r="P383" i="32" s="1"/>
  <c r="P503" i="32"/>
  <c r="Q503" i="32" s="1"/>
  <c r="P140" i="32"/>
  <c r="Q140" i="32" s="1"/>
  <c r="AD140" i="32"/>
  <c r="AD139" i="32" s="1"/>
  <c r="AE139" i="32" s="1"/>
  <c r="AD19" i="32"/>
  <c r="AE19" i="32" s="1"/>
  <c r="AD382" i="32"/>
  <c r="AE382" i="32" s="1"/>
  <c r="AD503" i="32"/>
  <c r="AE503" i="32" s="1"/>
  <c r="AR3" i="32"/>
  <c r="AU4" i="32"/>
  <c r="CR24" i="12" s="1"/>
  <c r="H122" i="25"/>
  <c r="I122" i="25" s="1"/>
  <c r="J122" i="25" s="1"/>
  <c r="K122" i="25" s="1"/>
  <c r="L122" i="25" s="1"/>
  <c r="M122" i="25" s="1"/>
  <c r="N122" i="25" s="1"/>
  <c r="O122" i="25" s="1"/>
  <c r="P122" i="25" s="1"/>
  <c r="Q122" i="25" s="1"/>
  <c r="R122" i="25" s="1"/>
  <c r="S122" i="25" s="1"/>
  <c r="I100" i="25"/>
  <c r="J100" i="25" s="1"/>
  <c r="K100" i="25" s="1"/>
  <c r="L100" i="25" s="1"/>
  <c r="M100" i="25" s="1"/>
  <c r="N100" i="25" s="1"/>
  <c r="O100" i="25" s="1"/>
  <c r="P100" i="25" s="1"/>
  <c r="Q100" i="25" s="1"/>
  <c r="R100" i="25" s="1"/>
  <c r="S100" i="25" s="1"/>
  <c r="C503" i="32"/>
  <c r="B502" i="32"/>
  <c r="C502" i="32" s="1"/>
  <c r="B504" i="32"/>
  <c r="C261" i="32"/>
  <c r="B260" i="32"/>
  <c r="C260" i="32" s="1"/>
  <c r="B262" i="32"/>
  <c r="C19" i="32"/>
  <c r="B18" i="32"/>
  <c r="C18" i="32" s="1"/>
  <c r="B20" i="32"/>
  <c r="C382" i="32"/>
  <c r="B383" i="32"/>
  <c r="B381" i="32"/>
  <c r="C381" i="32" s="1"/>
  <c r="B139" i="32"/>
  <c r="C139" i="32" s="1"/>
  <c r="C140" i="32"/>
  <c r="B141" i="32"/>
  <c r="G58" i="34"/>
  <c r="G60" i="34" s="1"/>
  <c r="F27" i="1"/>
  <c r="K50" i="10"/>
  <c r="CT130" i="32"/>
  <c r="CT122" i="32"/>
  <c r="CT114" i="32"/>
  <c r="CT106" i="32"/>
  <c r="CT98" i="32"/>
  <c r="CT90" i="32"/>
  <c r="CT82" i="32"/>
  <c r="CT74" i="32"/>
  <c r="CT66" i="32"/>
  <c r="CT58" i="32"/>
  <c r="CT50" i="32"/>
  <c r="N9" i="22" s="1"/>
  <c r="CT42" i="32"/>
  <c r="R9" i="17" s="1"/>
  <c r="CT34" i="32"/>
  <c r="J9" i="17" s="1"/>
  <c r="CT26" i="32"/>
  <c r="N9" i="16" s="1"/>
  <c r="CT137" i="32"/>
  <c r="CT129" i="32"/>
  <c r="CT121" i="32"/>
  <c r="CT113" i="32"/>
  <c r="CT105" i="32"/>
  <c r="CT97" i="32"/>
  <c r="CT89" i="32"/>
  <c r="CT81" i="32"/>
  <c r="CT73" i="32"/>
  <c r="CT65" i="32"/>
  <c r="CT57" i="32"/>
  <c r="CT49" i="32"/>
  <c r="M9" i="22" s="1"/>
  <c r="CT41" i="32"/>
  <c r="Q9" i="17" s="1"/>
  <c r="CT33" i="32"/>
  <c r="I9" i="17" s="1"/>
  <c r="CT25" i="32"/>
  <c r="M9" i="16" s="1"/>
  <c r="CT136" i="32"/>
  <c r="CT128" i="32"/>
  <c r="CT120" i="32"/>
  <c r="CT112" i="32"/>
  <c r="CT104" i="32"/>
  <c r="CT96" i="32"/>
  <c r="CT88" i="32"/>
  <c r="CT80" i="32"/>
  <c r="CT72" i="32"/>
  <c r="CT64" i="32"/>
  <c r="CT56" i="32"/>
  <c r="CT48" i="32"/>
  <c r="L9" i="22" s="1"/>
  <c r="CT40" i="32"/>
  <c r="P9" i="17" s="1"/>
  <c r="CT32" i="32"/>
  <c r="H9" i="17" s="1"/>
  <c r="CT24" i="32"/>
  <c r="L9" i="16" s="1"/>
  <c r="CT135" i="32"/>
  <c r="CT127" i="32"/>
  <c r="CT119" i="32"/>
  <c r="CT111" i="32"/>
  <c r="CT103" i="32"/>
  <c r="CT95" i="32"/>
  <c r="CT87" i="32"/>
  <c r="CT79" i="32"/>
  <c r="CT71" i="32"/>
  <c r="CT63" i="32"/>
  <c r="CT55" i="32"/>
  <c r="CT47" i="32"/>
  <c r="K9" i="22" s="1"/>
  <c r="CT39" i="32"/>
  <c r="O9" i="17" s="1"/>
  <c r="CT31" i="32"/>
  <c r="G9" i="17" s="1"/>
  <c r="CT23" i="32"/>
  <c r="K9" i="16" s="1"/>
  <c r="CT134" i="32"/>
  <c r="CT126" i="32"/>
  <c r="CT118" i="32"/>
  <c r="CT110" i="32"/>
  <c r="CT102" i="32"/>
  <c r="CT94" i="32"/>
  <c r="CT86" i="32"/>
  <c r="CT78" i="32"/>
  <c r="CT70" i="32"/>
  <c r="CT62" i="32"/>
  <c r="CT54" i="32"/>
  <c r="R9" i="22" s="1"/>
  <c r="CT46" i="32"/>
  <c r="J9" i="22" s="1"/>
  <c r="CT38" i="32"/>
  <c r="N9" i="17" s="1"/>
  <c r="CT30" i="32"/>
  <c r="R9" i="16" s="1"/>
  <c r="CT22" i="32"/>
  <c r="J9" i="16" s="1"/>
  <c r="CT133" i="32"/>
  <c r="CT125" i="32"/>
  <c r="CT117" i="32"/>
  <c r="CT109" i="32"/>
  <c r="CT101" i="32"/>
  <c r="CT93" i="32"/>
  <c r="CT85" i="32"/>
  <c r="CT77" i="32"/>
  <c r="CT69" i="32"/>
  <c r="CT61" i="32"/>
  <c r="CT53" i="32"/>
  <c r="Q9" i="22" s="1"/>
  <c r="CT45" i="32"/>
  <c r="I9" i="22" s="1"/>
  <c r="CT37" i="32"/>
  <c r="M9" i="17" s="1"/>
  <c r="CT29" i="32"/>
  <c r="Q9" i="16" s="1"/>
  <c r="CT21" i="32"/>
  <c r="I9" i="16" s="1"/>
  <c r="CT132" i="32"/>
  <c r="CT124" i="32"/>
  <c r="CT116" i="32"/>
  <c r="CT108" i="32"/>
  <c r="CT100" i="32"/>
  <c r="CT92" i="32"/>
  <c r="CT84" i="32"/>
  <c r="CT76" i="32"/>
  <c r="CT68" i="32"/>
  <c r="CT60" i="32"/>
  <c r="CT52" i="32"/>
  <c r="P9" i="22" s="1"/>
  <c r="CT44" i="32"/>
  <c r="H9" i="22" s="1"/>
  <c r="CT36" i="32"/>
  <c r="L9" i="17" s="1"/>
  <c r="CT28" i="32"/>
  <c r="P9" i="16" s="1"/>
  <c r="CT20" i="32"/>
  <c r="H9" i="16" s="1"/>
  <c r="CT131" i="32"/>
  <c r="CT123" i="32"/>
  <c r="CT115" i="32"/>
  <c r="CT107" i="32"/>
  <c r="CT99" i="32"/>
  <c r="CT91" i="32"/>
  <c r="CT83" i="32"/>
  <c r="CT75" i="32"/>
  <c r="CT67" i="32"/>
  <c r="CT59" i="32"/>
  <c r="CT51" i="32"/>
  <c r="O9" i="22" s="1"/>
  <c r="CT43" i="32"/>
  <c r="G9" i="22" s="1"/>
  <c r="CT35" i="32"/>
  <c r="K9" i="17" s="1"/>
  <c r="CT27" i="32"/>
  <c r="O9" i="16" s="1"/>
  <c r="D46" i="8"/>
  <c r="P262" i="32" l="1"/>
  <c r="Q261" i="32"/>
  <c r="F29" i="1"/>
  <c r="AE261" i="32"/>
  <c r="AD262" i="32"/>
  <c r="AD263" i="32" s="1"/>
  <c r="P139" i="32"/>
  <c r="Q139" i="32" s="1"/>
  <c r="P504" i="32"/>
  <c r="P505" i="32" s="1"/>
  <c r="P381" i="32"/>
  <c r="Q381" i="32" s="1"/>
  <c r="Q382" i="32"/>
  <c r="CQ24" i="12"/>
  <c r="CP24" i="12"/>
  <c r="P141" i="32"/>
  <c r="Q141" i="32" s="1"/>
  <c r="P18" i="32"/>
  <c r="Q18" i="32" s="1"/>
  <c r="P20" i="32"/>
  <c r="Q20" i="32" s="1"/>
  <c r="P502" i="32"/>
  <c r="Q502" i="32" s="1"/>
  <c r="AD383" i="32"/>
  <c r="AE383" i="32" s="1"/>
  <c r="AE140" i="32"/>
  <c r="AD141" i="32"/>
  <c r="AD142" i="32" s="1"/>
  <c r="AD381" i="32"/>
  <c r="AE381" i="32" s="1"/>
  <c r="AD502" i="32"/>
  <c r="AE502" i="32" s="1"/>
  <c r="AD504" i="32"/>
  <c r="AE504" i="32" s="1"/>
  <c r="AD20" i="32"/>
  <c r="AE20" i="32" s="1"/>
  <c r="AD18" i="32"/>
  <c r="AE18" i="32" s="1"/>
  <c r="G53" i="10"/>
  <c r="G55" i="10" s="1"/>
  <c r="G57" i="10" s="1"/>
  <c r="B142" i="32"/>
  <c r="C141" i="32"/>
  <c r="C262" i="32"/>
  <c r="B263" i="32"/>
  <c r="Q262" i="32"/>
  <c r="P263" i="32"/>
  <c r="B505" i="32"/>
  <c r="C504" i="32"/>
  <c r="C20" i="32"/>
  <c r="B21" i="32"/>
  <c r="Q383" i="32"/>
  <c r="P384" i="32"/>
  <c r="B384" i="32"/>
  <c r="C383" i="32"/>
  <c r="G62" i="34"/>
  <c r="D47" i="8"/>
  <c r="D45" i="8"/>
  <c r="AE262" i="32" l="1"/>
  <c r="Q504" i="32"/>
  <c r="P21" i="32"/>
  <c r="P22" i="32" s="1"/>
  <c r="P142" i="32"/>
  <c r="Q142" i="32" s="1"/>
  <c r="AD384" i="32"/>
  <c r="AD385" i="32" s="1"/>
  <c r="AE141" i="32"/>
  <c r="AD21" i="32"/>
  <c r="AE21" i="32" s="1"/>
  <c r="AD505" i="32"/>
  <c r="AD506" i="32" s="1"/>
  <c r="Q505" i="32"/>
  <c r="P506" i="32"/>
  <c r="Q263" i="32"/>
  <c r="P264" i="32"/>
  <c r="AE263" i="32"/>
  <c r="AD264" i="32"/>
  <c r="C142" i="32"/>
  <c r="B143" i="32"/>
  <c r="AD143" i="32"/>
  <c r="AE142" i="32"/>
  <c r="C263" i="32"/>
  <c r="B264" i="32"/>
  <c r="AE384" i="32"/>
  <c r="C21" i="32"/>
  <c r="B22" i="32"/>
  <c r="B385" i="32"/>
  <c r="C384" i="32"/>
  <c r="Q384" i="32"/>
  <c r="P385" i="32"/>
  <c r="C505" i="32"/>
  <c r="B506" i="32"/>
  <c r="AN2" i="1"/>
  <c r="C10" i="7"/>
  <c r="D10" i="7" s="1"/>
  <c r="C9" i="7"/>
  <c r="D9" i="7" s="1"/>
  <c r="C8" i="7"/>
  <c r="D8" i="7" s="1"/>
  <c r="AE505" i="32" l="1"/>
  <c r="Q21" i="32"/>
  <c r="P143" i="32"/>
  <c r="Q143" i="32" s="1"/>
  <c r="AD22" i="32"/>
  <c r="AD23" i="32" s="1"/>
  <c r="AE143" i="32"/>
  <c r="AD144" i="32"/>
  <c r="AE385" i="32"/>
  <c r="AD386" i="32"/>
  <c r="B144" i="32"/>
  <c r="C143" i="32"/>
  <c r="AE506" i="32"/>
  <c r="AD507" i="32"/>
  <c r="C506" i="32"/>
  <c r="B507" i="32"/>
  <c r="AE264" i="32"/>
  <c r="AD265" i="32"/>
  <c r="Q264" i="32"/>
  <c r="P265" i="32"/>
  <c r="C264" i="32"/>
  <c r="B265" i="32"/>
  <c r="Q506" i="32"/>
  <c r="P507" i="32"/>
  <c r="P23" i="32"/>
  <c r="Q22" i="32"/>
  <c r="B23" i="32"/>
  <c r="C22" i="32"/>
  <c r="Q385" i="32"/>
  <c r="P386" i="32"/>
  <c r="C385" i="32"/>
  <c r="B386" i="32"/>
  <c r="C11" i="7"/>
  <c r="D11" i="7" s="1"/>
  <c r="G6" i="10"/>
  <c r="S6" i="10"/>
  <c r="O6" i="10"/>
  <c r="K6" i="10"/>
  <c r="AE22" i="32" l="1"/>
  <c r="P144" i="32"/>
  <c r="P145" i="32" s="1"/>
  <c r="Q23" i="32"/>
  <c r="P24" i="32"/>
  <c r="C265" i="32"/>
  <c r="B266" i="32"/>
  <c r="Q507" i="32"/>
  <c r="P508" i="32"/>
  <c r="AE23" i="32"/>
  <c r="AD24" i="32"/>
  <c r="B387" i="32"/>
  <c r="C386" i="32"/>
  <c r="Q265" i="32"/>
  <c r="P266" i="32"/>
  <c r="B145" i="32"/>
  <c r="C144" i="32"/>
  <c r="Q144" i="32"/>
  <c r="AE386" i="32"/>
  <c r="AD387" i="32"/>
  <c r="Q386" i="32"/>
  <c r="P387" i="32"/>
  <c r="AD266" i="32"/>
  <c r="AE265" i="32"/>
  <c r="AD145" i="32"/>
  <c r="AE144" i="32"/>
  <c r="B508" i="32"/>
  <c r="C507" i="32"/>
  <c r="B24" i="32"/>
  <c r="C23" i="32"/>
  <c r="AE507" i="32"/>
  <c r="AD508" i="32"/>
  <c r="C7" i="7"/>
  <c r="C14" i="7" l="1"/>
  <c r="Q266" i="32"/>
  <c r="P267" i="32"/>
  <c r="AD267" i="32"/>
  <c r="AE266" i="32"/>
  <c r="AD146" i="32"/>
  <c r="AE145" i="32"/>
  <c r="C387" i="32"/>
  <c r="B388" i="32"/>
  <c r="Q387" i="32"/>
  <c r="P388" i="32"/>
  <c r="AD25" i="32"/>
  <c r="AE24" i="32"/>
  <c r="AD509" i="32"/>
  <c r="AE508" i="32"/>
  <c r="Q508" i="32"/>
  <c r="P509" i="32"/>
  <c r="P25" i="32"/>
  <c r="Q24" i="32"/>
  <c r="AE387" i="32"/>
  <c r="AD388" i="32"/>
  <c r="B267" i="32"/>
  <c r="C266" i="32"/>
  <c r="C24" i="32"/>
  <c r="B25" i="32"/>
  <c r="P146" i="32"/>
  <c r="Q145" i="32"/>
  <c r="B509" i="32"/>
  <c r="C508" i="32"/>
  <c r="C145" i="32"/>
  <c r="B146" i="32"/>
  <c r="G28" i="10"/>
  <c r="AB9" i="1"/>
  <c r="AB8" i="1"/>
  <c r="AB7" i="1"/>
  <c r="AB6" i="1"/>
  <c r="AB5" i="1"/>
  <c r="AB4" i="1"/>
  <c r="Q388" i="32" l="1"/>
  <c r="P389" i="32"/>
  <c r="B389" i="32"/>
  <c r="C388" i="32"/>
  <c r="C146" i="32"/>
  <c r="B147" i="32"/>
  <c r="AD26" i="32"/>
  <c r="AE25" i="32"/>
  <c r="AD389" i="32"/>
  <c r="AE388" i="32"/>
  <c r="AD268" i="32"/>
  <c r="AE267" i="32"/>
  <c r="AE146" i="32"/>
  <c r="AD147" i="32"/>
  <c r="P510" i="32"/>
  <c r="Q509" i="32"/>
  <c r="Q146" i="32"/>
  <c r="P147" i="32"/>
  <c r="Q267" i="32"/>
  <c r="P268" i="32"/>
  <c r="C267" i="32"/>
  <c r="B268" i="32"/>
  <c r="Q25" i="32"/>
  <c r="P26" i="32"/>
  <c r="C509" i="32"/>
  <c r="B510" i="32"/>
  <c r="C25" i="32"/>
  <c r="B26" i="32"/>
  <c r="AE509" i="32"/>
  <c r="AD510" i="32"/>
  <c r="E6" i="13"/>
  <c r="G88" i="22"/>
  <c r="R79" i="22"/>
  <c r="Q79" i="22"/>
  <c r="P79" i="22"/>
  <c r="O79" i="22"/>
  <c r="N79" i="22"/>
  <c r="M79" i="22"/>
  <c r="L79" i="22"/>
  <c r="K79" i="22"/>
  <c r="J79" i="22"/>
  <c r="I79" i="22"/>
  <c r="H79" i="22"/>
  <c r="G79" i="22"/>
  <c r="C79" i="22"/>
  <c r="C78" i="22"/>
  <c r="R67" i="22"/>
  <c r="Q67" i="22"/>
  <c r="P67" i="22"/>
  <c r="O67" i="22"/>
  <c r="N67" i="22"/>
  <c r="M67" i="22"/>
  <c r="L67" i="22"/>
  <c r="K67" i="22"/>
  <c r="J67" i="22"/>
  <c r="I67" i="22"/>
  <c r="H67" i="22"/>
  <c r="G67" i="22"/>
  <c r="G88" i="17"/>
  <c r="R79" i="17"/>
  <c r="Q79" i="17"/>
  <c r="P79" i="17"/>
  <c r="O79" i="17"/>
  <c r="N79" i="17"/>
  <c r="M79" i="17"/>
  <c r="L79" i="17"/>
  <c r="K79" i="17"/>
  <c r="J79" i="17"/>
  <c r="I79" i="17"/>
  <c r="H79" i="17"/>
  <c r="G79" i="17"/>
  <c r="C79" i="17"/>
  <c r="C78" i="17"/>
  <c r="R67" i="17"/>
  <c r="Q67" i="17"/>
  <c r="P67" i="17"/>
  <c r="O67" i="17"/>
  <c r="N67" i="17"/>
  <c r="M67" i="17"/>
  <c r="L67" i="17"/>
  <c r="K67" i="17"/>
  <c r="J67" i="17"/>
  <c r="I67" i="17"/>
  <c r="H67" i="17"/>
  <c r="G67" i="17"/>
  <c r="Q268" i="32" l="1"/>
  <c r="P269" i="32"/>
  <c r="P148" i="32"/>
  <c r="Q147" i="32"/>
  <c r="AE268" i="32"/>
  <c r="AD269" i="32"/>
  <c r="AE26" i="32"/>
  <c r="AD27" i="32"/>
  <c r="B148" i="32"/>
  <c r="C147" i="32"/>
  <c r="B27" i="32"/>
  <c r="C26" i="32"/>
  <c r="Q26" i="32"/>
  <c r="P27" i="32"/>
  <c r="AE389" i="32"/>
  <c r="AD390" i="32"/>
  <c r="AE510" i="32"/>
  <c r="AD511" i="32"/>
  <c r="Q510" i="32"/>
  <c r="P511" i="32"/>
  <c r="C389" i="32"/>
  <c r="B390" i="32"/>
  <c r="C510" i="32"/>
  <c r="B511" i="32"/>
  <c r="AD148" i="32"/>
  <c r="AE147" i="32"/>
  <c r="Q389" i="32"/>
  <c r="P390" i="32"/>
  <c r="B269" i="32"/>
  <c r="C268" i="32"/>
  <c r="P79" i="16"/>
  <c r="O79" i="16"/>
  <c r="N79" i="16"/>
  <c r="M79" i="16"/>
  <c r="L79" i="16"/>
  <c r="K79" i="16"/>
  <c r="J79" i="16"/>
  <c r="I79" i="16"/>
  <c r="H79" i="16"/>
  <c r="G79" i="16"/>
  <c r="R79" i="16"/>
  <c r="Q79" i="16"/>
  <c r="C511" i="32" l="1"/>
  <c r="B512" i="32"/>
  <c r="C27" i="32"/>
  <c r="B28" i="32"/>
  <c r="C148" i="32"/>
  <c r="B149" i="32"/>
  <c r="C390" i="32"/>
  <c r="B391" i="32"/>
  <c r="Q511" i="32"/>
  <c r="P512" i="32"/>
  <c r="Q148" i="32"/>
  <c r="P149" i="32"/>
  <c r="AE27" i="32"/>
  <c r="AD28" i="32"/>
  <c r="AD512" i="32"/>
  <c r="AE511" i="32"/>
  <c r="B270" i="32"/>
  <c r="C269" i="32"/>
  <c r="AE390" i="32"/>
  <c r="AD391" i="32"/>
  <c r="Q27" i="32"/>
  <c r="P28" i="32"/>
  <c r="Q269" i="32"/>
  <c r="P270" i="32"/>
  <c r="AD270" i="32"/>
  <c r="AE269" i="32"/>
  <c r="Q390" i="32"/>
  <c r="P391" i="32"/>
  <c r="AE148" i="32"/>
  <c r="AD149" i="32"/>
  <c r="T55" i="17"/>
  <c r="T58" i="17"/>
  <c r="T59" i="17"/>
  <c r="P271" i="32" l="1"/>
  <c r="Q270" i="32"/>
  <c r="Q149" i="32"/>
  <c r="P150" i="32"/>
  <c r="Q28" i="32"/>
  <c r="P29" i="32"/>
  <c r="Q512" i="32"/>
  <c r="P513" i="32"/>
  <c r="AE391" i="32"/>
  <c r="AD392" i="32"/>
  <c r="C391" i="32"/>
  <c r="B392" i="32"/>
  <c r="C270" i="32"/>
  <c r="B271" i="32"/>
  <c r="B29" i="32"/>
  <c r="C28" i="32"/>
  <c r="AE28" i="32"/>
  <c r="AD29" i="32"/>
  <c r="C512" i="32"/>
  <c r="B513" i="32"/>
  <c r="AD150" i="32"/>
  <c r="AE149" i="32"/>
  <c r="B150" i="32"/>
  <c r="C149" i="32"/>
  <c r="Q391" i="32"/>
  <c r="P392" i="32"/>
  <c r="AD513" i="32"/>
  <c r="AE512" i="32"/>
  <c r="AD271" i="32"/>
  <c r="AE270" i="32"/>
  <c r="T59" i="16"/>
  <c r="K52" i="10" s="1"/>
  <c r="T58" i="16"/>
  <c r="T57" i="16"/>
  <c r="T55" i="16"/>
  <c r="J47" i="8" s="1"/>
  <c r="T50" i="16"/>
  <c r="J39" i="8" s="1"/>
  <c r="T48" i="16"/>
  <c r="J37" i="8" s="1"/>
  <c r="T47" i="16"/>
  <c r="J36" i="8" s="1"/>
  <c r="T46" i="16"/>
  <c r="R43" i="16"/>
  <c r="Q43" i="16"/>
  <c r="P43" i="16"/>
  <c r="O43" i="16"/>
  <c r="N43" i="16"/>
  <c r="M43" i="16"/>
  <c r="L43" i="16"/>
  <c r="K43" i="16"/>
  <c r="J43" i="16"/>
  <c r="I43" i="16"/>
  <c r="H43" i="16"/>
  <c r="G43" i="16"/>
  <c r="T42" i="16"/>
  <c r="J31" i="8" s="1"/>
  <c r="T40" i="16"/>
  <c r="X40" i="16" s="1"/>
  <c r="T39" i="16"/>
  <c r="X39" i="16" s="1"/>
  <c r="T38" i="16"/>
  <c r="T37" i="16"/>
  <c r="T36" i="16"/>
  <c r="T35" i="16"/>
  <c r="T34" i="16"/>
  <c r="T33" i="16"/>
  <c r="T32" i="16"/>
  <c r="T31" i="16"/>
  <c r="X31" i="16" s="1"/>
  <c r="R30" i="16"/>
  <c r="Q30" i="16"/>
  <c r="P30" i="16"/>
  <c r="O30" i="16"/>
  <c r="N30" i="16"/>
  <c r="M30" i="16"/>
  <c r="L30" i="16"/>
  <c r="K30" i="16"/>
  <c r="J30" i="16"/>
  <c r="I30" i="16"/>
  <c r="H30" i="16"/>
  <c r="G30" i="16"/>
  <c r="T29" i="16"/>
  <c r="J14" i="8" s="1"/>
  <c r="T28" i="16"/>
  <c r="J13" i="8" s="1"/>
  <c r="C26" i="16"/>
  <c r="C24" i="16"/>
  <c r="E13" i="7"/>
  <c r="T16" i="16"/>
  <c r="D7" i="7" s="1"/>
  <c r="T11" i="16"/>
  <c r="T9" i="16"/>
  <c r="J40" i="9" s="1"/>
  <c r="T50" i="17"/>
  <c r="N39" i="8" s="1"/>
  <c r="C50" i="17"/>
  <c r="T48" i="17"/>
  <c r="N37" i="8" s="1"/>
  <c r="T47" i="17"/>
  <c r="N36" i="8" s="1"/>
  <c r="T46" i="17"/>
  <c r="N35" i="8" s="1"/>
  <c r="R43" i="17"/>
  <c r="Q43" i="17"/>
  <c r="P43" i="17"/>
  <c r="O43" i="17"/>
  <c r="N43" i="17"/>
  <c r="M43" i="17"/>
  <c r="L43" i="17"/>
  <c r="K43" i="17"/>
  <c r="J43" i="17"/>
  <c r="I43" i="17"/>
  <c r="H43" i="17"/>
  <c r="G43" i="17"/>
  <c r="T42" i="17"/>
  <c r="N31" i="8" s="1"/>
  <c r="T40" i="17"/>
  <c r="N25" i="8" s="1"/>
  <c r="C40" i="17"/>
  <c r="T39" i="17"/>
  <c r="N24" i="8" s="1"/>
  <c r="T38" i="17"/>
  <c r="N23" i="8" s="1"/>
  <c r="T37" i="17"/>
  <c r="N22" i="8" s="1"/>
  <c r="T36" i="17"/>
  <c r="N21" i="8" s="1"/>
  <c r="T35" i="17"/>
  <c r="N20" i="8" s="1"/>
  <c r="T34" i="17"/>
  <c r="N19" i="8" s="1"/>
  <c r="T33" i="17"/>
  <c r="N18" i="8" s="1"/>
  <c r="T32" i="17"/>
  <c r="N17" i="8" s="1"/>
  <c r="T31" i="17"/>
  <c r="N16" i="8" s="1"/>
  <c r="R30" i="17"/>
  <c r="Q30" i="17"/>
  <c r="P30" i="17"/>
  <c r="O30" i="17"/>
  <c r="N30" i="17"/>
  <c r="M30" i="17"/>
  <c r="L30" i="17"/>
  <c r="K30" i="17"/>
  <c r="J30" i="17"/>
  <c r="I30" i="17"/>
  <c r="H30" i="17"/>
  <c r="G30" i="17"/>
  <c r="T29" i="17"/>
  <c r="N14" i="8" s="1"/>
  <c r="T28" i="17"/>
  <c r="N13" i="8" s="1"/>
  <c r="C26" i="17"/>
  <c r="C24" i="17"/>
  <c r="T22" i="17"/>
  <c r="D26" i="7" s="1"/>
  <c r="T21" i="17"/>
  <c r="D25" i="7" s="1"/>
  <c r="T20" i="17"/>
  <c r="D24" i="7" s="1"/>
  <c r="T19" i="17"/>
  <c r="D23" i="7" s="1"/>
  <c r="T18" i="17"/>
  <c r="D22" i="7" s="1"/>
  <c r="T17" i="17"/>
  <c r="D21" i="7" s="1"/>
  <c r="T16" i="17"/>
  <c r="D20" i="7" s="1"/>
  <c r="T11" i="17"/>
  <c r="T9" i="17"/>
  <c r="K40" i="10" l="1"/>
  <c r="O40" i="10" s="1"/>
  <c r="S40" i="10" s="1"/>
  <c r="J25" i="8"/>
  <c r="X33" i="16"/>
  <c r="J18" i="8"/>
  <c r="J21" i="8"/>
  <c r="X36" i="16"/>
  <c r="X38" i="16"/>
  <c r="J23" i="8"/>
  <c r="X46" i="16"/>
  <c r="W43" i="16"/>
  <c r="X32" i="16"/>
  <c r="J17" i="8"/>
  <c r="X34" i="16"/>
  <c r="J19" i="8"/>
  <c r="J24" i="8"/>
  <c r="X37" i="16"/>
  <c r="J22" i="8"/>
  <c r="J16" i="8"/>
  <c r="J20" i="8"/>
  <c r="X35" i="16"/>
  <c r="J35" i="8"/>
  <c r="D27" i="7"/>
  <c r="X16" i="16"/>
  <c r="W16" i="16" s="1"/>
  <c r="C150" i="32"/>
  <c r="B151" i="32"/>
  <c r="P30" i="32"/>
  <c r="Q29" i="32"/>
  <c r="P151" i="32"/>
  <c r="Q150" i="32"/>
  <c r="C392" i="32"/>
  <c r="B393" i="32"/>
  <c r="B514" i="32"/>
  <c r="C513" i="32"/>
  <c r="P514" i="32"/>
  <c r="Q513" i="32"/>
  <c r="AD272" i="32"/>
  <c r="AE271" i="32"/>
  <c r="C29" i="32"/>
  <c r="B30" i="32"/>
  <c r="AD151" i="32"/>
  <c r="AE150" i="32"/>
  <c r="AD30" i="32"/>
  <c r="AE29" i="32"/>
  <c r="AD514" i="32"/>
  <c r="AE513" i="32"/>
  <c r="Q392" i="32"/>
  <c r="P393" i="32"/>
  <c r="C271" i="32"/>
  <c r="B272" i="32"/>
  <c r="AE392" i="32"/>
  <c r="AD393" i="32"/>
  <c r="Q271" i="32"/>
  <c r="P272" i="32"/>
  <c r="G13" i="7"/>
  <c r="H13" i="7" s="1"/>
  <c r="T43" i="17"/>
  <c r="N32" i="8" s="1"/>
  <c r="T30" i="17"/>
  <c r="N15" i="8" s="1"/>
  <c r="T43" i="16"/>
  <c r="T30" i="16"/>
  <c r="J15" i="8" l="1"/>
  <c r="J27" i="8" s="1"/>
  <c r="J27" i="9" s="1"/>
  <c r="X30" i="16"/>
  <c r="W30" i="16" s="1"/>
  <c r="Q514" i="32"/>
  <c r="P515" i="32"/>
  <c r="C393" i="32"/>
  <c r="B394" i="32"/>
  <c r="C514" i="32"/>
  <c r="B515" i="32"/>
  <c r="P152" i="32"/>
  <c r="Q151" i="32"/>
  <c r="P31" i="32"/>
  <c r="Q30" i="32"/>
  <c r="AD31" i="32"/>
  <c r="AE30" i="32"/>
  <c r="Q272" i="32"/>
  <c r="P273" i="32"/>
  <c r="AE151" i="32"/>
  <c r="AD152" i="32"/>
  <c r="AE393" i="32"/>
  <c r="AD394" i="32"/>
  <c r="C30" i="32"/>
  <c r="B31" i="32"/>
  <c r="B152" i="32"/>
  <c r="C151" i="32"/>
  <c r="Q393" i="32"/>
  <c r="P394" i="32"/>
  <c r="AE514" i="32"/>
  <c r="AD515" i="32"/>
  <c r="C272" i="32"/>
  <c r="B273" i="32"/>
  <c r="AD273" i="32"/>
  <c r="AE272" i="32"/>
  <c r="K24" i="10"/>
  <c r="C26" i="7"/>
  <c r="R57" i="30"/>
  <c r="Q57" i="30"/>
  <c r="P57" i="30"/>
  <c r="O57" i="30"/>
  <c r="N57" i="30"/>
  <c r="M57" i="30"/>
  <c r="L57" i="30"/>
  <c r="K57" i="30"/>
  <c r="J57" i="30"/>
  <c r="I57" i="30"/>
  <c r="H57" i="30"/>
  <c r="G57" i="30"/>
  <c r="F57" i="30"/>
  <c r="E57" i="30"/>
  <c r="D57" i="30"/>
  <c r="C57" i="30"/>
  <c r="P14" i="30"/>
  <c r="O14" i="30"/>
  <c r="M14" i="30"/>
  <c r="L14" i="30"/>
  <c r="P13" i="30"/>
  <c r="O13" i="30"/>
  <c r="M13" i="30"/>
  <c r="L13" i="30"/>
  <c r="P12" i="30"/>
  <c r="O12" i="30"/>
  <c r="M12" i="30"/>
  <c r="L12" i="30"/>
  <c r="N18" i="30" s="1"/>
  <c r="O18" i="30" s="1"/>
  <c r="P11" i="30"/>
  <c r="O11" i="30"/>
  <c r="L11" i="30"/>
  <c r="P10" i="30"/>
  <c r="O10" i="30"/>
  <c r="L10" i="30"/>
  <c r="P9" i="30"/>
  <c r="O9" i="30"/>
  <c r="L9" i="30"/>
  <c r="N19" i="30" s="1"/>
  <c r="H13" i="30"/>
  <c r="H12" i="30"/>
  <c r="H11" i="30"/>
  <c r="H10" i="30"/>
  <c r="Q31" i="32" l="1"/>
  <c r="P32" i="32"/>
  <c r="B32" i="32"/>
  <c r="C31" i="32"/>
  <c r="Q152" i="32"/>
  <c r="P153" i="32"/>
  <c r="AD395" i="32"/>
  <c r="AE394" i="32"/>
  <c r="AE273" i="32"/>
  <c r="AD274" i="32"/>
  <c r="AE515" i="32"/>
  <c r="AD516" i="32"/>
  <c r="Q273" i="32"/>
  <c r="P274" i="32"/>
  <c r="P516" i="32"/>
  <c r="Q515" i="32"/>
  <c r="P395" i="32"/>
  <c r="Q394" i="32"/>
  <c r="AE31" i="32"/>
  <c r="AD32" i="32"/>
  <c r="B153" i="32"/>
  <c r="C152" i="32"/>
  <c r="C515" i="32"/>
  <c r="B516" i="32"/>
  <c r="C273" i="32"/>
  <c r="B274" i="32"/>
  <c r="AE152" i="32"/>
  <c r="AD153" i="32"/>
  <c r="C394" i="32"/>
  <c r="B395" i="32"/>
  <c r="E26" i="7"/>
  <c r="N12" i="30"/>
  <c r="N14" i="30"/>
  <c r="N13" i="30"/>
  <c r="N17" i="30"/>
  <c r="O17" i="30" s="1"/>
  <c r="B517" i="32" l="1"/>
  <c r="C516" i="32"/>
  <c r="AE32" i="32"/>
  <c r="AD33" i="32"/>
  <c r="AD275" i="32"/>
  <c r="AE274" i="32"/>
  <c r="Q395" i="32"/>
  <c r="P396" i="32"/>
  <c r="AD396" i="32"/>
  <c r="AE395" i="32"/>
  <c r="P517" i="32"/>
  <c r="Q516" i="32"/>
  <c r="B275" i="32"/>
  <c r="C274" i="32"/>
  <c r="Q274" i="32"/>
  <c r="P275" i="32"/>
  <c r="P33" i="32"/>
  <c r="Q32" i="32"/>
  <c r="AE516" i="32"/>
  <c r="AD517" i="32"/>
  <c r="C153" i="32"/>
  <c r="B154" i="32"/>
  <c r="C395" i="32"/>
  <c r="B396" i="32"/>
  <c r="P154" i="32"/>
  <c r="Q153" i="32"/>
  <c r="AE153" i="32"/>
  <c r="AD154" i="32"/>
  <c r="B33" i="32"/>
  <c r="C32" i="32"/>
  <c r="G26" i="7"/>
  <c r="H26" i="7" s="1"/>
  <c r="N20" i="30"/>
  <c r="N21" i="30" s="1"/>
  <c r="Q517" i="32" l="1"/>
  <c r="P518" i="32"/>
  <c r="P397" i="32"/>
  <c r="Q396" i="32"/>
  <c r="C154" i="32"/>
  <c r="B155" i="32"/>
  <c r="AE396" i="32"/>
  <c r="AD397" i="32"/>
  <c r="C33" i="32"/>
  <c r="B34" i="32"/>
  <c r="AE275" i="32"/>
  <c r="AD276" i="32"/>
  <c r="Q275" i="32"/>
  <c r="P276" i="32"/>
  <c r="AE33" i="32"/>
  <c r="AD34" i="32"/>
  <c r="C396" i="32"/>
  <c r="B397" i="32"/>
  <c r="AD518" i="32"/>
  <c r="AE517" i="32"/>
  <c r="Q33" i="32"/>
  <c r="P34" i="32"/>
  <c r="AE154" i="32"/>
  <c r="AD155" i="32"/>
  <c r="P155" i="32"/>
  <c r="Q154" i="32"/>
  <c r="C275" i="32"/>
  <c r="B276" i="32"/>
  <c r="C517" i="32"/>
  <c r="B518" i="32"/>
  <c r="O24" i="10"/>
  <c r="C39" i="7"/>
  <c r="B20" i="30"/>
  <c r="S14" i="35"/>
  <c r="N22" i="30"/>
  <c r="H67" i="16"/>
  <c r="G67" i="16"/>
  <c r="Q34" i="32" l="1"/>
  <c r="P35" i="32"/>
  <c r="C34" i="32"/>
  <c r="B35" i="32"/>
  <c r="B156" i="32"/>
  <c r="C155" i="32"/>
  <c r="AD35" i="32"/>
  <c r="AE34" i="32"/>
  <c r="AE155" i="32"/>
  <c r="AD156" i="32"/>
  <c r="AD277" i="32"/>
  <c r="AE276" i="32"/>
  <c r="Q397" i="32"/>
  <c r="P398" i="32"/>
  <c r="AE397" i="32"/>
  <c r="AD398" i="32"/>
  <c r="AE518" i="32"/>
  <c r="AD519" i="32"/>
  <c r="C397" i="32"/>
  <c r="B398" i="32"/>
  <c r="P519" i="32"/>
  <c r="Q518" i="32"/>
  <c r="C518" i="32"/>
  <c r="B519" i="32"/>
  <c r="C276" i="32"/>
  <c r="B277" i="32"/>
  <c r="Q276" i="32"/>
  <c r="P277" i="32"/>
  <c r="Q155" i="32"/>
  <c r="P156" i="32"/>
  <c r="B19" i="30"/>
  <c r="S13" i="35"/>
  <c r="A2" i="35" s="1"/>
  <c r="K10" i="35"/>
  <c r="O10" i="35" s="1"/>
  <c r="D10" i="35" s="1"/>
  <c r="L10" i="35"/>
  <c r="P10" i="35" s="1"/>
  <c r="E10" i="35" s="1"/>
  <c r="M10" i="35"/>
  <c r="J10" i="35"/>
  <c r="N10" i="35" s="1"/>
  <c r="C10" i="35" s="1"/>
  <c r="I10" i="35"/>
  <c r="S11" i="1"/>
  <c r="R67" i="16"/>
  <c r="Q67" i="16"/>
  <c r="P67" i="16"/>
  <c r="B520" i="32" l="1"/>
  <c r="C519" i="32"/>
  <c r="AD278" i="32"/>
  <c r="AE277" i="32"/>
  <c r="AE156" i="32"/>
  <c r="AD157" i="32"/>
  <c r="C398" i="32"/>
  <c r="B399" i="32"/>
  <c r="P278" i="32"/>
  <c r="Q277" i="32"/>
  <c r="C35" i="32"/>
  <c r="B36" i="32"/>
  <c r="AE519" i="32"/>
  <c r="AD520" i="32"/>
  <c r="AE35" i="32"/>
  <c r="AD36" i="32"/>
  <c r="C277" i="32"/>
  <c r="B278" i="32"/>
  <c r="P399" i="32"/>
  <c r="Q398" i="32"/>
  <c r="Q35" i="32"/>
  <c r="P36" i="32"/>
  <c r="P520" i="32"/>
  <c r="Q519" i="32"/>
  <c r="Q156" i="32"/>
  <c r="P157" i="32"/>
  <c r="C156" i="32"/>
  <c r="B157" i="32"/>
  <c r="AE398" i="32"/>
  <c r="AD399" i="32"/>
  <c r="B10" i="35"/>
  <c r="M9" i="30"/>
  <c r="N9" i="30" s="1"/>
  <c r="P37" i="32" l="1"/>
  <c r="Q36" i="32"/>
  <c r="AE399" i="32"/>
  <c r="AD400" i="32"/>
  <c r="C157" i="32"/>
  <c r="B158" i="32"/>
  <c r="C399" i="32"/>
  <c r="B400" i="32"/>
  <c r="AD279" i="32"/>
  <c r="AE278" i="32"/>
  <c r="C36" i="32"/>
  <c r="B37" i="32"/>
  <c r="P521" i="32"/>
  <c r="Q520" i="32"/>
  <c r="Q278" i="32"/>
  <c r="P279" i="32"/>
  <c r="AD37" i="32"/>
  <c r="AE36" i="32"/>
  <c r="AE520" i="32"/>
  <c r="AD521" i="32"/>
  <c r="Q399" i="32"/>
  <c r="P400" i="32"/>
  <c r="B279" i="32"/>
  <c r="C278" i="32"/>
  <c r="AE157" i="32"/>
  <c r="AD158" i="32"/>
  <c r="Q157" i="32"/>
  <c r="P158" i="32"/>
  <c r="B521" i="32"/>
  <c r="C520" i="32"/>
  <c r="M10" i="30"/>
  <c r="N10" i="30" s="1"/>
  <c r="CJ137" i="32"/>
  <c r="CS137" i="32" s="1"/>
  <c r="CJ136" i="32"/>
  <c r="CS136" i="32" s="1"/>
  <c r="CJ135" i="32"/>
  <c r="CS135" i="32" s="1"/>
  <c r="CJ134" i="32"/>
  <c r="CS134" i="32" s="1"/>
  <c r="CJ133" i="32"/>
  <c r="CS133" i="32" s="1"/>
  <c r="CJ132" i="32"/>
  <c r="CS132" i="32" s="1"/>
  <c r="CJ131" i="32"/>
  <c r="CS131" i="32" s="1"/>
  <c r="CJ130" i="32"/>
  <c r="CS130" i="32" s="1"/>
  <c r="CJ129" i="32"/>
  <c r="CS129" i="32" s="1"/>
  <c r="CJ128" i="32"/>
  <c r="CS128" i="32" s="1"/>
  <c r="CJ127" i="32"/>
  <c r="CS127" i="32" s="1"/>
  <c r="CJ126" i="32"/>
  <c r="CS126" i="32" s="1"/>
  <c r="CJ125" i="32"/>
  <c r="CS125" i="32" s="1"/>
  <c r="CJ124" i="32"/>
  <c r="CS124" i="32" s="1"/>
  <c r="CJ123" i="32"/>
  <c r="CS123" i="32" s="1"/>
  <c r="CJ122" i="32"/>
  <c r="CS122" i="32" s="1"/>
  <c r="CJ121" i="32"/>
  <c r="CS121" i="32" s="1"/>
  <c r="CJ120" i="32"/>
  <c r="CS120" i="32" s="1"/>
  <c r="CJ119" i="32"/>
  <c r="CS119" i="32" s="1"/>
  <c r="CJ118" i="32"/>
  <c r="CS118" i="32" s="1"/>
  <c r="CJ117" i="32"/>
  <c r="CS117" i="32" s="1"/>
  <c r="CJ116" i="32"/>
  <c r="CS116" i="32" s="1"/>
  <c r="CJ115" i="32"/>
  <c r="CS115" i="32" s="1"/>
  <c r="CJ114" i="32"/>
  <c r="CS114" i="32" s="1"/>
  <c r="CJ113" i="32"/>
  <c r="CS113" i="32" s="1"/>
  <c r="CJ112" i="32"/>
  <c r="CS112" i="32" s="1"/>
  <c r="CJ111" i="32"/>
  <c r="CS111" i="32" s="1"/>
  <c r="CJ110" i="32"/>
  <c r="CS110" i="32" s="1"/>
  <c r="CJ109" i="32"/>
  <c r="CS109" i="32" s="1"/>
  <c r="CJ108" i="32"/>
  <c r="CS108" i="32" s="1"/>
  <c r="CJ107" i="32"/>
  <c r="CS107" i="32" s="1"/>
  <c r="CJ106" i="32"/>
  <c r="CS106" i="32" s="1"/>
  <c r="CJ105" i="32"/>
  <c r="CS105" i="32" s="1"/>
  <c r="CJ104" i="32"/>
  <c r="CS104" i="32" s="1"/>
  <c r="CJ103" i="32"/>
  <c r="CS103" i="32" s="1"/>
  <c r="CJ102" i="32"/>
  <c r="CS102" i="32" s="1"/>
  <c r="CJ101" i="32"/>
  <c r="CS101" i="32" s="1"/>
  <c r="CJ100" i="32"/>
  <c r="CS100" i="32" s="1"/>
  <c r="CJ99" i="32"/>
  <c r="CS99" i="32" s="1"/>
  <c r="CJ98" i="32"/>
  <c r="CS98" i="32" s="1"/>
  <c r="CJ97" i="32"/>
  <c r="CS97" i="32" s="1"/>
  <c r="CJ96" i="32"/>
  <c r="CS96" i="32" s="1"/>
  <c r="CJ95" i="32"/>
  <c r="CS95" i="32" s="1"/>
  <c r="CJ94" i="32"/>
  <c r="CS94" i="32" s="1"/>
  <c r="CJ93" i="32"/>
  <c r="CS93" i="32" s="1"/>
  <c r="CJ92" i="32"/>
  <c r="CS92" i="32" s="1"/>
  <c r="CJ91" i="32"/>
  <c r="CS91" i="32" s="1"/>
  <c r="CJ90" i="32"/>
  <c r="CS90" i="32" s="1"/>
  <c r="CJ89" i="32"/>
  <c r="CS89" i="32" s="1"/>
  <c r="CJ88" i="32"/>
  <c r="CS88" i="32" s="1"/>
  <c r="CJ87" i="32"/>
  <c r="CS87" i="32" s="1"/>
  <c r="CJ86" i="32"/>
  <c r="CS86" i="32" s="1"/>
  <c r="CJ85" i="32"/>
  <c r="CS85" i="32" s="1"/>
  <c r="CJ84" i="32"/>
  <c r="CS84" i="32" s="1"/>
  <c r="CJ83" i="32"/>
  <c r="CS83" i="32" s="1"/>
  <c r="CJ82" i="32"/>
  <c r="CS82" i="32" s="1"/>
  <c r="CJ81" i="32"/>
  <c r="CS81" i="32" s="1"/>
  <c r="CJ80" i="32"/>
  <c r="CS80" i="32" s="1"/>
  <c r="CJ79" i="32"/>
  <c r="CS79" i="32" s="1"/>
  <c r="CJ78" i="32"/>
  <c r="CS78" i="32" s="1"/>
  <c r="CJ77" i="32"/>
  <c r="CS77" i="32" s="1"/>
  <c r="CJ76" i="32"/>
  <c r="CS76" i="32" s="1"/>
  <c r="CJ75" i="32"/>
  <c r="CS75" i="32" s="1"/>
  <c r="CJ74" i="32"/>
  <c r="CS74" i="32" s="1"/>
  <c r="CJ73" i="32"/>
  <c r="CS73" i="32" s="1"/>
  <c r="CJ72" i="32"/>
  <c r="CS72" i="32" s="1"/>
  <c r="CJ71" i="32"/>
  <c r="CS71" i="32" s="1"/>
  <c r="CJ70" i="32"/>
  <c r="CS70" i="32" s="1"/>
  <c r="CJ69" i="32"/>
  <c r="CS69" i="32" s="1"/>
  <c r="CJ68" i="32"/>
  <c r="CS68" i="32" s="1"/>
  <c r="CJ67" i="32"/>
  <c r="CS67" i="32" s="1"/>
  <c r="CJ66" i="32"/>
  <c r="CS66" i="32" s="1"/>
  <c r="CJ65" i="32"/>
  <c r="CS65" i="32" s="1"/>
  <c r="CJ64" i="32"/>
  <c r="CS64" i="32" s="1"/>
  <c r="CJ63" i="32"/>
  <c r="CS63" i="32" s="1"/>
  <c r="CJ62" i="32"/>
  <c r="CS62" i="32" s="1"/>
  <c r="CJ61" i="32"/>
  <c r="CS61" i="32" s="1"/>
  <c r="CJ60" i="32"/>
  <c r="CS60" i="32" s="1"/>
  <c r="CJ59" i="32"/>
  <c r="CS59" i="32" s="1"/>
  <c r="CJ58" i="32"/>
  <c r="CS58" i="32" s="1"/>
  <c r="CJ57" i="32"/>
  <c r="CS57" i="32" s="1"/>
  <c r="CJ56" i="32"/>
  <c r="CS56" i="32" s="1"/>
  <c r="CJ55" i="32"/>
  <c r="CS55" i="32" s="1"/>
  <c r="CJ54" i="32"/>
  <c r="CS54" i="32" s="1"/>
  <c r="CJ53" i="32"/>
  <c r="CS53" i="32" s="1"/>
  <c r="CJ52" i="32"/>
  <c r="CS52" i="32" s="1"/>
  <c r="CJ51" i="32"/>
  <c r="CS51" i="32" s="1"/>
  <c r="CJ50" i="32"/>
  <c r="CS50" i="32" s="1"/>
  <c r="CJ49" i="32"/>
  <c r="CS49" i="32" s="1"/>
  <c r="CJ48" i="32"/>
  <c r="CS48" i="32" s="1"/>
  <c r="CJ47" i="32"/>
  <c r="CS47" i="32" s="1"/>
  <c r="CJ46" i="32"/>
  <c r="CS46" i="32" s="1"/>
  <c r="CJ45" i="32"/>
  <c r="CS45" i="32" s="1"/>
  <c r="CJ44" i="32"/>
  <c r="CS44" i="32" s="1"/>
  <c r="CJ43" i="32"/>
  <c r="CS43" i="32" s="1"/>
  <c r="CJ42" i="32"/>
  <c r="CS42" i="32" s="1"/>
  <c r="CJ41" i="32"/>
  <c r="CS41" i="32" s="1"/>
  <c r="CJ40" i="32"/>
  <c r="CS40" i="32" s="1"/>
  <c r="CJ39" i="32"/>
  <c r="CS39" i="32" s="1"/>
  <c r="CJ38" i="32"/>
  <c r="CS38" i="32" s="1"/>
  <c r="CJ37" i="32"/>
  <c r="CS37" i="32" s="1"/>
  <c r="CJ36" i="32"/>
  <c r="CS36" i="32" s="1"/>
  <c r="CJ35" i="32"/>
  <c r="CS35" i="32" s="1"/>
  <c r="CJ34" i="32"/>
  <c r="CS34" i="32" s="1"/>
  <c r="CJ33" i="32"/>
  <c r="CS33" i="32" s="1"/>
  <c r="CJ32" i="32"/>
  <c r="CS32" i="32" s="1"/>
  <c r="CJ31" i="32"/>
  <c r="CS31" i="32" s="1"/>
  <c r="CJ30" i="32"/>
  <c r="CS30" i="32" s="1"/>
  <c r="CJ29" i="32"/>
  <c r="CS29" i="32" s="1"/>
  <c r="CJ28" i="32"/>
  <c r="CS28" i="32" s="1"/>
  <c r="CJ27" i="32"/>
  <c r="CS27" i="32" s="1"/>
  <c r="CJ26" i="32"/>
  <c r="CS26" i="32" s="1"/>
  <c r="CJ25" i="32"/>
  <c r="CS25" i="32" s="1"/>
  <c r="CJ24" i="32"/>
  <c r="CS24" i="32" s="1"/>
  <c r="CJ23" i="32"/>
  <c r="CS23" i="32" s="1"/>
  <c r="CJ22" i="32"/>
  <c r="CS22" i="32" s="1"/>
  <c r="CJ21" i="32"/>
  <c r="CS21" i="32" s="1"/>
  <c r="CJ20" i="32"/>
  <c r="CS20" i="32" s="1"/>
  <c r="CJ19" i="32"/>
  <c r="CS19" i="32" s="1"/>
  <c r="CJ18" i="32"/>
  <c r="M11" i="30"/>
  <c r="N11" i="30" s="1"/>
  <c r="C79" i="16"/>
  <c r="C78" i="16"/>
  <c r="Q400" i="32" l="1"/>
  <c r="P401" i="32"/>
  <c r="AD522" i="32"/>
  <c r="AE521" i="32"/>
  <c r="C158" i="32"/>
  <c r="B159" i="32"/>
  <c r="AE279" i="32"/>
  <c r="AD280" i="32"/>
  <c r="B401" i="32"/>
  <c r="C400" i="32"/>
  <c r="P159" i="32"/>
  <c r="Q158" i="32"/>
  <c r="Q279" i="32"/>
  <c r="P280" i="32"/>
  <c r="AD401" i="32"/>
  <c r="AE400" i="32"/>
  <c r="C37" i="32"/>
  <c r="B38" i="32"/>
  <c r="AE37" i="32"/>
  <c r="AD38" i="32"/>
  <c r="AE158" i="32"/>
  <c r="AD159" i="32"/>
  <c r="C279" i="32"/>
  <c r="B280" i="32"/>
  <c r="B522" i="32"/>
  <c r="C521" i="32"/>
  <c r="Q521" i="32"/>
  <c r="P522" i="32"/>
  <c r="Q37" i="32"/>
  <c r="P38" i="32"/>
  <c r="CC15" i="32"/>
  <c r="CF15" i="32"/>
  <c r="CE15" i="32"/>
  <c r="CD15" i="32"/>
  <c r="BR15" i="32"/>
  <c r="BQ15" i="32"/>
  <c r="BP15" i="32"/>
  <c r="BO15" i="32"/>
  <c r="BD15" i="32"/>
  <c r="BC15" i="32"/>
  <c r="BB15" i="32"/>
  <c r="BA15" i="32"/>
  <c r="AP15" i="32"/>
  <c r="AO15" i="32"/>
  <c r="AN15" i="32"/>
  <c r="AM15" i="32"/>
  <c r="AB17" i="32"/>
  <c r="AP17" i="32" s="1"/>
  <c r="BD17" i="32" s="1"/>
  <c r="BR17" i="32" s="1"/>
  <c r="CF17" i="32" s="1"/>
  <c r="AA17" i="32"/>
  <c r="AO17" i="32" s="1"/>
  <c r="BC17" i="32" s="1"/>
  <c r="BQ17" i="32" s="1"/>
  <c r="CE17" i="32" s="1"/>
  <c r="Z17" i="32"/>
  <c r="AN17" i="32" s="1"/>
  <c r="BB17" i="32" s="1"/>
  <c r="BP17" i="32" s="1"/>
  <c r="CD17" i="32" s="1"/>
  <c r="Y17" i="32"/>
  <c r="AM17" i="32" s="1"/>
  <c r="BA17" i="32" s="1"/>
  <c r="BO17" i="32" s="1"/>
  <c r="CC17" i="32" s="1"/>
  <c r="X17" i="32"/>
  <c r="AL17" i="32" s="1"/>
  <c r="AZ17" i="32" s="1"/>
  <c r="BN17" i="32" s="1"/>
  <c r="CB17" i="32" s="1"/>
  <c r="AB16" i="32"/>
  <c r="AP16" i="32" s="1"/>
  <c r="BD16" i="32" s="1"/>
  <c r="BR16" i="32" s="1"/>
  <c r="CF16" i="32" s="1"/>
  <c r="AA16" i="32"/>
  <c r="AO16" i="32" s="1"/>
  <c r="BC16" i="32" s="1"/>
  <c r="BQ16" i="32" s="1"/>
  <c r="CE16" i="32" s="1"/>
  <c r="Z16" i="32"/>
  <c r="AN16" i="32" s="1"/>
  <c r="BB16" i="32" s="1"/>
  <c r="BP16" i="32" s="1"/>
  <c r="CD16" i="32" s="1"/>
  <c r="Y16" i="32"/>
  <c r="AM16" i="32" s="1"/>
  <c r="BA16" i="32" s="1"/>
  <c r="BO16" i="32" s="1"/>
  <c r="CC16" i="32" s="1"/>
  <c r="X16" i="32"/>
  <c r="AL16" i="32" s="1"/>
  <c r="AZ16" i="32" s="1"/>
  <c r="BN16" i="32" s="1"/>
  <c r="CB16" i="32" s="1"/>
  <c r="AB15" i="32"/>
  <c r="AA15" i="32"/>
  <c r="Z15" i="32"/>
  <c r="Y15" i="32"/>
  <c r="N14" i="32"/>
  <c r="H14" i="32" s="1"/>
  <c r="P160" i="32" l="1"/>
  <c r="Q159" i="32"/>
  <c r="C401" i="32"/>
  <c r="B402" i="32"/>
  <c r="B281" i="32"/>
  <c r="C280" i="32"/>
  <c r="AD160" i="32"/>
  <c r="AE159" i="32"/>
  <c r="AE401" i="32"/>
  <c r="AD402" i="32"/>
  <c r="AE522" i="32"/>
  <c r="AD523" i="32"/>
  <c r="AE38" i="32"/>
  <c r="AD39" i="32"/>
  <c r="Q38" i="32"/>
  <c r="P39" i="32"/>
  <c r="B160" i="32"/>
  <c r="C159" i="32"/>
  <c r="P281" i="32"/>
  <c r="Q280" i="32"/>
  <c r="Q401" i="32"/>
  <c r="P402" i="32"/>
  <c r="AD281" i="32"/>
  <c r="AE280" i="32"/>
  <c r="B39" i="32"/>
  <c r="C38" i="32"/>
  <c r="P523" i="32"/>
  <c r="Q522" i="32"/>
  <c r="C522" i="32"/>
  <c r="B523" i="32"/>
  <c r="CA13" i="32"/>
  <c r="BY12" i="32"/>
  <c r="BZ5" i="32"/>
  <c r="BZ4" i="32"/>
  <c r="BZ3" i="32"/>
  <c r="BZ2" i="32"/>
  <c r="CG5" i="32"/>
  <c r="CB5" i="32"/>
  <c r="CG4" i="32"/>
  <c r="CB4" i="32"/>
  <c r="CG3" i="32"/>
  <c r="CB3" i="32"/>
  <c r="CG2" i="32"/>
  <c r="CB2" i="32"/>
  <c r="BW3" i="32"/>
  <c r="BW4" i="32"/>
  <c r="BM13" i="32"/>
  <c r="BK12" i="32"/>
  <c r="BL5" i="32"/>
  <c r="BL4" i="32"/>
  <c r="BL3" i="32"/>
  <c r="BL2" i="32"/>
  <c r="AX5" i="32"/>
  <c r="AX4" i="32"/>
  <c r="AX3" i="32"/>
  <c r="AX2" i="32"/>
  <c r="BR5" i="32"/>
  <c r="BN5" i="32"/>
  <c r="BR4" i="32"/>
  <c r="BN4" i="32"/>
  <c r="BR3" i="32"/>
  <c r="BN3" i="32"/>
  <c r="BR2" i="32"/>
  <c r="BN2" i="32"/>
  <c r="BI3" i="32"/>
  <c r="BI4" i="32"/>
  <c r="CV24" i="12" s="1"/>
  <c r="AY13" i="32"/>
  <c r="AW12" i="32"/>
  <c r="BD5" i="32"/>
  <c r="AZ5" i="32"/>
  <c r="BD4" i="32"/>
  <c r="AZ4" i="32"/>
  <c r="BD3" i="32"/>
  <c r="AZ3" i="32"/>
  <c r="BD2" i="32"/>
  <c r="AZ2" i="32"/>
  <c r="AU3" i="32"/>
  <c r="AJ5" i="32"/>
  <c r="AJ4" i="32"/>
  <c r="AJ3" i="32"/>
  <c r="AJ2" i="32"/>
  <c r="V4" i="32"/>
  <c r="H4" i="32"/>
  <c r="V5" i="32"/>
  <c r="V3" i="32"/>
  <c r="V2" i="32"/>
  <c r="H5" i="32"/>
  <c r="H3" i="32"/>
  <c r="H2" i="32"/>
  <c r="AP5" i="32"/>
  <c r="AL5" i="32"/>
  <c r="AP4" i="32"/>
  <c r="AL4" i="32"/>
  <c r="AP3" i="32"/>
  <c r="AL3" i="32"/>
  <c r="AP2" i="32"/>
  <c r="AL2" i="32"/>
  <c r="AK13" i="32"/>
  <c r="AI12" i="32"/>
  <c r="AG3" i="32"/>
  <c r="V7" i="32"/>
  <c r="AJ7" i="32" s="1"/>
  <c r="AX7" i="32" s="1"/>
  <c r="BL7" i="32" s="1"/>
  <c r="U7" i="32"/>
  <c r="AI7" i="32" s="1"/>
  <c r="AW7" i="32" s="1"/>
  <c r="BK7" i="32" s="1"/>
  <c r="T7" i="32"/>
  <c r="AH7" i="32" s="1"/>
  <c r="AV7" i="32" s="1"/>
  <c r="BJ7" i="32" s="1"/>
  <c r="S7" i="32"/>
  <c r="AG7" i="32" s="1"/>
  <c r="AU7" i="32" s="1"/>
  <c r="BI7" i="32" s="1"/>
  <c r="R7" i="32"/>
  <c r="AF7" i="32" s="1"/>
  <c r="AT7" i="32" s="1"/>
  <c r="BH7" i="32" s="1"/>
  <c r="Q7" i="32"/>
  <c r="AE7" i="32" s="1"/>
  <c r="AS7" i="32" s="1"/>
  <c r="BG7" i="32" s="1"/>
  <c r="W13" i="32"/>
  <c r="U12" i="32"/>
  <c r="W8" i="32"/>
  <c r="AK8" i="32" s="1"/>
  <c r="AY8" i="32" s="1"/>
  <c r="BM8" i="32" s="1"/>
  <c r="CA8" i="32" s="1"/>
  <c r="P16" i="32"/>
  <c r="AR16" i="32" s="1"/>
  <c r="BT16" i="32" s="1"/>
  <c r="Q16" i="32"/>
  <c r="AS16" i="32" s="1"/>
  <c r="BU16" i="32" s="1"/>
  <c r="R16" i="32"/>
  <c r="AT16" i="32" s="1"/>
  <c r="BV16" i="32" s="1"/>
  <c r="S16" i="32"/>
  <c r="AU16" i="32" s="1"/>
  <c r="BW16" i="32" s="1"/>
  <c r="T16" i="32"/>
  <c r="AV16" i="32" s="1"/>
  <c r="BX16" i="32" s="1"/>
  <c r="U16" i="32"/>
  <c r="AW16" i="32" s="1"/>
  <c r="BY16" i="32" s="1"/>
  <c r="V16" i="32"/>
  <c r="AX16" i="32" s="1"/>
  <c r="BZ16" i="32" s="1"/>
  <c r="W16" i="32"/>
  <c r="AY16" i="32" s="1"/>
  <c r="CA16" i="32" s="1"/>
  <c r="AB5" i="32"/>
  <c r="X5" i="32"/>
  <c r="AB4" i="32"/>
  <c r="X4" i="32"/>
  <c r="AB3" i="32"/>
  <c r="X3" i="32"/>
  <c r="AB2" i="32"/>
  <c r="X2" i="32"/>
  <c r="S3" i="32"/>
  <c r="AK16" i="32"/>
  <c r="BM16" i="32" s="1"/>
  <c r="AJ16" i="32"/>
  <c r="BL16" i="32" s="1"/>
  <c r="AI16" i="32"/>
  <c r="BK16" i="32" s="1"/>
  <c r="AH16" i="32"/>
  <c r="BJ16" i="32" s="1"/>
  <c r="AG16" i="32"/>
  <c r="BI16" i="32" s="1"/>
  <c r="AF16" i="32"/>
  <c r="BH16" i="32" s="1"/>
  <c r="AE16" i="32"/>
  <c r="BG16" i="32" s="1"/>
  <c r="AD16" i="32"/>
  <c r="BF16" i="32" s="1"/>
  <c r="CG16" i="32"/>
  <c r="W17" i="32"/>
  <c r="AK17" i="32" s="1"/>
  <c r="AY17" i="32" s="1"/>
  <c r="BM17" i="32" s="1"/>
  <c r="CA17" i="32" s="1"/>
  <c r="V17" i="32"/>
  <c r="AJ17" i="32" s="1"/>
  <c r="AX17" i="32" s="1"/>
  <c r="BL17" i="32" s="1"/>
  <c r="BZ17" i="32" s="1"/>
  <c r="U17" i="32"/>
  <c r="AI17" i="32" s="1"/>
  <c r="AW17" i="32" s="1"/>
  <c r="BK17" i="32" s="1"/>
  <c r="BY17" i="32" s="1"/>
  <c r="T17" i="32"/>
  <c r="AH17" i="32" s="1"/>
  <c r="AV17" i="32" s="1"/>
  <c r="BJ17" i="32" s="1"/>
  <c r="BX17" i="32" s="1"/>
  <c r="S17" i="32"/>
  <c r="AG17" i="32" s="1"/>
  <c r="AU17" i="32" s="1"/>
  <c r="BI17" i="32" s="1"/>
  <c r="BW17" i="32" s="1"/>
  <c r="R17" i="32"/>
  <c r="AF17" i="32" s="1"/>
  <c r="AT17" i="32" s="1"/>
  <c r="BH17" i="32" s="1"/>
  <c r="BV17" i="32" s="1"/>
  <c r="Q17" i="32"/>
  <c r="AE17" i="32" s="1"/>
  <c r="AS17" i="32" s="1"/>
  <c r="BG17" i="32" s="1"/>
  <c r="BU17" i="32" s="1"/>
  <c r="N5" i="32"/>
  <c r="J5" i="32"/>
  <c r="N4" i="32"/>
  <c r="J4" i="32"/>
  <c r="N3" i="32"/>
  <c r="J3" i="32"/>
  <c r="N2" i="32"/>
  <c r="J2" i="32"/>
  <c r="E3" i="32"/>
  <c r="I13" i="32"/>
  <c r="G12" i="32"/>
  <c r="I30" i="22"/>
  <c r="CV145" i="12" l="1"/>
  <c r="CV114" i="12"/>
  <c r="CV82" i="12"/>
  <c r="CV48" i="12"/>
  <c r="CV122" i="12"/>
  <c r="CV115" i="12"/>
  <c r="CV139" i="12"/>
  <c r="CV107" i="12"/>
  <c r="CV73" i="12"/>
  <c r="CV41" i="12"/>
  <c r="CV83" i="12"/>
  <c r="CV138" i="12"/>
  <c r="CV106" i="12"/>
  <c r="CV72" i="12"/>
  <c r="CV40" i="12"/>
  <c r="CV131" i="12"/>
  <c r="CV99" i="12"/>
  <c r="CV65" i="12"/>
  <c r="CV33" i="12"/>
  <c r="CV90" i="12"/>
  <c r="CV130" i="12"/>
  <c r="CV98" i="12"/>
  <c r="CV64" i="12"/>
  <c r="CV32" i="12"/>
  <c r="CV56" i="12"/>
  <c r="CV123" i="12"/>
  <c r="CV91" i="12"/>
  <c r="CV57" i="12"/>
  <c r="CV49" i="12"/>
  <c r="CV34" i="12"/>
  <c r="CV100" i="12"/>
  <c r="CV51" i="12"/>
  <c r="CV117" i="12"/>
  <c r="CV68" i="12"/>
  <c r="CV134" i="12"/>
  <c r="CV79" i="12"/>
  <c r="CV143" i="12"/>
  <c r="CV88" i="12"/>
  <c r="CV31" i="12"/>
  <c r="CV97" i="12"/>
  <c r="CV44" i="12"/>
  <c r="CV62" i="12"/>
  <c r="CV35" i="12"/>
  <c r="CV81" i="12"/>
  <c r="CV42" i="12"/>
  <c r="CV108" i="12"/>
  <c r="CV59" i="12"/>
  <c r="CV125" i="12"/>
  <c r="CV76" i="12"/>
  <c r="CV142" i="12"/>
  <c r="CV87" i="12"/>
  <c r="CV30" i="12"/>
  <c r="CV96" i="12"/>
  <c r="CV39" i="12"/>
  <c r="CV105" i="12"/>
  <c r="CV93" i="12"/>
  <c r="CV52" i="12"/>
  <c r="CV50" i="12"/>
  <c r="CV116" i="12"/>
  <c r="CV67" i="12"/>
  <c r="CV133" i="12"/>
  <c r="CV86" i="12"/>
  <c r="CV29" i="12"/>
  <c r="CV95" i="12"/>
  <c r="CV38" i="12"/>
  <c r="CV104" i="12"/>
  <c r="CV47" i="12"/>
  <c r="CV113" i="12"/>
  <c r="CV110" i="12"/>
  <c r="CV118" i="12"/>
  <c r="CV58" i="12"/>
  <c r="CV124" i="12"/>
  <c r="CV75" i="12"/>
  <c r="CV141" i="12"/>
  <c r="CV94" i="12"/>
  <c r="CV37" i="12"/>
  <c r="CV103" i="12"/>
  <c r="CV46" i="12"/>
  <c r="CV112" i="12"/>
  <c r="CV55" i="12"/>
  <c r="CV121" i="12"/>
  <c r="CV74" i="12"/>
  <c r="CV128" i="12"/>
  <c r="CV101" i="12"/>
  <c r="CV61" i="12"/>
  <c r="CV136" i="12"/>
  <c r="CV66" i="12"/>
  <c r="CV132" i="12"/>
  <c r="CV85" i="12"/>
  <c r="CV36" i="12"/>
  <c r="CV102" i="12"/>
  <c r="CV45" i="12"/>
  <c r="CV111" i="12"/>
  <c r="CV54" i="12"/>
  <c r="CV120" i="12"/>
  <c r="CV63" i="12"/>
  <c r="CV129" i="12"/>
  <c r="CV119" i="12"/>
  <c r="CV137" i="12"/>
  <c r="CV70" i="12"/>
  <c r="CV92" i="12"/>
  <c r="CV43" i="12"/>
  <c r="CV109" i="12"/>
  <c r="CV60" i="12"/>
  <c r="CV126" i="12"/>
  <c r="CV69" i="12"/>
  <c r="CV135" i="12"/>
  <c r="CV80" i="12"/>
  <c r="CV144" i="12"/>
  <c r="CV89" i="12"/>
  <c r="CV140" i="12"/>
  <c r="CV53" i="12"/>
  <c r="CV71" i="12"/>
  <c r="CV84" i="12"/>
  <c r="CV127" i="12"/>
  <c r="CZ24" i="12"/>
  <c r="CY24" i="12"/>
  <c r="CX24" i="12"/>
  <c r="CU24" i="12"/>
  <c r="CT24" i="12"/>
  <c r="BG25" i="12"/>
  <c r="N25" i="12"/>
  <c r="AX25" i="12"/>
  <c r="W25" i="12"/>
  <c r="E25" i="12"/>
  <c r="Q402" i="32"/>
  <c r="P403" i="32"/>
  <c r="AE523" i="32"/>
  <c r="AD524" i="32"/>
  <c r="AE402" i="32"/>
  <c r="AD403" i="32"/>
  <c r="C281" i="32"/>
  <c r="B282" i="32"/>
  <c r="Q281" i="32"/>
  <c r="P282" i="32"/>
  <c r="C523" i="32"/>
  <c r="B524" i="32"/>
  <c r="P40" i="32"/>
  <c r="Q39" i="32"/>
  <c r="C402" i="32"/>
  <c r="B403" i="32"/>
  <c r="P524" i="32"/>
  <c r="Q523" i="32"/>
  <c r="AE39" i="32"/>
  <c r="AD40" i="32"/>
  <c r="AD282" i="32"/>
  <c r="AE281" i="32"/>
  <c r="AD161" i="32"/>
  <c r="AE160" i="32"/>
  <c r="C160" i="32"/>
  <c r="B161" i="32"/>
  <c r="B40" i="32"/>
  <c r="C39" i="32"/>
  <c r="P161" i="32"/>
  <c r="Q160" i="32"/>
  <c r="AJ502" i="32"/>
  <c r="AJ18" i="32"/>
  <c r="AJ381" i="32"/>
  <c r="AJ260" i="32"/>
  <c r="AJ139" i="32"/>
  <c r="V260" i="32"/>
  <c r="V139" i="32"/>
  <c r="V18" i="32"/>
  <c r="V502" i="32"/>
  <c r="V381" i="32"/>
  <c r="H381" i="32"/>
  <c r="H260" i="32"/>
  <c r="H18" i="32"/>
  <c r="H502" i="32"/>
  <c r="H139" i="32"/>
  <c r="AO25" i="12"/>
  <c r="AC4" i="1"/>
  <c r="AC9" i="1"/>
  <c r="AC8" i="1"/>
  <c r="CL9" i="32"/>
  <c r="BX12" i="32" a="1"/>
  <c r="BX12" i="32" s="1"/>
  <c r="CL13" i="32"/>
  <c r="BG12" i="32" a="1"/>
  <c r="BG12" i="32" s="1"/>
  <c r="CL12" i="32"/>
  <c r="AV12" i="32" a="1"/>
  <c r="AV12" i="32" s="1"/>
  <c r="CL11" i="32"/>
  <c r="AH12" i="32" a="1"/>
  <c r="AH12" i="32" s="1"/>
  <c r="CL10" i="32"/>
  <c r="F12" i="32"/>
  <c r="CL8" i="32"/>
  <c r="Q12" i="32" a="1"/>
  <c r="Q12" i="32" s="1"/>
  <c r="BT1" i="32"/>
  <c r="CA9" i="32" s="1"/>
  <c r="BU12" i="32" a="1"/>
  <c r="BU12" i="32" s="1"/>
  <c r="BV12" i="32" a="1"/>
  <c r="BV12" i="32" s="1"/>
  <c r="BH12" i="32" a="1"/>
  <c r="BH12" i="32" s="1"/>
  <c r="BJ12" i="32" a="1"/>
  <c r="BJ12" i="32" s="1"/>
  <c r="BF1" i="32"/>
  <c r="BM9" i="32" s="1"/>
  <c r="AT12" i="32" a="1"/>
  <c r="AT12" i="32" s="1"/>
  <c r="AR1" i="32"/>
  <c r="AY9" i="32" s="1"/>
  <c r="AS12" i="32" a="1"/>
  <c r="AS12" i="32" s="1"/>
  <c r="AE12" i="32" a="1"/>
  <c r="AE12" i="32" s="1"/>
  <c r="AF12" i="32" a="1"/>
  <c r="AF12" i="32" s="1"/>
  <c r="R12" i="32" a="1"/>
  <c r="R12" i="32" s="1"/>
  <c r="T12" i="32" a="1"/>
  <c r="T12" i="32" s="1"/>
  <c r="P1" i="32"/>
  <c r="W9" i="32" s="1"/>
  <c r="B1" i="32"/>
  <c r="C12" i="32"/>
  <c r="D12" i="32"/>
  <c r="BE29" i="12" l="1"/>
  <c r="BE30" i="12"/>
  <c r="BE31" i="12"/>
  <c r="BE32" i="12"/>
  <c r="BE33" i="12"/>
  <c r="BE34" i="12"/>
  <c r="BE35" i="12"/>
  <c r="BE36" i="12"/>
  <c r="BE37" i="12"/>
  <c r="BE38" i="12"/>
  <c r="BE39" i="12"/>
  <c r="BE40" i="12"/>
  <c r="BE41" i="12"/>
  <c r="BE42" i="12"/>
  <c r="BE43" i="12"/>
  <c r="BE44" i="12"/>
  <c r="BE45" i="12"/>
  <c r="BE46" i="12"/>
  <c r="BE47" i="12"/>
  <c r="BE48" i="12"/>
  <c r="BE49" i="12"/>
  <c r="BE50" i="12"/>
  <c r="BE51" i="12"/>
  <c r="BE52" i="12"/>
  <c r="BE53" i="12"/>
  <c r="BE54" i="12"/>
  <c r="BE55" i="12"/>
  <c r="BE56" i="12"/>
  <c r="BE57" i="12"/>
  <c r="BE58" i="12"/>
  <c r="BE59" i="12"/>
  <c r="BE60" i="12"/>
  <c r="BE61" i="12"/>
  <c r="BE62" i="12"/>
  <c r="BE63" i="12"/>
  <c r="BE64" i="12"/>
  <c r="BE65" i="12"/>
  <c r="BE66" i="12"/>
  <c r="BE67" i="12"/>
  <c r="BE68" i="12"/>
  <c r="BE69" i="12"/>
  <c r="BE70" i="12"/>
  <c r="BE71" i="12"/>
  <c r="BE72" i="12"/>
  <c r="BE73" i="12"/>
  <c r="BE74" i="12"/>
  <c r="BE75" i="12"/>
  <c r="BE76" i="12"/>
  <c r="BE79" i="12"/>
  <c r="BE80" i="12"/>
  <c r="BE81" i="12"/>
  <c r="BE82" i="12"/>
  <c r="BE83" i="12"/>
  <c r="BE84" i="12"/>
  <c r="BE85" i="12"/>
  <c r="BE86" i="12"/>
  <c r="BE87" i="12"/>
  <c r="BE88" i="12"/>
  <c r="BE89" i="12"/>
  <c r="BE90" i="12"/>
  <c r="BE91" i="12"/>
  <c r="BE92" i="12"/>
  <c r="BE93" i="12"/>
  <c r="BE94" i="12"/>
  <c r="BE95" i="12"/>
  <c r="BE96" i="12"/>
  <c r="BE97" i="12"/>
  <c r="BE98" i="12"/>
  <c r="BE99" i="12"/>
  <c r="BE100" i="12"/>
  <c r="BE101" i="12"/>
  <c r="BE102" i="12"/>
  <c r="BE103" i="12"/>
  <c r="BE104" i="12"/>
  <c r="BE105" i="12"/>
  <c r="BE106" i="12"/>
  <c r="BE107" i="12"/>
  <c r="BE108" i="12"/>
  <c r="BE109" i="12"/>
  <c r="BE110" i="12"/>
  <c r="BE111" i="12"/>
  <c r="BE112" i="12"/>
  <c r="BE113" i="12"/>
  <c r="BE114" i="12"/>
  <c r="BE115" i="12"/>
  <c r="BE116" i="12"/>
  <c r="BE117" i="12"/>
  <c r="BE118" i="12"/>
  <c r="BE119" i="12"/>
  <c r="BE120" i="12"/>
  <c r="BE121" i="12"/>
  <c r="BE122" i="12"/>
  <c r="BE123" i="12"/>
  <c r="BE124" i="12"/>
  <c r="BE125" i="12"/>
  <c r="BE126" i="12"/>
  <c r="BE127" i="12"/>
  <c r="BE128" i="12"/>
  <c r="BE129" i="12"/>
  <c r="BE130" i="12"/>
  <c r="BE131" i="12"/>
  <c r="BE132" i="12"/>
  <c r="BE133" i="12"/>
  <c r="BE134" i="12"/>
  <c r="BE135" i="12"/>
  <c r="BE136" i="12"/>
  <c r="BE137" i="12"/>
  <c r="BE138" i="12"/>
  <c r="BE139" i="12"/>
  <c r="BE140" i="12"/>
  <c r="BE141" i="12"/>
  <c r="BE142" i="12"/>
  <c r="BE143" i="12"/>
  <c r="BE144" i="12"/>
  <c r="BE145" i="12"/>
  <c r="AV29" i="12"/>
  <c r="AV30" i="12"/>
  <c r="AV31" i="12"/>
  <c r="AV32" i="12"/>
  <c r="AV33" i="12"/>
  <c r="AV34" i="12"/>
  <c r="AV35" i="12"/>
  <c r="AV36" i="12"/>
  <c r="AV37" i="12"/>
  <c r="AV38" i="12"/>
  <c r="AV39" i="12"/>
  <c r="AV40" i="12"/>
  <c r="AV41" i="12"/>
  <c r="AV42" i="12"/>
  <c r="AV43" i="12"/>
  <c r="AV44" i="12"/>
  <c r="AV45" i="12"/>
  <c r="AV46" i="12"/>
  <c r="AV47" i="12"/>
  <c r="AV48" i="12"/>
  <c r="AV49" i="12"/>
  <c r="AV50" i="12"/>
  <c r="AV51" i="12"/>
  <c r="AV52" i="12"/>
  <c r="AV53" i="12"/>
  <c r="AV54" i="12"/>
  <c r="AV55" i="12"/>
  <c r="AV56" i="12"/>
  <c r="AV57" i="12"/>
  <c r="AV58" i="12"/>
  <c r="AV59" i="12"/>
  <c r="AV60" i="12"/>
  <c r="AV61" i="12"/>
  <c r="AV62" i="12"/>
  <c r="AV63" i="12"/>
  <c r="AV64" i="12"/>
  <c r="AV65" i="12"/>
  <c r="AV66" i="12"/>
  <c r="AV67" i="12"/>
  <c r="AV68" i="12"/>
  <c r="AV69" i="12"/>
  <c r="AV70" i="12"/>
  <c r="AV71" i="12"/>
  <c r="AV72" i="12"/>
  <c r="AV73" i="12"/>
  <c r="AV74" i="12"/>
  <c r="AV75" i="12"/>
  <c r="AV76" i="12"/>
  <c r="AV79" i="12"/>
  <c r="AV80" i="12"/>
  <c r="AV81" i="12"/>
  <c r="AV82" i="12"/>
  <c r="AV83" i="12"/>
  <c r="AV84" i="12"/>
  <c r="AV85" i="12"/>
  <c r="AV86" i="12"/>
  <c r="AV87" i="12"/>
  <c r="AV88" i="12"/>
  <c r="AV89" i="12"/>
  <c r="AV90" i="12"/>
  <c r="AV91" i="12"/>
  <c r="AV92" i="12"/>
  <c r="AV93" i="12"/>
  <c r="AV94" i="12"/>
  <c r="AV95" i="12"/>
  <c r="AV96" i="12"/>
  <c r="AV97" i="12"/>
  <c r="AV98" i="12"/>
  <c r="AV99" i="12"/>
  <c r="AV100" i="12"/>
  <c r="AV101" i="12"/>
  <c r="AV102" i="12"/>
  <c r="AV103" i="12"/>
  <c r="AV104" i="12"/>
  <c r="AV105" i="12"/>
  <c r="AV106" i="12"/>
  <c r="AV107" i="12"/>
  <c r="AV108" i="12"/>
  <c r="AV109" i="12"/>
  <c r="AV110" i="12"/>
  <c r="AV111" i="12"/>
  <c r="AV112" i="12"/>
  <c r="AV113" i="12"/>
  <c r="AV114" i="12"/>
  <c r="AV115" i="12"/>
  <c r="AV116" i="12"/>
  <c r="AV117" i="12"/>
  <c r="AV118" i="12"/>
  <c r="AV119" i="12"/>
  <c r="AV120" i="12"/>
  <c r="AV121" i="12"/>
  <c r="AV122" i="12"/>
  <c r="AV123" i="12"/>
  <c r="AV124" i="12"/>
  <c r="AV125" i="12"/>
  <c r="AV126" i="12"/>
  <c r="AV127" i="12"/>
  <c r="AV128" i="12"/>
  <c r="AV129" i="12"/>
  <c r="AV130" i="12"/>
  <c r="AV131" i="12"/>
  <c r="AV132" i="12"/>
  <c r="AV133" i="12"/>
  <c r="AV134" i="12"/>
  <c r="AV135" i="12"/>
  <c r="AV136" i="12"/>
  <c r="AV137" i="12"/>
  <c r="AV138" i="12"/>
  <c r="AV139" i="12"/>
  <c r="AV140" i="12"/>
  <c r="AV141" i="12"/>
  <c r="AV142" i="12"/>
  <c r="AV143" i="12"/>
  <c r="AV144" i="12"/>
  <c r="AV145" i="12"/>
  <c r="B525" i="32"/>
  <c r="C524" i="32"/>
  <c r="AE161" i="32"/>
  <c r="AD162" i="32"/>
  <c r="Q282" i="32"/>
  <c r="P283" i="32"/>
  <c r="AD283" i="32"/>
  <c r="AE282" i="32"/>
  <c r="AD41" i="32"/>
  <c r="AE40" i="32"/>
  <c r="C282" i="32"/>
  <c r="B283" i="32"/>
  <c r="AE403" i="32"/>
  <c r="AD404" i="32"/>
  <c r="P162" i="32"/>
  <c r="Q161" i="32"/>
  <c r="Q524" i="32"/>
  <c r="P525" i="32"/>
  <c r="C403" i="32"/>
  <c r="B404" i="32"/>
  <c r="AE524" i="32"/>
  <c r="AD525" i="32"/>
  <c r="C40" i="32"/>
  <c r="B41" i="32"/>
  <c r="C161" i="32"/>
  <c r="B162" i="32"/>
  <c r="Q403" i="32"/>
  <c r="P404" i="32"/>
  <c r="Q40" i="32"/>
  <c r="P41" i="3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AL29" i="12"/>
  <c r="AL30" i="12"/>
  <c r="AL31" i="12"/>
  <c r="AL32" i="12"/>
  <c r="AL33" i="12"/>
  <c r="AL34" i="12"/>
  <c r="AL35" i="12"/>
  <c r="AL36" i="12"/>
  <c r="AL37" i="12"/>
  <c r="AL38" i="12"/>
  <c r="AL39" i="12"/>
  <c r="AL40" i="12"/>
  <c r="AL41" i="12"/>
  <c r="AL42" i="12"/>
  <c r="AL43" i="12"/>
  <c r="AL44" i="12"/>
  <c r="AL45" i="12"/>
  <c r="AL46" i="12"/>
  <c r="AL47" i="12"/>
  <c r="AL48" i="12"/>
  <c r="AL49" i="12"/>
  <c r="AL50" i="12"/>
  <c r="AL51" i="12"/>
  <c r="AL52" i="12"/>
  <c r="AL53" i="12"/>
  <c r="AL54" i="12"/>
  <c r="AL55" i="12"/>
  <c r="AL56" i="12"/>
  <c r="AL57" i="12"/>
  <c r="AL58" i="12"/>
  <c r="AL59" i="12"/>
  <c r="AL60" i="12"/>
  <c r="AL61" i="12"/>
  <c r="AL62" i="12"/>
  <c r="AL63" i="12"/>
  <c r="AL64" i="12"/>
  <c r="AL65" i="12"/>
  <c r="AL66" i="12"/>
  <c r="AL67" i="12"/>
  <c r="AL68" i="12"/>
  <c r="AL69" i="12"/>
  <c r="AL70" i="12"/>
  <c r="AL71" i="12"/>
  <c r="AL72" i="12"/>
  <c r="AL73" i="12"/>
  <c r="AL74" i="12"/>
  <c r="AL75" i="12"/>
  <c r="AL76" i="12"/>
  <c r="AL79" i="12"/>
  <c r="AL80" i="12"/>
  <c r="AL81" i="12"/>
  <c r="AL82" i="12"/>
  <c r="AL83" i="12"/>
  <c r="AL84" i="12"/>
  <c r="AL85" i="12"/>
  <c r="AL86" i="12"/>
  <c r="AL87" i="12"/>
  <c r="AL88" i="12"/>
  <c r="AL89" i="12"/>
  <c r="AL90" i="12"/>
  <c r="AL91" i="12"/>
  <c r="AL92" i="12"/>
  <c r="AL93" i="12"/>
  <c r="AL94" i="12"/>
  <c r="AL95" i="12"/>
  <c r="AL96" i="12"/>
  <c r="AL97" i="12"/>
  <c r="AL98" i="12"/>
  <c r="AL99" i="12"/>
  <c r="AL100" i="12"/>
  <c r="AL101" i="12"/>
  <c r="AL102" i="12"/>
  <c r="AL103" i="12"/>
  <c r="AL104" i="12"/>
  <c r="AL105" i="12"/>
  <c r="AL106" i="12"/>
  <c r="AL107" i="12"/>
  <c r="AL108" i="12"/>
  <c r="AL109" i="12"/>
  <c r="AL110" i="12"/>
  <c r="AL111" i="12"/>
  <c r="AL112" i="12"/>
  <c r="AL113" i="12"/>
  <c r="AL114" i="12"/>
  <c r="AL115" i="12"/>
  <c r="AL116" i="12"/>
  <c r="AL117" i="12"/>
  <c r="AL118" i="12"/>
  <c r="AL119" i="12"/>
  <c r="AL120" i="12"/>
  <c r="AL121" i="12"/>
  <c r="AL122" i="12"/>
  <c r="AL123" i="12"/>
  <c r="AL124" i="12"/>
  <c r="AL125" i="12"/>
  <c r="AL126" i="12"/>
  <c r="AL127" i="12"/>
  <c r="AL128" i="12"/>
  <c r="AL129" i="12"/>
  <c r="AL130" i="12"/>
  <c r="AL131" i="12"/>
  <c r="AL132" i="12"/>
  <c r="AL133" i="12"/>
  <c r="AL134" i="12"/>
  <c r="AL135" i="12"/>
  <c r="AL136" i="12"/>
  <c r="AL137" i="12"/>
  <c r="AL138" i="12"/>
  <c r="AL139" i="12"/>
  <c r="AL140" i="12"/>
  <c r="AL141" i="12"/>
  <c r="AL142" i="12"/>
  <c r="AL143" i="12"/>
  <c r="AL144" i="12"/>
  <c r="AL145" i="12"/>
  <c r="AA5" i="1"/>
  <c r="AD5" i="1" s="1"/>
  <c r="AC6" i="1"/>
  <c r="AC7" i="1"/>
  <c r="AA9" i="1"/>
  <c r="AC5" i="1"/>
  <c r="AA8" i="1"/>
  <c r="AA7" i="1"/>
  <c r="CO3" i="32"/>
  <c r="CN3" i="32"/>
  <c r="CM3" i="32"/>
  <c r="CL3" i="32"/>
  <c r="CK3" i="32"/>
  <c r="AG2" i="32"/>
  <c r="AH503" i="32" s="1"/>
  <c r="AD526" i="32" l="1"/>
  <c r="AE525" i="32"/>
  <c r="AD42" i="32"/>
  <c r="AE41" i="32"/>
  <c r="B405" i="32"/>
  <c r="C404" i="32"/>
  <c r="C41" i="32"/>
  <c r="B42" i="32"/>
  <c r="AD284" i="32"/>
  <c r="AE283" i="32"/>
  <c r="Q41" i="32"/>
  <c r="P42" i="32"/>
  <c r="P526" i="32"/>
  <c r="Q525" i="32"/>
  <c r="P284" i="32"/>
  <c r="Q283" i="32"/>
  <c r="C283" i="32"/>
  <c r="B284" i="32"/>
  <c r="Q404" i="32"/>
  <c r="P405" i="32"/>
  <c r="AD163" i="32"/>
  <c r="AE162" i="32"/>
  <c r="P163" i="32"/>
  <c r="Q162" i="32"/>
  <c r="B163" i="32"/>
  <c r="C162" i="32"/>
  <c r="AE404" i="32"/>
  <c r="AD405" i="32"/>
  <c r="B526" i="32"/>
  <c r="C525" i="32"/>
  <c r="AD9" i="1"/>
  <c r="AD7" i="1"/>
  <c r="AD8" i="1"/>
  <c r="AG11" i="32" a="1"/>
  <c r="AG11" i="32" s="1"/>
  <c r="AH11" i="32" a="1"/>
  <c r="AH11" i="32" s="1"/>
  <c r="BW2" i="32"/>
  <c r="BT503" i="32"/>
  <c r="BI1" i="32"/>
  <c r="BI2" i="32"/>
  <c r="BF261" i="32"/>
  <c r="AU2" i="32"/>
  <c r="AR140" i="32"/>
  <c r="AG1" i="32"/>
  <c r="S2" i="32"/>
  <c r="T503" i="32" s="1"/>
  <c r="S1" i="32"/>
  <c r="E2" i="32"/>
  <c r="F503" i="32" s="1"/>
  <c r="E1" i="32"/>
  <c r="D620" i="32" l="1"/>
  <c r="D612" i="32"/>
  <c r="D604" i="32"/>
  <c r="D596" i="32"/>
  <c r="D588" i="32"/>
  <c r="D580" i="32"/>
  <c r="D498" i="32"/>
  <c r="D490" i="32"/>
  <c r="D482" i="32"/>
  <c r="D474" i="32"/>
  <c r="D466" i="32"/>
  <c r="D458" i="32"/>
  <c r="D376" i="32"/>
  <c r="D368" i="32"/>
  <c r="D360" i="32"/>
  <c r="D352" i="32"/>
  <c r="D344" i="32"/>
  <c r="D336" i="32"/>
  <c r="D254" i="32"/>
  <c r="D246" i="32"/>
  <c r="D238" i="32"/>
  <c r="D230" i="32"/>
  <c r="D222" i="32"/>
  <c r="D214" i="32"/>
  <c r="D125" i="32"/>
  <c r="D119" i="32"/>
  <c r="D111" i="32"/>
  <c r="D100" i="32"/>
  <c r="D90" i="32"/>
  <c r="D66" i="32"/>
  <c r="D42" i="32"/>
  <c r="D253" i="32"/>
  <c r="D118" i="32"/>
  <c r="D65" i="32"/>
  <c r="D33" i="32"/>
  <c r="D64" i="32"/>
  <c r="D619" i="32"/>
  <c r="D611" i="32"/>
  <c r="D603" i="32"/>
  <c r="D595" i="32"/>
  <c r="D587" i="32"/>
  <c r="D579" i="32"/>
  <c r="D497" i="32"/>
  <c r="D489" i="32"/>
  <c r="D481" i="32"/>
  <c r="D473" i="32"/>
  <c r="D465" i="32"/>
  <c r="D457" i="32"/>
  <c r="D375" i="32"/>
  <c r="D367" i="32"/>
  <c r="D359" i="32"/>
  <c r="D351" i="32"/>
  <c r="D343" i="32"/>
  <c r="D335" i="32"/>
  <c r="D237" i="32"/>
  <c r="D229" i="32"/>
  <c r="D131" i="32"/>
  <c r="D89" i="32"/>
  <c r="D23" i="32"/>
  <c r="D618" i="32"/>
  <c r="D610" i="32"/>
  <c r="D602" i="32"/>
  <c r="D594" i="32"/>
  <c r="D586" i="32"/>
  <c r="D578" i="32"/>
  <c r="D496" i="32"/>
  <c r="D488" i="32"/>
  <c r="D480" i="32"/>
  <c r="D472" i="32"/>
  <c r="D464" i="32"/>
  <c r="D456" i="32"/>
  <c r="D374" i="32"/>
  <c r="D366" i="32"/>
  <c r="D358" i="32"/>
  <c r="D350" i="32"/>
  <c r="D342" i="32"/>
  <c r="D334" i="32"/>
  <c r="D252" i="32"/>
  <c r="D244" i="32"/>
  <c r="D236" i="32"/>
  <c r="D228" i="32"/>
  <c r="D220" i="32"/>
  <c r="D212" i="32"/>
  <c r="D130" i="32"/>
  <c r="D124" i="32"/>
  <c r="D117" i="32"/>
  <c r="D110" i="32"/>
  <c r="D104" i="32"/>
  <c r="D99" i="32"/>
  <c r="D72" i="32"/>
  <c r="D48" i="32"/>
  <c r="D617" i="32"/>
  <c r="D609" i="32"/>
  <c r="D601" i="32"/>
  <c r="D593" i="32"/>
  <c r="D585" i="32"/>
  <c r="D577" i="32"/>
  <c r="D495" i="32"/>
  <c r="D487" i="32"/>
  <c r="D479" i="32"/>
  <c r="D471" i="32"/>
  <c r="D463" i="32"/>
  <c r="D455" i="32"/>
  <c r="D373" i="32"/>
  <c r="D365" i="32"/>
  <c r="D357" i="32"/>
  <c r="D349" i="32"/>
  <c r="D341" i="32"/>
  <c r="D333" i="32"/>
  <c r="D251" i="32"/>
  <c r="D243" i="32"/>
  <c r="D235" i="32"/>
  <c r="D227" i="32"/>
  <c r="D219" i="32"/>
  <c r="D137" i="32"/>
  <c r="D129" i="32"/>
  <c r="D123" i="32"/>
  <c r="D116" i="32"/>
  <c r="D109" i="32"/>
  <c r="D87" i="32"/>
  <c r="D79" i="32"/>
  <c r="D71" i="32"/>
  <c r="D63" i="32"/>
  <c r="D55" i="32"/>
  <c r="D47" i="32"/>
  <c r="D39" i="32"/>
  <c r="D616" i="32"/>
  <c r="D608" i="32"/>
  <c r="D600" i="32"/>
  <c r="D592" i="32"/>
  <c r="D584" i="32"/>
  <c r="D576" i="32"/>
  <c r="D494" i="32"/>
  <c r="D486" i="32"/>
  <c r="D478" i="32"/>
  <c r="D470" i="32"/>
  <c r="D462" i="32"/>
  <c r="D454" i="32"/>
  <c r="D372" i="32"/>
  <c r="D364" i="32"/>
  <c r="D356" i="32"/>
  <c r="D348" i="32"/>
  <c r="D340" i="32"/>
  <c r="D258" i="32"/>
  <c r="D250" i="32"/>
  <c r="D242" i="32"/>
  <c r="D234" i="32"/>
  <c r="D226" i="32"/>
  <c r="D218" i="32"/>
  <c r="D136" i="32"/>
  <c r="D128" i="32"/>
  <c r="D115" i="32"/>
  <c r="D108" i="32"/>
  <c r="D103" i="32"/>
  <c r="D98" i="32"/>
  <c r="D92" i="32"/>
  <c r="D86" i="32"/>
  <c r="D78" i="32"/>
  <c r="D70" i="32"/>
  <c r="D62" i="32"/>
  <c r="D54" i="32"/>
  <c r="D46" i="32"/>
  <c r="D38" i="32"/>
  <c r="D30" i="32"/>
  <c r="D22" i="32"/>
  <c r="D615" i="32"/>
  <c r="D607" i="32"/>
  <c r="D599" i="32"/>
  <c r="D591" i="32"/>
  <c r="D583" i="32"/>
  <c r="D575" i="32"/>
  <c r="D493" i="32"/>
  <c r="D485" i="32"/>
  <c r="D477" i="32"/>
  <c r="D469" i="32"/>
  <c r="D461" i="32"/>
  <c r="D379" i="32"/>
  <c r="D371" i="32"/>
  <c r="D363" i="32"/>
  <c r="D355" i="32"/>
  <c r="D347" i="32"/>
  <c r="D339" i="32"/>
  <c r="D257" i="32"/>
  <c r="D249" i="32"/>
  <c r="D241" i="32"/>
  <c r="D233" i="32"/>
  <c r="D225" i="32"/>
  <c r="D217" i="32"/>
  <c r="D135" i="32"/>
  <c r="D127" i="32"/>
  <c r="D122" i="32"/>
  <c r="D114" i="32"/>
  <c r="D97" i="32"/>
  <c r="D85" i="32"/>
  <c r="D77" i="32"/>
  <c r="D69" i="32"/>
  <c r="D61" i="32"/>
  <c r="D53" i="32"/>
  <c r="D45" i="32"/>
  <c r="D37" i="32"/>
  <c r="D29" i="32"/>
  <c r="D21" i="32"/>
  <c r="D346" i="32"/>
  <c r="D240" i="32"/>
  <c r="D224" i="32"/>
  <c r="D216" i="32"/>
  <c r="D121" i="32"/>
  <c r="D113" i="32"/>
  <c r="D107" i="32"/>
  <c r="D102" i="32"/>
  <c r="D84" i="32"/>
  <c r="D76" i="32"/>
  <c r="D68" i="32"/>
  <c r="D60" i="32"/>
  <c r="D52" i="32"/>
  <c r="D36" i="32"/>
  <c r="D28" i="32"/>
  <c r="D20" i="32"/>
  <c r="D245" i="32"/>
  <c r="D105" i="32"/>
  <c r="D81" i="32"/>
  <c r="D57" i="32"/>
  <c r="D25" i="32"/>
  <c r="D88" i="32"/>
  <c r="D40" i="32"/>
  <c r="D614" i="32"/>
  <c r="D606" i="32"/>
  <c r="D598" i="32"/>
  <c r="D590" i="32"/>
  <c r="D582" i="32"/>
  <c r="D500" i="32"/>
  <c r="D492" i="32"/>
  <c r="D484" i="32"/>
  <c r="D476" i="32"/>
  <c r="D468" i="32"/>
  <c r="D460" i="32"/>
  <c r="D378" i="32"/>
  <c r="D370" i="32"/>
  <c r="D362" i="32"/>
  <c r="D354" i="32"/>
  <c r="D338" i="32"/>
  <c r="D256" i="32"/>
  <c r="D248" i="32"/>
  <c r="D232" i="32"/>
  <c r="D134" i="32"/>
  <c r="D96" i="32"/>
  <c r="D44" i="32"/>
  <c r="D213" i="32"/>
  <c r="D73" i="32"/>
  <c r="D41" i="32"/>
  <c r="D56" i="32"/>
  <c r="D24" i="32"/>
  <c r="D621" i="32"/>
  <c r="D613" i="32"/>
  <c r="D605" i="32"/>
  <c r="D597" i="32"/>
  <c r="D589" i="32"/>
  <c r="D581" i="32"/>
  <c r="D499" i="32"/>
  <c r="D491" i="32"/>
  <c r="D483" i="32"/>
  <c r="D475" i="32"/>
  <c r="D467" i="32"/>
  <c r="D459" i="32"/>
  <c r="D377" i="32"/>
  <c r="D369" i="32"/>
  <c r="D361" i="32"/>
  <c r="D353" i="32"/>
  <c r="D345" i="32"/>
  <c r="D337" i="32"/>
  <c r="D255" i="32"/>
  <c r="D247" i="32"/>
  <c r="D239" i="32"/>
  <c r="D231" i="32"/>
  <c r="D223" i="32"/>
  <c r="D215" i="32"/>
  <c r="D133" i="32"/>
  <c r="D126" i="32"/>
  <c r="D120" i="32"/>
  <c r="D112" i="32"/>
  <c r="D101" i="32"/>
  <c r="D95" i="32"/>
  <c r="D91" i="32"/>
  <c r="D83" i="32"/>
  <c r="D75" i="32"/>
  <c r="D67" i="32"/>
  <c r="D59" i="32"/>
  <c r="D51" i="32"/>
  <c r="D43" i="32"/>
  <c r="D35" i="32"/>
  <c r="D27" i="32"/>
  <c r="D19" i="32"/>
  <c r="F19" i="32" s="1"/>
  <c r="D132" i="32"/>
  <c r="D106" i="32"/>
  <c r="D94" i="32"/>
  <c r="D82" i="32"/>
  <c r="D74" i="32"/>
  <c r="D58" i="32"/>
  <c r="D50" i="32"/>
  <c r="D34" i="32"/>
  <c r="D26" i="32"/>
  <c r="D221" i="32"/>
  <c r="D93" i="32"/>
  <c r="D49" i="32"/>
  <c r="D80" i="32"/>
  <c r="D32" i="32"/>
  <c r="D31" i="32"/>
  <c r="D514" i="32"/>
  <c r="D396" i="32"/>
  <c r="D291" i="32"/>
  <c r="D173" i="32"/>
  <c r="D329" i="32"/>
  <c r="D537" i="32"/>
  <c r="D430" i="32"/>
  <c r="D314" i="32"/>
  <c r="D204" i="32"/>
  <c r="D140" i="32"/>
  <c r="F140" i="32" s="1"/>
  <c r="D552" i="32"/>
  <c r="D447" i="32"/>
  <c r="D383" i="32"/>
  <c r="D275" i="32"/>
  <c r="D171" i="32"/>
  <c r="D263" i="32"/>
  <c r="D519" i="32"/>
  <c r="D405" i="32"/>
  <c r="D307" i="32"/>
  <c r="D202" i="32"/>
  <c r="D563" i="32"/>
  <c r="D550" i="32"/>
  <c r="D434" i="32"/>
  <c r="D318" i="32"/>
  <c r="D201" i="32"/>
  <c r="D278" i="32"/>
  <c r="D525" i="32"/>
  <c r="D404" i="32"/>
  <c r="D294" i="32"/>
  <c r="D176" i="32"/>
  <c r="D142" i="32"/>
  <c r="D516" i="32"/>
  <c r="D397" i="32"/>
  <c r="D286" i="32"/>
  <c r="D167" i="32"/>
  <c r="D166" i="32"/>
  <c r="D510" i="32"/>
  <c r="D273" i="32"/>
  <c r="D549" i="32"/>
  <c r="D540" i="32"/>
  <c r="D445" i="32"/>
  <c r="D409" i="32"/>
  <c r="D262" i="32"/>
  <c r="D423" i="32"/>
  <c r="D209" i="32"/>
  <c r="D198" i="32"/>
  <c r="D175" i="32"/>
  <c r="D570" i="32"/>
  <c r="D506" i="32"/>
  <c r="D390" i="32"/>
  <c r="D284" i="32"/>
  <c r="D165" i="32"/>
  <c r="D285" i="32"/>
  <c r="D529" i="32"/>
  <c r="D425" i="32"/>
  <c r="D303" i="32"/>
  <c r="D196" i="32"/>
  <c r="D523" i="32"/>
  <c r="D544" i="32"/>
  <c r="D429" i="32"/>
  <c r="D332" i="32"/>
  <c r="D268" i="32"/>
  <c r="D163" i="32"/>
  <c r="D174" i="32"/>
  <c r="D511" i="32"/>
  <c r="D400" i="32"/>
  <c r="D301" i="32"/>
  <c r="D194" i="32"/>
  <c r="D539" i="32"/>
  <c r="D542" i="32"/>
  <c r="D428" i="32"/>
  <c r="D312" i="32"/>
  <c r="D193" i="32"/>
  <c r="D158" i="32"/>
  <c r="D517" i="32"/>
  <c r="D398" i="32"/>
  <c r="D279" i="32"/>
  <c r="D168" i="32"/>
  <c r="D572" i="32"/>
  <c r="D508" i="32"/>
  <c r="D392" i="32"/>
  <c r="D271" i="32"/>
  <c r="D159" i="32"/>
  <c r="D574" i="32"/>
  <c r="D200" i="32"/>
  <c r="D437" i="32"/>
  <c r="D153" i="32"/>
  <c r="D532" i="32"/>
  <c r="D522" i="32"/>
  <c r="D395" i="32"/>
  <c r="D146" i="32"/>
  <c r="D184" i="32"/>
  <c r="D562" i="32"/>
  <c r="D449" i="32"/>
  <c r="D385" i="32"/>
  <c r="D277" i="32"/>
  <c r="D157" i="32"/>
  <c r="D206" i="32"/>
  <c r="D521" i="32"/>
  <c r="D419" i="32"/>
  <c r="D297" i="32"/>
  <c r="D188" i="32"/>
  <c r="D432" i="32"/>
  <c r="D536" i="32"/>
  <c r="D424" i="32"/>
  <c r="D326" i="32"/>
  <c r="D261" i="32"/>
  <c r="D155" i="32"/>
  <c r="D567" i="32"/>
  <c r="D503" i="32"/>
  <c r="D394" i="32"/>
  <c r="D295" i="32"/>
  <c r="D186" i="32"/>
  <c r="D414" i="32"/>
  <c r="D534" i="32"/>
  <c r="D422" i="32"/>
  <c r="D306" i="32"/>
  <c r="D185" i="32"/>
  <c r="D573" i="32"/>
  <c r="D509" i="32"/>
  <c r="D393" i="32"/>
  <c r="D272" i="32"/>
  <c r="D160" i="32"/>
  <c r="D564" i="32"/>
  <c r="D450" i="32"/>
  <c r="D386" i="32"/>
  <c r="D264" i="32"/>
  <c r="D151" i="32"/>
  <c r="D162" i="32"/>
  <c r="D547" i="32"/>
  <c r="D331" i="32"/>
  <c r="D427" i="32"/>
  <c r="D320" i="32"/>
  <c r="D179" i="32"/>
  <c r="D558" i="32"/>
  <c r="D410" i="32"/>
  <c r="D293" i="32"/>
  <c r="D554" i="32"/>
  <c r="D443" i="32"/>
  <c r="D328" i="32"/>
  <c r="D270" i="32"/>
  <c r="D149" i="32"/>
  <c r="D150" i="32"/>
  <c r="D513" i="32"/>
  <c r="D407" i="32"/>
  <c r="D290" i="32"/>
  <c r="D180" i="32"/>
  <c r="D391" i="32"/>
  <c r="D528" i="32"/>
  <c r="D418" i="32"/>
  <c r="D308" i="32"/>
  <c r="D211" i="32"/>
  <c r="D147" i="32"/>
  <c r="D559" i="32"/>
  <c r="D452" i="32"/>
  <c r="D388" i="32"/>
  <c r="D288" i="32"/>
  <c r="D178" i="32"/>
  <c r="D292" i="32"/>
  <c r="D526" i="32"/>
  <c r="D417" i="32"/>
  <c r="D287" i="32"/>
  <c r="D177" i="32"/>
  <c r="D565" i="32"/>
  <c r="D451" i="32"/>
  <c r="D387" i="32"/>
  <c r="D265" i="32"/>
  <c r="D152" i="32"/>
  <c r="D556" i="32"/>
  <c r="D444" i="32"/>
  <c r="D322" i="32"/>
  <c r="D207" i="32"/>
  <c r="D143" i="32"/>
  <c r="D325" i="32"/>
  <c r="D161" i="32"/>
  <c r="D433" i="32"/>
  <c r="D566" i="32"/>
  <c r="D416" i="32"/>
  <c r="D299" i="32"/>
  <c r="D148" i="32"/>
  <c r="D527" i="32"/>
  <c r="D440" i="32"/>
  <c r="D300" i="32"/>
  <c r="D310" i="32"/>
  <c r="D546" i="32"/>
  <c r="D431" i="32"/>
  <c r="D321" i="32"/>
  <c r="D205" i="32"/>
  <c r="D141" i="32"/>
  <c r="D569" i="32"/>
  <c r="D505" i="32"/>
  <c r="D389" i="32"/>
  <c r="D283" i="32"/>
  <c r="D172" i="32"/>
  <c r="D298" i="32"/>
  <c r="J298" i="32" s="1"/>
  <c r="D520" i="32"/>
  <c r="D412" i="32"/>
  <c r="D302" i="32"/>
  <c r="D203" i="32"/>
  <c r="D571" i="32"/>
  <c r="D551" i="32"/>
  <c r="D446" i="32"/>
  <c r="D382" i="32"/>
  <c r="D281" i="32"/>
  <c r="D170" i="32"/>
  <c r="D182" i="32"/>
  <c r="D518" i="32"/>
  <c r="D411" i="32"/>
  <c r="D280" i="32"/>
  <c r="D169" i="32"/>
  <c r="D557" i="32"/>
  <c r="D439" i="32"/>
  <c r="D330" i="32"/>
  <c r="D208" i="32"/>
  <c r="D144" i="32"/>
  <c r="D548" i="32"/>
  <c r="D438" i="32"/>
  <c r="D311" i="32"/>
  <c r="D199" i="32"/>
  <c r="D507" i="32"/>
  <c r="D441" i="32"/>
  <c r="D421" i="32"/>
  <c r="D305" i="32"/>
  <c r="D266" i="32"/>
  <c r="D317" i="32"/>
  <c r="D403" i="32"/>
  <c r="D402" i="32"/>
  <c r="D181" i="32"/>
  <c r="D545" i="32"/>
  <c r="D560" i="32"/>
  <c r="D282" i="32"/>
  <c r="D313" i="32"/>
  <c r="D324" i="32"/>
  <c r="D533" i="32"/>
  <c r="D415" i="32"/>
  <c r="D538" i="32"/>
  <c r="D413" i="32"/>
  <c r="D315" i="32"/>
  <c r="D197" i="32"/>
  <c r="D555" i="32"/>
  <c r="D561" i="32"/>
  <c r="D448" i="32"/>
  <c r="D384" i="32"/>
  <c r="D276" i="32"/>
  <c r="D164" i="32"/>
  <c r="D190" i="32"/>
  <c r="D512" i="32"/>
  <c r="D406" i="32"/>
  <c r="D296" i="32"/>
  <c r="D195" i="32"/>
  <c r="D515" i="32"/>
  <c r="D543" i="32"/>
  <c r="D274" i="32"/>
  <c r="D399" i="32"/>
  <c r="D323" i="32"/>
  <c r="D191" i="32"/>
  <c r="D541" i="32"/>
  <c r="D192" i="32"/>
  <c r="D183" i="32"/>
  <c r="D304" i="32"/>
  <c r="J304" i="32" s="1"/>
  <c r="D420" i="32"/>
  <c r="D436" i="32"/>
  <c r="D453" i="32"/>
  <c r="D316" i="32"/>
  <c r="D210" i="32"/>
  <c r="D145" i="32"/>
  <c r="D524" i="32"/>
  <c r="D530" i="32"/>
  <c r="D408" i="32"/>
  <c r="D309" i="32"/>
  <c r="D189" i="32"/>
  <c r="D531" i="32"/>
  <c r="D553" i="32"/>
  <c r="D442" i="32"/>
  <c r="D327" i="32"/>
  <c r="D269" i="32"/>
  <c r="D156" i="32"/>
  <c r="D568" i="32"/>
  <c r="D504" i="32"/>
  <c r="D401" i="32"/>
  <c r="D289" i="32"/>
  <c r="D187" i="32"/>
  <c r="D426" i="32"/>
  <c r="D535" i="32"/>
  <c r="D435" i="32"/>
  <c r="D319" i="32"/>
  <c r="D267" i="32"/>
  <c r="D154" i="32"/>
  <c r="AE163" i="32"/>
  <c r="AD164" i="32"/>
  <c r="C284" i="32"/>
  <c r="B285" i="32"/>
  <c r="B43" i="32"/>
  <c r="C42" i="32"/>
  <c r="B527" i="32"/>
  <c r="C526" i="32"/>
  <c r="B406" i="32"/>
  <c r="C405" i="32"/>
  <c r="P406" i="32"/>
  <c r="Q405" i="32"/>
  <c r="Q163" i="32"/>
  <c r="P164" i="32"/>
  <c r="AD285" i="32"/>
  <c r="AE284" i="32"/>
  <c r="Q284" i="32"/>
  <c r="P285" i="32"/>
  <c r="AD43" i="32"/>
  <c r="AE42" i="32"/>
  <c r="Q42" i="32"/>
  <c r="P43" i="32"/>
  <c r="AE405" i="32"/>
  <c r="AD406" i="32"/>
  <c r="C163" i="32"/>
  <c r="B164" i="32"/>
  <c r="P527" i="32"/>
  <c r="Q526" i="32"/>
  <c r="AD527" i="32"/>
  <c r="AE526" i="32"/>
  <c r="AF621" i="32"/>
  <c r="AF615" i="32"/>
  <c r="AF608" i="32"/>
  <c r="AF601" i="32"/>
  <c r="AF595" i="32"/>
  <c r="AF588" i="32"/>
  <c r="AF582" i="32"/>
  <c r="AF575" i="32"/>
  <c r="AF555" i="32"/>
  <c r="AF549" i="32"/>
  <c r="AF542" i="32"/>
  <c r="AF534" i="32"/>
  <c r="AF526" i="32"/>
  <c r="AF518" i="32"/>
  <c r="AF510" i="32"/>
  <c r="AF495" i="32"/>
  <c r="AF492" i="32"/>
  <c r="AF474" i="32"/>
  <c r="AF472" i="32"/>
  <c r="AF468" i="32"/>
  <c r="AF454" i="32"/>
  <c r="AF450" i="32"/>
  <c r="AF438" i="32"/>
  <c r="AF432" i="32"/>
  <c r="AF410" i="32"/>
  <c r="AF404" i="32"/>
  <c r="AF400" i="32"/>
  <c r="AF388" i="32"/>
  <c r="AF383" i="32"/>
  <c r="AF376" i="32"/>
  <c r="AF365" i="32"/>
  <c r="AF353" i="32"/>
  <c r="AF350" i="32"/>
  <c r="AF344" i="32"/>
  <c r="AF317" i="32"/>
  <c r="AF314" i="32"/>
  <c r="AF312" i="32"/>
  <c r="AF294" i="32"/>
  <c r="AF286" i="32"/>
  <c r="AF278" i="32"/>
  <c r="AF270" i="32"/>
  <c r="AF620" i="32"/>
  <c r="AF614" i="32"/>
  <c r="AF607" i="32"/>
  <c r="AF587" i="32"/>
  <c r="AF581" i="32"/>
  <c r="AF574" i="32"/>
  <c r="AF568" i="32"/>
  <c r="AF562" i="32"/>
  <c r="AF548" i="32"/>
  <c r="AF541" i="32"/>
  <c r="AF533" i="32"/>
  <c r="AF525" i="32"/>
  <c r="AF517" i="32"/>
  <c r="AF509" i="32"/>
  <c r="AF491" i="32"/>
  <c r="AF486" i="32"/>
  <c r="AF477" i="32"/>
  <c r="AF471" i="32"/>
  <c r="AF465" i="32"/>
  <c r="AF459" i="32"/>
  <c r="AF453" i="32"/>
  <c r="AF449" i="32"/>
  <c r="AF443" i="32"/>
  <c r="AF437" i="32"/>
  <c r="AF431" i="32"/>
  <c r="AF425" i="32"/>
  <c r="AF419" i="32"/>
  <c r="AF416" i="32"/>
  <c r="AF399" i="32"/>
  <c r="AF393" i="32"/>
  <c r="AF379" i="32"/>
  <c r="AF375" i="32"/>
  <c r="AF364" i="32"/>
  <c r="AF357" i="32"/>
  <c r="AF338" i="32"/>
  <c r="AF334" i="32"/>
  <c r="AF330" i="32"/>
  <c r="AF326" i="32"/>
  <c r="AF316" i="32"/>
  <c r="AF303" i="32"/>
  <c r="AF299" i="32"/>
  <c r="AF297" i="32"/>
  <c r="AF293" i="32"/>
  <c r="AF285" i="32"/>
  <c r="AF277" i="32"/>
  <c r="AF269" i="32"/>
  <c r="AF619" i="32"/>
  <c r="AF613" i="32"/>
  <c r="AF606" i="32"/>
  <c r="AF600" i="32"/>
  <c r="AF594" i="32"/>
  <c r="AF580" i="32"/>
  <c r="AF573" i="32"/>
  <c r="AF567" i="32"/>
  <c r="AF561" i="32"/>
  <c r="AF554" i="32"/>
  <c r="AF547" i="32"/>
  <c r="AF540" i="32"/>
  <c r="AF532" i="32"/>
  <c r="AF524" i="32"/>
  <c r="AF516" i="32"/>
  <c r="AF508" i="32"/>
  <c r="AF497" i="32"/>
  <c r="AF482" i="32"/>
  <c r="AF480" i="32"/>
  <c r="AF462" i="32"/>
  <c r="AF446" i="32"/>
  <c r="AF436" i="32"/>
  <c r="AF434" i="32"/>
  <c r="AF422" i="32"/>
  <c r="AF415" i="32"/>
  <c r="AF409" i="32"/>
  <c r="AF403" i="32"/>
  <c r="AF398" i="32"/>
  <c r="AF387" i="32"/>
  <c r="AF371" i="32"/>
  <c r="AF368" i="32"/>
  <c r="AF360" i="32"/>
  <c r="AF356" i="32"/>
  <c r="AF352" i="32"/>
  <c r="AF347" i="32"/>
  <c r="AF343" i="32"/>
  <c r="AF340" i="32"/>
  <c r="AF337" i="32"/>
  <c r="AF333" i="32"/>
  <c r="AF329" i="32"/>
  <c r="AF325" i="32"/>
  <c r="AF322" i="32"/>
  <c r="AF320" i="32"/>
  <c r="AF307" i="32"/>
  <c r="AF305" i="32"/>
  <c r="AF302" i="32"/>
  <c r="AF292" i="32"/>
  <c r="AF289" i="32"/>
  <c r="AF284" i="32"/>
  <c r="AF612" i="32"/>
  <c r="AF605" i="32"/>
  <c r="AF599" i="32"/>
  <c r="AF593" i="32"/>
  <c r="AF586" i="32"/>
  <c r="AF579" i="32"/>
  <c r="AF572" i="32"/>
  <c r="AF566" i="32"/>
  <c r="AF560" i="32"/>
  <c r="AF553" i="32"/>
  <c r="AF539" i="32"/>
  <c r="AF531" i="32"/>
  <c r="AF523" i="32"/>
  <c r="AF515" i="32"/>
  <c r="AF507" i="32"/>
  <c r="AF500" i="32"/>
  <c r="AF485" i="32"/>
  <c r="AF479" i="32"/>
  <c r="AF476" i="32"/>
  <c r="AF473" i="32"/>
  <c r="AF467" i="32"/>
  <c r="AF456" i="32"/>
  <c r="AF452" i="32"/>
  <c r="AF440" i="32"/>
  <c r="AF427" i="32"/>
  <c r="AF414" i="32"/>
  <c r="AF397" i="32"/>
  <c r="AF392" i="32"/>
  <c r="AF386" i="32"/>
  <c r="AF382" i="32"/>
  <c r="AF367" i="32"/>
  <c r="AF363" i="32"/>
  <c r="AF349" i="32"/>
  <c r="AF311" i="32"/>
  <c r="AF618" i="32"/>
  <c r="AF611" i="32"/>
  <c r="AF604" i="32"/>
  <c r="AF598" i="32"/>
  <c r="AF592" i="32"/>
  <c r="AF585" i="32"/>
  <c r="AF571" i="32"/>
  <c r="AF565" i="32"/>
  <c r="AF559" i="32"/>
  <c r="AF546" i="32"/>
  <c r="AF538" i="32"/>
  <c r="AF530" i="32"/>
  <c r="AF522" i="32"/>
  <c r="AF514" i="32"/>
  <c r="AF506" i="32"/>
  <c r="AF494" i="32"/>
  <c r="AF490" i="32"/>
  <c r="AF488" i="32"/>
  <c r="AF470" i="32"/>
  <c r="AF458" i="32"/>
  <c r="AF455" i="32"/>
  <c r="AF445" i="32"/>
  <c r="AF439" i="32"/>
  <c r="AF433" i="32"/>
  <c r="AF421" i="32"/>
  <c r="AF413" i="32"/>
  <c r="AF408" i="32"/>
  <c r="AF402" i="32"/>
  <c r="AF396" i="32"/>
  <c r="AF378" i="32"/>
  <c r="AF374" i="32"/>
  <c r="AF359" i="32"/>
  <c r="AF355" i="32"/>
  <c r="AF315" i="32"/>
  <c r="AF313" i="32"/>
  <c r="AF310" i="32"/>
  <c r="AF301" i="32"/>
  <c r="AF291" i="32"/>
  <c r="AF283" i="32"/>
  <c r="AF275" i="32"/>
  <c r="AF267" i="32"/>
  <c r="AF617" i="32"/>
  <c r="AF603" i="32"/>
  <c r="AF597" i="32"/>
  <c r="AF591" i="32"/>
  <c r="AF578" i="32"/>
  <c r="AF558" i="32"/>
  <c r="AF552" i="32"/>
  <c r="AF545" i="32"/>
  <c r="AF537" i="32"/>
  <c r="AF529" i="32"/>
  <c r="AF521" i="32"/>
  <c r="AF513" i="32"/>
  <c r="AF505" i="32"/>
  <c r="AF499" i="32"/>
  <c r="AF487" i="32"/>
  <c r="AF484" i="32"/>
  <c r="AF481" i="32"/>
  <c r="AF475" i="32"/>
  <c r="AF461" i="32"/>
  <c r="AF448" i="32"/>
  <c r="AF444" i="32"/>
  <c r="AF442" i="32"/>
  <c r="AF430" i="32"/>
  <c r="AF424" i="32"/>
  <c r="AF420" i="32"/>
  <c r="AF418" i="32"/>
  <c r="AF412" i="32"/>
  <c r="AF407" i="32"/>
  <c r="AF395" i="32"/>
  <c r="AF391" i="32"/>
  <c r="AF385" i="32"/>
  <c r="AF370" i="32"/>
  <c r="AF351" i="32"/>
  <c r="AF346" i="32"/>
  <c r="AF342" i="32"/>
  <c r="AF336" i="32"/>
  <c r="AF332" i="32"/>
  <c r="AF328" i="32"/>
  <c r="AF324" i="32"/>
  <c r="AF319" i="32"/>
  <c r="AF298" i="32"/>
  <c r="AF296" i="32"/>
  <c r="AF288" i="32"/>
  <c r="AF280" i="32"/>
  <c r="AF272" i="32"/>
  <c r="AF610" i="32"/>
  <c r="AF590" i="32"/>
  <c r="AF584" i="32"/>
  <c r="AF577" i="32"/>
  <c r="AF570" i="32"/>
  <c r="AF564" i="32"/>
  <c r="AF557" i="32"/>
  <c r="AF551" i="32"/>
  <c r="AF544" i="32"/>
  <c r="AF536" i="32"/>
  <c r="AF528" i="32"/>
  <c r="AF520" i="32"/>
  <c r="AF512" i="32"/>
  <c r="AF504" i="32"/>
  <c r="AF493" i="32"/>
  <c r="AF469" i="32"/>
  <c r="AF466" i="32"/>
  <c r="AF464" i="32"/>
  <c r="AF460" i="32"/>
  <c r="AF457" i="32"/>
  <c r="AF447" i="32"/>
  <c r="AF435" i="32"/>
  <c r="AF429" i="32"/>
  <c r="AF423" i="32"/>
  <c r="AF406" i="32"/>
  <c r="AF401" i="32"/>
  <c r="AF390" i="32"/>
  <c r="AF377" i="32"/>
  <c r="AF373" i="32"/>
  <c r="AF366" i="32"/>
  <c r="AF362" i="32"/>
  <c r="AF348" i="32"/>
  <c r="AF345" i="32"/>
  <c r="AF339" i="32"/>
  <c r="AF335" i="32"/>
  <c r="AF331" i="32"/>
  <c r="AF327" i="32"/>
  <c r="AF323" i="32"/>
  <c r="AF321" i="32"/>
  <c r="AF318" i="32"/>
  <c r="AF309" i="32"/>
  <c r="AF306" i="32"/>
  <c r="AF304" i="32"/>
  <c r="AF300" i="32"/>
  <c r="AF616" i="32"/>
  <c r="AF609" i="32"/>
  <c r="AF602" i="32"/>
  <c r="AF596" i="32"/>
  <c r="AF589" i="32"/>
  <c r="AF583" i="32"/>
  <c r="AF576" i="32"/>
  <c r="AF569" i="32"/>
  <c r="AF563" i="32"/>
  <c r="AF556" i="32"/>
  <c r="AF550" i="32"/>
  <c r="AF543" i="32"/>
  <c r="AF535" i="32"/>
  <c r="AF527" i="32"/>
  <c r="AF519" i="32"/>
  <c r="AF511" i="32"/>
  <c r="AF503" i="32"/>
  <c r="AF498" i="32"/>
  <c r="AF496" i="32"/>
  <c r="AF489" i="32"/>
  <c r="AF483" i="32"/>
  <c r="AF478" i="32"/>
  <c r="AF463" i="32"/>
  <c r="AF451" i="32"/>
  <c r="AF441" i="32"/>
  <c r="AF428" i="32"/>
  <c r="AF426" i="32"/>
  <c r="AF417" i="32"/>
  <c r="AF411" i="32"/>
  <c r="AF405" i="32"/>
  <c r="AF394" i="32"/>
  <c r="AF389" i="32"/>
  <c r="AF384" i="32"/>
  <c r="AF372" i="32"/>
  <c r="AF369" i="32"/>
  <c r="AF361" i="32"/>
  <c r="AF358" i="32"/>
  <c r="AF354" i="32"/>
  <c r="AF341" i="32"/>
  <c r="AF308" i="32"/>
  <c r="AF295" i="32"/>
  <c r="AF290" i="32"/>
  <c r="AF287" i="32"/>
  <c r="AF282" i="32"/>
  <c r="AF279" i="32"/>
  <c r="AF274" i="32"/>
  <c r="AF271" i="32"/>
  <c r="AF266" i="32"/>
  <c r="AF256" i="32"/>
  <c r="AF244" i="32"/>
  <c r="AF239" i="32"/>
  <c r="AF222" i="32"/>
  <c r="AF219" i="32"/>
  <c r="AF210" i="32"/>
  <c r="AF205" i="32"/>
  <c r="AF202" i="32"/>
  <c r="AF197" i="32"/>
  <c r="AF194" i="32"/>
  <c r="AF189" i="32"/>
  <c r="AF185" i="32"/>
  <c r="AF173" i="32"/>
  <c r="AF167" i="32"/>
  <c r="AF162" i="32"/>
  <c r="AF157" i="32"/>
  <c r="AF151" i="32"/>
  <c r="AF147" i="32"/>
  <c r="AF141" i="32"/>
  <c r="AF136" i="32"/>
  <c r="AF132" i="32"/>
  <c r="AF128" i="32"/>
  <c r="AF124" i="32"/>
  <c r="AF120" i="32"/>
  <c r="AF116" i="32"/>
  <c r="AF112" i="32"/>
  <c r="AF108" i="32"/>
  <c r="AF104" i="32"/>
  <c r="AF100" i="32"/>
  <c r="AF96" i="32"/>
  <c r="AF92" i="32"/>
  <c r="AF88" i="32"/>
  <c r="AF84" i="32"/>
  <c r="AF80" i="32"/>
  <c r="AF76" i="32"/>
  <c r="AF72" i="32"/>
  <c r="AF68" i="32"/>
  <c r="AF64" i="32"/>
  <c r="AF60" i="32"/>
  <c r="AF56" i="32"/>
  <c r="AF43" i="32"/>
  <c r="AF35" i="32"/>
  <c r="AF27" i="32"/>
  <c r="AF19" i="32"/>
  <c r="AF273" i="32"/>
  <c r="AF263" i="32"/>
  <c r="AF252" i="32"/>
  <c r="AF247" i="32"/>
  <c r="AF230" i="32"/>
  <c r="AF227" i="32"/>
  <c r="AF218" i="32"/>
  <c r="AF213" i="32"/>
  <c r="AF193" i="32"/>
  <c r="AF184" i="32"/>
  <c r="AF180" i="32"/>
  <c r="AF177" i="32"/>
  <c r="AF172" i="32"/>
  <c r="AF166" i="32"/>
  <c r="AF146" i="32"/>
  <c r="AF135" i="32"/>
  <c r="AF131" i="32"/>
  <c r="AF127" i="32"/>
  <c r="AF123" i="32"/>
  <c r="AF119" i="32"/>
  <c r="AF115" i="32"/>
  <c r="AF111" i="32"/>
  <c r="AF107" i="32"/>
  <c r="AF103" i="32"/>
  <c r="AF99" i="32"/>
  <c r="AF95" i="32"/>
  <c r="AF91" i="32"/>
  <c r="AF87" i="32"/>
  <c r="AF83" i="32"/>
  <c r="AF79" i="32"/>
  <c r="AF75" i="32"/>
  <c r="AF71" i="32"/>
  <c r="AF67" i="32"/>
  <c r="AF63" i="32"/>
  <c r="AF59" i="32"/>
  <c r="AF55" i="32"/>
  <c r="AF50" i="32"/>
  <c r="AF42" i="32"/>
  <c r="AF34" i="32"/>
  <c r="AF26" i="32"/>
  <c r="AF262" i="32"/>
  <c r="AF255" i="32"/>
  <c r="AF238" i="32"/>
  <c r="AF235" i="32"/>
  <c r="AF226" i="32"/>
  <c r="AF221" i="32"/>
  <c r="AF217" i="32"/>
  <c r="AF209" i="32"/>
  <c r="AF201" i="32"/>
  <c r="AF192" i="32"/>
  <c r="AF161" i="32"/>
  <c r="AF156" i="32"/>
  <c r="AF150" i="32"/>
  <c r="AF145" i="32"/>
  <c r="AF140" i="32"/>
  <c r="AF49" i="32"/>
  <c r="AF41" i="32"/>
  <c r="AF33" i="32"/>
  <c r="AF25" i="32"/>
  <c r="AF236" i="32"/>
  <c r="AF211" i="32"/>
  <c r="AF268" i="32"/>
  <c r="AF261" i="32"/>
  <c r="AF246" i="32"/>
  <c r="AF243" i="32"/>
  <c r="AF234" i="32"/>
  <c r="AF229" i="32"/>
  <c r="AF225" i="32"/>
  <c r="AF204" i="32"/>
  <c r="AF200" i="32"/>
  <c r="AF196" i="32"/>
  <c r="AF188" i="32"/>
  <c r="AF183" i="32"/>
  <c r="AF176" i="32"/>
  <c r="AF171" i="32"/>
  <c r="AF165" i="32"/>
  <c r="AF160" i="32"/>
  <c r="AF144" i="32"/>
  <c r="AF48" i="32"/>
  <c r="AF40" i="32"/>
  <c r="AF32" i="32"/>
  <c r="AF24" i="32"/>
  <c r="AF257" i="32"/>
  <c r="AF254" i="32"/>
  <c r="AF251" i="32"/>
  <c r="AF242" i="32"/>
  <c r="AF237" i="32"/>
  <c r="AF233" i="32"/>
  <c r="AF224" i="32"/>
  <c r="AF216" i="32"/>
  <c r="AF212" i="32"/>
  <c r="AF208" i="32"/>
  <c r="AF199" i="32"/>
  <c r="AF191" i="32"/>
  <c r="AF182" i="32"/>
  <c r="AF179" i="32"/>
  <c r="AF175" i="32"/>
  <c r="AF170" i="32"/>
  <c r="AF159" i="32"/>
  <c r="AF155" i="32"/>
  <c r="AF149" i="32"/>
  <c r="AF143" i="32"/>
  <c r="AF134" i="32"/>
  <c r="AF130" i="32"/>
  <c r="AF126" i="32"/>
  <c r="AF122" i="32"/>
  <c r="AF118" i="32"/>
  <c r="AF114" i="32"/>
  <c r="AF110" i="32"/>
  <c r="AF106" i="32"/>
  <c r="AF102" i="32"/>
  <c r="AF98" i="32"/>
  <c r="AF94" i="32"/>
  <c r="AF90" i="32"/>
  <c r="AF86" i="32"/>
  <c r="AF82" i="32"/>
  <c r="AF78" i="32"/>
  <c r="AF74" i="32"/>
  <c r="AF70" i="32"/>
  <c r="AF66" i="32"/>
  <c r="AF62" i="32"/>
  <c r="AF58" i="32"/>
  <c r="AF54" i="32"/>
  <c r="AF47" i="32"/>
  <c r="AF39" i="32"/>
  <c r="AF31" i="32"/>
  <c r="AF23" i="32"/>
  <c r="AF264" i="32"/>
  <c r="AF214" i="32"/>
  <c r="AF163" i="32"/>
  <c r="AF281" i="32"/>
  <c r="AF265" i="32"/>
  <c r="AF250" i="32"/>
  <c r="AF245" i="32"/>
  <c r="AF241" i="32"/>
  <c r="AF232" i="32"/>
  <c r="AF220" i="32"/>
  <c r="AF207" i="32"/>
  <c r="AF169" i="32"/>
  <c r="AF164" i="32"/>
  <c r="AF154" i="32"/>
  <c r="AF137" i="32"/>
  <c r="AF133" i="32"/>
  <c r="AF129" i="32"/>
  <c r="AF125" i="32"/>
  <c r="AF121" i="32"/>
  <c r="AF117" i="32"/>
  <c r="AF113" i="32"/>
  <c r="AF109" i="32"/>
  <c r="AF105" i="32"/>
  <c r="AF101" i="32"/>
  <c r="AF97" i="32"/>
  <c r="AF93" i="32"/>
  <c r="AF89" i="32"/>
  <c r="AF85" i="32"/>
  <c r="AF81" i="32"/>
  <c r="AF77" i="32"/>
  <c r="AF73" i="32"/>
  <c r="AF69" i="32"/>
  <c r="AF65" i="32"/>
  <c r="AF61" i="32"/>
  <c r="AF57" i="32"/>
  <c r="AF53" i="32"/>
  <c r="AF46" i="32"/>
  <c r="AF38" i="32"/>
  <c r="AF30" i="32"/>
  <c r="AF22" i="32"/>
  <c r="AF248" i="32"/>
  <c r="AF258" i="32"/>
  <c r="AF253" i="32"/>
  <c r="AF249" i="32"/>
  <c r="AF240" i="32"/>
  <c r="AF228" i="32"/>
  <c r="AF223" i="32"/>
  <c r="AF215" i="32"/>
  <c r="AF206" i="32"/>
  <c r="AF203" i="32"/>
  <c r="AF198" i="32"/>
  <c r="AF195" i="32"/>
  <c r="AF190" i="32"/>
  <c r="AF187" i="32"/>
  <c r="AF181" i="32"/>
  <c r="AF178" i="32"/>
  <c r="AF174" i="32"/>
  <c r="AF168" i="32"/>
  <c r="AF158" i="32"/>
  <c r="AF153" i="32"/>
  <c r="AF148" i="32"/>
  <c r="AF142" i="32"/>
  <c r="AF52" i="32"/>
  <c r="AF45" i="32"/>
  <c r="AF37" i="32"/>
  <c r="AF29" i="32"/>
  <c r="AF21" i="32"/>
  <c r="AF276" i="32"/>
  <c r="AF231" i="32"/>
  <c r="AF186" i="32"/>
  <c r="AF152" i="32"/>
  <c r="AF51" i="32"/>
  <c r="AF44" i="32"/>
  <c r="AF36" i="32"/>
  <c r="AF28" i="32"/>
  <c r="AF20" i="32"/>
  <c r="R617" i="32"/>
  <c r="R609" i="32"/>
  <c r="R601" i="32"/>
  <c r="R593" i="32"/>
  <c r="R585" i="32"/>
  <c r="R577" i="32"/>
  <c r="R569" i="32"/>
  <c r="R561" i="32"/>
  <c r="R553" i="32"/>
  <c r="R545" i="32"/>
  <c r="R537" i="32"/>
  <c r="R529" i="32"/>
  <c r="R521" i="32"/>
  <c r="R513" i="32"/>
  <c r="R505" i="32"/>
  <c r="R488" i="32"/>
  <c r="R461" i="32"/>
  <c r="R458" i="32"/>
  <c r="R451" i="32"/>
  <c r="R427" i="32"/>
  <c r="R424" i="32"/>
  <c r="R420" i="32"/>
  <c r="R418" i="32"/>
  <c r="R408" i="32"/>
  <c r="R392" i="32"/>
  <c r="R358" i="32"/>
  <c r="R354" i="32"/>
  <c r="R344" i="32"/>
  <c r="R332" i="32"/>
  <c r="R325" i="32"/>
  <c r="R317" i="32"/>
  <c r="R309" i="32"/>
  <c r="R298" i="32"/>
  <c r="R294" i="32"/>
  <c r="R285" i="32"/>
  <c r="R262" i="32"/>
  <c r="R257" i="32"/>
  <c r="R253" i="32"/>
  <c r="R249" i="32"/>
  <c r="R245" i="32"/>
  <c r="R241" i="32"/>
  <c r="R237" i="32"/>
  <c r="R616" i="32"/>
  <c r="R608" i="32"/>
  <c r="R600" i="32"/>
  <c r="R592" i="32"/>
  <c r="R584" i="32"/>
  <c r="R576" i="32"/>
  <c r="R568" i="32"/>
  <c r="R560" i="32"/>
  <c r="R552" i="32"/>
  <c r="R544" i="32"/>
  <c r="R536" i="32"/>
  <c r="R528" i="32"/>
  <c r="R520" i="32"/>
  <c r="R512" i="32"/>
  <c r="R504" i="32"/>
  <c r="R499" i="32"/>
  <c r="R487" i="32"/>
  <c r="R477" i="32"/>
  <c r="R474" i="32"/>
  <c r="R467" i="32"/>
  <c r="R464" i="32"/>
  <c r="R457" i="32"/>
  <c r="R448" i="32"/>
  <c r="R444" i="32"/>
  <c r="R442" i="32"/>
  <c r="R433" i="32"/>
  <c r="R429" i="32"/>
  <c r="R423" i="32"/>
  <c r="R412" i="32"/>
  <c r="R407" i="32"/>
  <c r="R402" i="32"/>
  <c r="R396" i="32"/>
  <c r="R391" i="32"/>
  <c r="R386" i="32"/>
  <c r="R372" i="32"/>
  <c r="R365" i="32"/>
  <c r="R362" i="32"/>
  <c r="R357" i="32"/>
  <c r="R343" i="32"/>
  <c r="R339" i="32"/>
  <c r="R336" i="32"/>
  <c r="R329" i="32"/>
  <c r="R324" i="32"/>
  <c r="R316" i="32"/>
  <c r="R308" i="32"/>
  <c r="R305" i="32"/>
  <c r="R301" i="32"/>
  <c r="R289" i="32"/>
  <c r="R284" i="32"/>
  <c r="R280" i="32"/>
  <c r="R275" i="32"/>
  <c r="R271" i="32"/>
  <c r="R266" i="32"/>
  <c r="R256" i="32"/>
  <c r="R248" i="32"/>
  <c r="R240" i="32"/>
  <c r="R615" i="32"/>
  <c r="R607" i="32"/>
  <c r="R599" i="32"/>
  <c r="R591" i="32"/>
  <c r="R583" i="32"/>
  <c r="R575" i="32"/>
  <c r="R567" i="32"/>
  <c r="R559" i="32"/>
  <c r="R551" i="32"/>
  <c r="R543" i="32"/>
  <c r="R535" i="32"/>
  <c r="R527" i="32"/>
  <c r="R519" i="32"/>
  <c r="R511" i="32"/>
  <c r="R503" i="32"/>
  <c r="R496" i="32"/>
  <c r="R493" i="32"/>
  <c r="R490" i="32"/>
  <c r="R484" i="32"/>
  <c r="R470" i="32"/>
  <c r="R454" i="32"/>
  <c r="R447" i="32"/>
  <c r="R438" i="32"/>
  <c r="R406" i="32"/>
  <c r="R390" i="32"/>
  <c r="R377" i="32"/>
  <c r="R369" i="32"/>
  <c r="R356" i="32"/>
  <c r="R350" i="32"/>
  <c r="R347" i="32"/>
  <c r="R335" i="32"/>
  <c r="R321" i="32"/>
  <c r="R313" i="32"/>
  <c r="R304" i="32"/>
  <c r="R293" i="32"/>
  <c r="R270" i="32"/>
  <c r="R261" i="32"/>
  <c r="R252" i="32"/>
  <c r="R244" i="32"/>
  <c r="R236" i="32"/>
  <c r="R614" i="32"/>
  <c r="R606" i="32"/>
  <c r="R598" i="32"/>
  <c r="R590" i="32"/>
  <c r="R582" i="32"/>
  <c r="R574" i="32"/>
  <c r="R566" i="32"/>
  <c r="R558" i="32"/>
  <c r="R550" i="32"/>
  <c r="R542" i="32"/>
  <c r="R534" i="32"/>
  <c r="R526" i="32"/>
  <c r="R518" i="32"/>
  <c r="R510" i="32"/>
  <c r="R483" i="32"/>
  <c r="R480" i="32"/>
  <c r="R473" i="32"/>
  <c r="R469" i="32"/>
  <c r="R460" i="32"/>
  <c r="R453" i="32"/>
  <c r="R450" i="32"/>
  <c r="R435" i="32"/>
  <c r="R432" i="32"/>
  <c r="R428" i="32"/>
  <c r="R426" i="32"/>
  <c r="R417" i="32"/>
  <c r="R411" i="32"/>
  <c r="R405" i="32"/>
  <c r="R401" i="32"/>
  <c r="R395" i="32"/>
  <c r="R389" i="32"/>
  <c r="R385" i="32"/>
  <c r="R376" i="32"/>
  <c r="R364" i="32"/>
  <c r="R342" i="32"/>
  <c r="R338" i="32"/>
  <c r="R328" i="32"/>
  <c r="R320" i="32"/>
  <c r="R312" i="32"/>
  <c r="R300" i="32"/>
  <c r="R297" i="32"/>
  <c r="R292" i="32"/>
  <c r="R288" i="32"/>
  <c r="R283" i="32"/>
  <c r="R279" i="32"/>
  <c r="R274" i="32"/>
  <c r="R265" i="32"/>
  <c r="R621" i="32"/>
  <c r="R613" i="32"/>
  <c r="R605" i="32"/>
  <c r="R597" i="32"/>
  <c r="R589" i="32"/>
  <c r="R581" i="32"/>
  <c r="R573" i="32"/>
  <c r="R565" i="32"/>
  <c r="R557" i="32"/>
  <c r="R549" i="32"/>
  <c r="R541" i="32"/>
  <c r="R533" i="32"/>
  <c r="R525" i="32"/>
  <c r="R517" i="32"/>
  <c r="R509" i="32"/>
  <c r="R498" i="32"/>
  <c r="R495" i="32"/>
  <c r="R489" i="32"/>
  <c r="R486" i="32"/>
  <c r="R479" i="32"/>
  <c r="R476" i="32"/>
  <c r="R463" i="32"/>
  <c r="R456" i="32"/>
  <c r="R441" i="32"/>
  <c r="R437" i="32"/>
  <c r="R431" i="32"/>
  <c r="R422" i="32"/>
  <c r="R416" i="32"/>
  <c r="R400" i="32"/>
  <c r="R384" i="32"/>
  <c r="R375" i="32"/>
  <c r="R368" i="32"/>
  <c r="R361" i="32"/>
  <c r="R353" i="32"/>
  <c r="R349" i="32"/>
  <c r="R346" i="32"/>
  <c r="R341" i="32"/>
  <c r="R334" i="32"/>
  <c r="R331" i="32"/>
  <c r="R327" i="32"/>
  <c r="R319" i="32"/>
  <c r="R311" i="32"/>
  <c r="R278" i="32"/>
  <c r="R269" i="32"/>
  <c r="R255" i="32"/>
  <c r="R251" i="32"/>
  <c r="R247" i="32"/>
  <c r="R243" i="32"/>
  <c r="R239" i="32"/>
  <c r="R235" i="32"/>
  <c r="R620" i="32"/>
  <c r="R612" i="32"/>
  <c r="R604" i="32"/>
  <c r="R596" i="32"/>
  <c r="R588" i="32"/>
  <c r="R580" i="32"/>
  <c r="R572" i="32"/>
  <c r="R564" i="32"/>
  <c r="R556" i="32"/>
  <c r="R548" i="32"/>
  <c r="R540" i="32"/>
  <c r="R532" i="32"/>
  <c r="R524" i="32"/>
  <c r="R516" i="32"/>
  <c r="R508" i="32"/>
  <c r="R492" i="32"/>
  <c r="R475" i="32"/>
  <c r="R466" i="32"/>
  <c r="R459" i="32"/>
  <c r="R446" i="32"/>
  <c r="R419" i="32"/>
  <c r="R415" i="32"/>
  <c r="R410" i="32"/>
  <c r="R404" i="32"/>
  <c r="R399" i="32"/>
  <c r="R394" i="32"/>
  <c r="R388" i="32"/>
  <c r="R383" i="32"/>
  <c r="R379" i="32"/>
  <c r="R371" i="32"/>
  <c r="R367" i="32"/>
  <c r="R360" i="32"/>
  <c r="R340" i="32"/>
  <c r="R323" i="32"/>
  <c r="R315" i="32"/>
  <c r="R307" i="32"/>
  <c r="R303" i="32"/>
  <c r="R296" i="32"/>
  <c r="R291" i="32"/>
  <c r="R287" i="32"/>
  <c r="R282" i="32"/>
  <c r="R273" i="32"/>
  <c r="R268" i="32"/>
  <c r="R264" i="32"/>
  <c r="R619" i="32"/>
  <c r="R611" i="32"/>
  <c r="R603" i="32"/>
  <c r="R595" i="32"/>
  <c r="R587" i="32"/>
  <c r="R579" i="32"/>
  <c r="R571" i="32"/>
  <c r="R563" i="32"/>
  <c r="R555" i="32"/>
  <c r="R547" i="32"/>
  <c r="R539" i="32"/>
  <c r="R531" i="32"/>
  <c r="R523" i="32"/>
  <c r="R515" i="32"/>
  <c r="R507" i="32"/>
  <c r="R497" i="32"/>
  <c r="R482" i="32"/>
  <c r="R472" i="32"/>
  <c r="R468" i="32"/>
  <c r="R465" i="32"/>
  <c r="R452" i="32"/>
  <c r="R443" i="32"/>
  <c r="R440" i="32"/>
  <c r="R436" i="32"/>
  <c r="R434" i="32"/>
  <c r="R425" i="32"/>
  <c r="R421" i="32"/>
  <c r="R414" i="32"/>
  <c r="R398" i="32"/>
  <c r="R374" i="32"/>
  <c r="R359" i="32"/>
  <c r="R355" i="32"/>
  <c r="R352" i="32"/>
  <c r="R348" i="32"/>
  <c r="R337" i="32"/>
  <c r="R333" i="32"/>
  <c r="R330" i="32"/>
  <c r="R302" i="32"/>
  <c r="R299" i="32"/>
  <c r="R286" i="32"/>
  <c r="R277" i="32"/>
  <c r="R258" i="32"/>
  <c r="R254" i="32"/>
  <c r="R250" i="32"/>
  <c r="R246" i="32"/>
  <c r="R242" i="32"/>
  <c r="R238" i="32"/>
  <c r="R586" i="32"/>
  <c r="R522" i="32"/>
  <c r="R491" i="32"/>
  <c r="R439" i="32"/>
  <c r="R413" i="32"/>
  <c r="R351" i="32"/>
  <c r="R322" i="32"/>
  <c r="R290" i="32"/>
  <c r="R234" i="32"/>
  <c r="R221" i="32"/>
  <c r="R217" i="32"/>
  <c r="R208" i="32"/>
  <c r="R204" i="32"/>
  <c r="R196" i="32"/>
  <c r="R183" i="32"/>
  <c r="R179" i="32"/>
  <c r="R168" i="32"/>
  <c r="R163" i="32"/>
  <c r="R152" i="32"/>
  <c r="R147" i="32"/>
  <c r="R135" i="32"/>
  <c r="R129" i="32"/>
  <c r="R122" i="32"/>
  <c r="R116" i="32"/>
  <c r="R103" i="32"/>
  <c r="R97" i="32"/>
  <c r="R95" i="32"/>
  <c r="R93" i="32"/>
  <c r="R91" i="32"/>
  <c r="R89" i="32"/>
  <c r="R87" i="32"/>
  <c r="R85" i="32"/>
  <c r="R83" i="32"/>
  <c r="R81" i="32"/>
  <c r="R79" i="32"/>
  <c r="R77" i="32"/>
  <c r="R75" i="32"/>
  <c r="R73" i="32"/>
  <c r="R71" i="32"/>
  <c r="R69" i="32"/>
  <c r="R67" i="32"/>
  <c r="R65" i="32"/>
  <c r="R63" i="32"/>
  <c r="R61" i="32"/>
  <c r="R59" i="32"/>
  <c r="R57" i="32"/>
  <c r="R55" i="32"/>
  <c r="R538" i="32"/>
  <c r="R445" i="32"/>
  <c r="R263" i="32"/>
  <c r="R218" i="32"/>
  <c r="R197" i="32"/>
  <c r="R578" i="32"/>
  <c r="R514" i="32"/>
  <c r="R462" i="32"/>
  <c r="R409" i="32"/>
  <c r="R378" i="32"/>
  <c r="R318" i="32"/>
  <c r="R229" i="32"/>
  <c r="R225" i="32"/>
  <c r="R216" i="32"/>
  <c r="R212" i="32"/>
  <c r="R199" i="32"/>
  <c r="R191" i="32"/>
  <c r="R187" i="32"/>
  <c r="R178" i="32"/>
  <c r="R173" i="32"/>
  <c r="R162" i="32"/>
  <c r="R157" i="32"/>
  <c r="R146" i="32"/>
  <c r="R141" i="32"/>
  <c r="R134" i="32"/>
  <c r="R128" i="32"/>
  <c r="R115" i="32"/>
  <c r="R109" i="32"/>
  <c r="R102" i="32"/>
  <c r="R51" i="32"/>
  <c r="R47" i="32"/>
  <c r="R43" i="32"/>
  <c r="R39" i="32"/>
  <c r="R35" i="32"/>
  <c r="R31" i="32"/>
  <c r="R27" i="32"/>
  <c r="R23" i="32"/>
  <c r="R570" i="32"/>
  <c r="R506" i="32"/>
  <c r="R485" i="32"/>
  <c r="R403" i="32"/>
  <c r="R373" i="32"/>
  <c r="R345" i="32"/>
  <c r="R314" i="32"/>
  <c r="R281" i="32"/>
  <c r="R233" i="32"/>
  <c r="R224" i="32"/>
  <c r="R220" i="32"/>
  <c r="R207" i="32"/>
  <c r="R203" i="32"/>
  <c r="R195" i="32"/>
  <c r="R182" i="32"/>
  <c r="R172" i="32"/>
  <c r="R167" i="32"/>
  <c r="R156" i="32"/>
  <c r="R151" i="32"/>
  <c r="R140" i="32"/>
  <c r="R127" i="32"/>
  <c r="R121" i="32"/>
  <c r="R114" i="32"/>
  <c r="R108" i="32"/>
  <c r="R19" i="32"/>
  <c r="R602" i="32"/>
  <c r="R201" i="32"/>
  <c r="R184" i="32"/>
  <c r="R562" i="32"/>
  <c r="R481" i="32"/>
  <c r="R455" i="32"/>
  <c r="R430" i="32"/>
  <c r="R397" i="32"/>
  <c r="R370" i="32"/>
  <c r="R310" i="32"/>
  <c r="R276" i="32"/>
  <c r="R232" i="32"/>
  <c r="R228" i="32"/>
  <c r="R215" i="32"/>
  <c r="R211" i="32"/>
  <c r="R198" i="32"/>
  <c r="R190" i="32"/>
  <c r="R186" i="32"/>
  <c r="R177" i="32"/>
  <c r="R166" i="32"/>
  <c r="R161" i="32"/>
  <c r="R150" i="32"/>
  <c r="R145" i="32"/>
  <c r="R133" i="32"/>
  <c r="R126" i="32"/>
  <c r="R120" i="32"/>
  <c r="R107" i="32"/>
  <c r="R101" i="32"/>
  <c r="R54" i="32"/>
  <c r="R50" i="32"/>
  <c r="R46" i="32"/>
  <c r="R42" i="32"/>
  <c r="R38" i="32"/>
  <c r="R34" i="32"/>
  <c r="R30" i="32"/>
  <c r="R26" i="32"/>
  <c r="R22" i="32"/>
  <c r="R618" i="32"/>
  <c r="R554" i="32"/>
  <c r="R478" i="32"/>
  <c r="R393" i="32"/>
  <c r="R366" i="32"/>
  <c r="R306" i="32"/>
  <c r="R272" i="32"/>
  <c r="R223" i="32"/>
  <c r="R219" i="32"/>
  <c r="R206" i="32"/>
  <c r="R202" i="32"/>
  <c r="R194" i="32"/>
  <c r="R181" i="32"/>
  <c r="R176" i="32"/>
  <c r="R171" i="32"/>
  <c r="R160" i="32"/>
  <c r="R155" i="32"/>
  <c r="R144" i="32"/>
  <c r="R132" i="32"/>
  <c r="R119" i="32"/>
  <c r="R113" i="32"/>
  <c r="R106" i="32"/>
  <c r="R100" i="32"/>
  <c r="R96" i="32"/>
  <c r="R94" i="32"/>
  <c r="R92" i="32"/>
  <c r="R90" i="32"/>
  <c r="R88" i="32"/>
  <c r="R86" i="32"/>
  <c r="R84" i="32"/>
  <c r="R82" i="32"/>
  <c r="R80" i="32"/>
  <c r="R78" i="32"/>
  <c r="R76" i="32"/>
  <c r="R74" i="32"/>
  <c r="R72" i="32"/>
  <c r="R70" i="32"/>
  <c r="R68" i="32"/>
  <c r="R66" i="32"/>
  <c r="R64" i="32"/>
  <c r="R62" i="32"/>
  <c r="R60" i="32"/>
  <c r="R58" i="32"/>
  <c r="R56" i="32"/>
  <c r="R193" i="32"/>
  <c r="R610" i="32"/>
  <c r="R546" i="32"/>
  <c r="R500" i="32"/>
  <c r="R449" i="32"/>
  <c r="R387" i="32"/>
  <c r="R363" i="32"/>
  <c r="R267" i="32"/>
  <c r="R231" i="32"/>
  <c r="R227" i="32"/>
  <c r="R214" i="32"/>
  <c r="R210" i="32"/>
  <c r="R189" i="32"/>
  <c r="R185" i="32"/>
  <c r="R170" i="32"/>
  <c r="R165" i="32"/>
  <c r="R154" i="32"/>
  <c r="R149" i="32"/>
  <c r="R131" i="32"/>
  <c r="R125" i="32"/>
  <c r="R118" i="32"/>
  <c r="R112" i="32"/>
  <c r="R99" i="32"/>
  <c r="R53" i="32"/>
  <c r="R49" i="32"/>
  <c r="R45" i="32"/>
  <c r="R41" i="32"/>
  <c r="R37" i="32"/>
  <c r="R33" i="32"/>
  <c r="R29" i="32"/>
  <c r="R25" i="32"/>
  <c r="R21" i="32"/>
  <c r="R471" i="32"/>
  <c r="R382" i="32"/>
  <c r="R180" i="32"/>
  <c r="R494" i="32"/>
  <c r="R295" i="32"/>
  <c r="R188" i="32"/>
  <c r="R159" i="32"/>
  <c r="R213" i="32"/>
  <c r="R158" i="32"/>
  <c r="R117" i="32"/>
  <c r="R40" i="32"/>
  <c r="R24" i="32"/>
  <c r="R28" i="32"/>
  <c r="R209" i="32"/>
  <c r="R137" i="32"/>
  <c r="R111" i="32"/>
  <c r="R192" i="32"/>
  <c r="R205" i="32"/>
  <c r="R175" i="32"/>
  <c r="R153" i="32"/>
  <c r="R136" i="32"/>
  <c r="R110" i="32"/>
  <c r="R52" i="32"/>
  <c r="R36" i="32"/>
  <c r="R20" i="32"/>
  <c r="R594" i="32"/>
  <c r="R230" i="32"/>
  <c r="R174" i="32"/>
  <c r="R148" i="32"/>
  <c r="R130" i="32"/>
  <c r="R105" i="32"/>
  <c r="R326" i="32"/>
  <c r="R123" i="32"/>
  <c r="R44" i="32"/>
  <c r="R530" i="32"/>
  <c r="R226" i="32"/>
  <c r="R200" i="32"/>
  <c r="R169" i="32"/>
  <c r="R104" i="32"/>
  <c r="R48" i="32"/>
  <c r="R32" i="32"/>
  <c r="R222" i="32"/>
  <c r="R164" i="32"/>
  <c r="R143" i="32"/>
  <c r="R124" i="32"/>
  <c r="R98" i="32"/>
  <c r="R142" i="32"/>
  <c r="B31" i="1"/>
  <c r="BW11" i="32" a="1"/>
  <c r="BW11" i="32" s="1"/>
  <c r="BX11" i="32" a="1"/>
  <c r="BX11" i="32" s="1"/>
  <c r="BW1" i="32"/>
  <c r="BY10" i="32" s="1" a="1"/>
  <c r="BY10" i="32" s="1"/>
  <c r="BI11" i="32" a="1"/>
  <c r="BI11" i="32" s="1"/>
  <c r="BH10" i="32" a="1"/>
  <c r="BH10" i="32" s="1"/>
  <c r="BK10" i="32" a="1"/>
  <c r="BK10" i="32" s="1"/>
  <c r="BG10" i="32" a="1"/>
  <c r="BG10" i="32" s="1"/>
  <c r="BJ11" i="32" a="1"/>
  <c r="BJ11" i="32" s="1"/>
  <c r="AU1" i="32"/>
  <c r="AT481" i="32" s="1"/>
  <c r="AU11" i="32" a="1"/>
  <c r="AU11" i="32" s="1"/>
  <c r="AV11" i="32" a="1"/>
  <c r="AV11" i="32" s="1"/>
  <c r="AE10" i="32" a="1"/>
  <c r="AE10" i="32" s="1"/>
  <c r="AI10" i="32" a="1"/>
  <c r="AI10" i="32" s="1"/>
  <c r="AF10" i="32" a="1"/>
  <c r="AF10" i="32" s="1"/>
  <c r="AD1" i="32"/>
  <c r="AK9" i="32" s="1"/>
  <c r="C10" i="32"/>
  <c r="S11" i="32" a="1"/>
  <c r="S11" i="32" s="1"/>
  <c r="R10" i="32" a="1"/>
  <c r="R10" i="32" s="1"/>
  <c r="T11" i="32" a="1"/>
  <c r="T11" i="32" s="1"/>
  <c r="W11" i="32" s="1" a="1"/>
  <c r="W11" i="32" s="1"/>
  <c r="S12" i="32" s="1" a="1"/>
  <c r="S12" i="32" s="1"/>
  <c r="W12" i="32" s="1" a="1"/>
  <c r="W12" i="32" s="1"/>
  <c r="S10" i="32" s="1" a="1"/>
  <c r="S10" i="32" s="1"/>
  <c r="U10" i="32" a="1"/>
  <c r="U10" i="32" s="1"/>
  <c r="Q10" i="32" a="1"/>
  <c r="Q10" i="32" s="1"/>
  <c r="F11" i="32"/>
  <c r="G10" i="32"/>
  <c r="E11" i="32"/>
  <c r="D10" i="32"/>
  <c r="BH33" i="32"/>
  <c r="BH19" i="32"/>
  <c r="BF140" i="32"/>
  <c r="BF139" i="32" s="1"/>
  <c r="BG139" i="32" s="1"/>
  <c r="BF382" i="32"/>
  <c r="BG382" i="32" s="1"/>
  <c r="BH369" i="32"/>
  <c r="BT140" i="32"/>
  <c r="BT139" i="32" s="1"/>
  <c r="BU139" i="32" s="1"/>
  <c r="BF503" i="32"/>
  <c r="BF504" i="32" s="1"/>
  <c r="BG504" i="32" s="1"/>
  <c r="AR19" i="32"/>
  <c r="BT19" i="32"/>
  <c r="BT20" i="32" s="1"/>
  <c r="BU20" i="32" s="1"/>
  <c r="AR261" i="32"/>
  <c r="BT261" i="32"/>
  <c r="BT260" i="32" s="1"/>
  <c r="BU260" i="32" s="1"/>
  <c r="AR382" i="32"/>
  <c r="BT382" i="32"/>
  <c r="BU382" i="32" s="1"/>
  <c r="AR503" i="32"/>
  <c r="BF19" i="32"/>
  <c r="BG19" i="32" s="1"/>
  <c r="BL260" i="32"/>
  <c r="BL381" i="32"/>
  <c r="BL502" i="32"/>
  <c r="BJ503" i="32" s="1"/>
  <c r="BZ260" i="32"/>
  <c r="BL139" i="32"/>
  <c r="AX381" i="32"/>
  <c r="AX502" i="32"/>
  <c r="AV503" i="32" s="1"/>
  <c r="AX18" i="32"/>
  <c r="AX139" i="32"/>
  <c r="AX260" i="32"/>
  <c r="BL18" i="32"/>
  <c r="BH600" i="32"/>
  <c r="BH614" i="32"/>
  <c r="BH606" i="32"/>
  <c r="BH598" i="32"/>
  <c r="BH590" i="32"/>
  <c r="BH498" i="32"/>
  <c r="BH490" i="32"/>
  <c r="BH482" i="32"/>
  <c r="BH474" i="32"/>
  <c r="BH467" i="32"/>
  <c r="BH375" i="32"/>
  <c r="BH367" i="32"/>
  <c r="BH359" i="32"/>
  <c r="BH351" i="32"/>
  <c r="BH252" i="32"/>
  <c r="BH244" i="32"/>
  <c r="BH236" i="32"/>
  <c r="BH228" i="32"/>
  <c r="BH137" i="32"/>
  <c r="BH132" i="32"/>
  <c r="BH117" i="32"/>
  <c r="BH108" i="32"/>
  <c r="BH97" i="32"/>
  <c r="BH89" i="32"/>
  <c r="BH81" i="32"/>
  <c r="BH73" i="32"/>
  <c r="BH65" i="32"/>
  <c r="BH57" i="32"/>
  <c r="BH49" i="32"/>
  <c r="BH41" i="32"/>
  <c r="BH621" i="32"/>
  <c r="BH613" i="32"/>
  <c r="BH605" i="32"/>
  <c r="BH597" i="32"/>
  <c r="BH589" i="32"/>
  <c r="BH497" i="32"/>
  <c r="BH489" i="32"/>
  <c r="BH481" i="32"/>
  <c r="BH473" i="32"/>
  <c r="BH466" i="32"/>
  <c r="BH374" i="32"/>
  <c r="BH366" i="32"/>
  <c r="BH358" i="32"/>
  <c r="BH350" i="32"/>
  <c r="BH251" i="32"/>
  <c r="BH243" i="32"/>
  <c r="BH235" i="32"/>
  <c r="BH227" i="32"/>
  <c r="BH131" i="32"/>
  <c r="BH125" i="32"/>
  <c r="BH119" i="32"/>
  <c r="BH110" i="32"/>
  <c r="BH103" i="32"/>
  <c r="BH620" i="32"/>
  <c r="BH612" i="32"/>
  <c r="BH604" i="32"/>
  <c r="BH596" i="32"/>
  <c r="BH588" i="32"/>
  <c r="BH496" i="32"/>
  <c r="BH488" i="32"/>
  <c r="BH480" i="32"/>
  <c r="BH472" i="32"/>
  <c r="BH373" i="32"/>
  <c r="BH365" i="32"/>
  <c r="BH357" i="32"/>
  <c r="BH349" i="32"/>
  <c r="BH258" i="32"/>
  <c r="BH250" i="32"/>
  <c r="BH242" i="32"/>
  <c r="BH234" i="32"/>
  <c r="BH226" i="32"/>
  <c r="BH134" i="32"/>
  <c r="BH128" i="32"/>
  <c r="BH122" i="32"/>
  <c r="BH112" i="32"/>
  <c r="BH105" i="32"/>
  <c r="BH95" i="32"/>
  <c r="BH87" i="32"/>
  <c r="BH79" i="32"/>
  <c r="BH71" i="32"/>
  <c r="BH63" i="32"/>
  <c r="BH55" i="32"/>
  <c r="BH47" i="32"/>
  <c r="BH39" i="32"/>
  <c r="BH31" i="32"/>
  <c r="BH23" i="32"/>
  <c r="BH619" i="32"/>
  <c r="BH611" i="32"/>
  <c r="BH603" i="32"/>
  <c r="BH595" i="32"/>
  <c r="BH587" i="32"/>
  <c r="BH495" i="32"/>
  <c r="BH487" i="32"/>
  <c r="BH479" i="32"/>
  <c r="BH471" i="32"/>
  <c r="BH372" i="32"/>
  <c r="BH364" i="32"/>
  <c r="BH356" i="32"/>
  <c r="BH348" i="32"/>
  <c r="BH257" i="32"/>
  <c r="BH249" i="32"/>
  <c r="BH241" i="32"/>
  <c r="BH233" i="32"/>
  <c r="BH225" i="32"/>
  <c r="BH127" i="32"/>
  <c r="BH121" i="32"/>
  <c r="BH114" i="32"/>
  <c r="BH107" i="32"/>
  <c r="BH618" i="32"/>
  <c r="BH610" i="32"/>
  <c r="BH602" i="32"/>
  <c r="BH594" i="32"/>
  <c r="BH494" i="32"/>
  <c r="BH486" i="32"/>
  <c r="BH478" i="32"/>
  <c r="BH470" i="32"/>
  <c r="BH379" i="32"/>
  <c r="BH371" i="32"/>
  <c r="BH363" i="32"/>
  <c r="BH355" i="32"/>
  <c r="BH347" i="32"/>
  <c r="BH256" i="32"/>
  <c r="BH248" i="32"/>
  <c r="BH240" i="32"/>
  <c r="BH232" i="32"/>
  <c r="BH224" i="32"/>
  <c r="BH136" i="32"/>
  <c r="BH133" i="32"/>
  <c r="BH116" i="32"/>
  <c r="BH109" i="32"/>
  <c r="BH101" i="32"/>
  <c r="BH93" i="32"/>
  <c r="BH85" i="32"/>
  <c r="BH77" i="32"/>
  <c r="BH69" i="32"/>
  <c r="BH61" i="32"/>
  <c r="BH53" i="32"/>
  <c r="BH45" i="32"/>
  <c r="BH37" i="32"/>
  <c r="BH29" i="32"/>
  <c r="BH21" i="32"/>
  <c r="BH617" i="32"/>
  <c r="BH609" i="32"/>
  <c r="BH601" i="32"/>
  <c r="BH593" i="32"/>
  <c r="BH493" i="32"/>
  <c r="BH485" i="32"/>
  <c r="BH477" i="32"/>
  <c r="BH469" i="32"/>
  <c r="BH378" i="32"/>
  <c r="BH370" i="32"/>
  <c r="BH362" i="32"/>
  <c r="BH354" i="32"/>
  <c r="BH346" i="32"/>
  <c r="BH255" i="32"/>
  <c r="BH247" i="32"/>
  <c r="BH239" i="32"/>
  <c r="BH231" i="32"/>
  <c r="BH130" i="32"/>
  <c r="BH124" i="32"/>
  <c r="BH118" i="32"/>
  <c r="BH111" i="32"/>
  <c r="BH100" i="32"/>
  <c r="BH92" i="32"/>
  <c r="BH84" i="32"/>
  <c r="BH76" i="32"/>
  <c r="BH68" i="32"/>
  <c r="BH60" i="32"/>
  <c r="BH52" i="32"/>
  <c r="BH44" i="32"/>
  <c r="BH36" i="32"/>
  <c r="BH28" i="32"/>
  <c r="BH20" i="32"/>
  <c r="BH615" i="32"/>
  <c r="BH607" i="32"/>
  <c r="BH599" i="32"/>
  <c r="BH591" i="32"/>
  <c r="BH499" i="32"/>
  <c r="BH491" i="32"/>
  <c r="BH483" i="32"/>
  <c r="BH475" i="32"/>
  <c r="BH468" i="32"/>
  <c r="BH376" i="32"/>
  <c r="BH368" i="32"/>
  <c r="BH360" i="32"/>
  <c r="BH352" i="32"/>
  <c r="BH345" i="32"/>
  <c r="BH253" i="32"/>
  <c r="BH245" i="32"/>
  <c r="BH237" i="32"/>
  <c r="BH229" i="32"/>
  <c r="BH126" i="32"/>
  <c r="BH120" i="32"/>
  <c r="BH115" i="32"/>
  <c r="BH106" i="32"/>
  <c r="BH98" i="32"/>
  <c r="BH90" i="32"/>
  <c r="BH82" i="32"/>
  <c r="BH74" i="32"/>
  <c r="BH66" i="32"/>
  <c r="BH58" i="32"/>
  <c r="BH50" i="32"/>
  <c r="BH42" i="32"/>
  <c r="BH34" i="32"/>
  <c r="BH26" i="32"/>
  <c r="BH500" i="32"/>
  <c r="BH353" i="32"/>
  <c r="BH91" i="32"/>
  <c r="BH70" i="32"/>
  <c r="BH48" i="32"/>
  <c r="BH30" i="32"/>
  <c r="BH492" i="32"/>
  <c r="BH129" i="32"/>
  <c r="BH88" i="32"/>
  <c r="BH67" i="32"/>
  <c r="BH46" i="32"/>
  <c r="BH27" i="32"/>
  <c r="BH484" i="32"/>
  <c r="BH254" i="32"/>
  <c r="BH86" i="32"/>
  <c r="BH64" i="32"/>
  <c r="BH43" i="32"/>
  <c r="BH25" i="32"/>
  <c r="BH476" i="32"/>
  <c r="BH246" i="32"/>
  <c r="BH123" i="32"/>
  <c r="BH104" i="32"/>
  <c r="BH83" i="32"/>
  <c r="BH62" i="32"/>
  <c r="BH40" i="32"/>
  <c r="BH24" i="32"/>
  <c r="BH616" i="32"/>
  <c r="BH238" i="32"/>
  <c r="BH102" i="32"/>
  <c r="BH80" i="32"/>
  <c r="BH59" i="32"/>
  <c r="BH38" i="32"/>
  <c r="BH22" i="32"/>
  <c r="BH608" i="32"/>
  <c r="BH377" i="32"/>
  <c r="BH230" i="32"/>
  <c r="BH99" i="32"/>
  <c r="BH78" i="32"/>
  <c r="BH56" i="32"/>
  <c r="BH35" i="32"/>
  <c r="BH592" i="32"/>
  <c r="BH361" i="32"/>
  <c r="BH135" i="32"/>
  <c r="BH113" i="32"/>
  <c r="BH94" i="32"/>
  <c r="BH72" i="32"/>
  <c r="BH51" i="32"/>
  <c r="BH32" i="32"/>
  <c r="BH54" i="32"/>
  <c r="BV236" i="32"/>
  <c r="BH75" i="32"/>
  <c r="BV588" i="32"/>
  <c r="BV609" i="32"/>
  <c r="BV615" i="32"/>
  <c r="BV603" i="32"/>
  <c r="BV486" i="32"/>
  <c r="BV350" i="32"/>
  <c r="BV249" i="32"/>
  <c r="BV79" i="32"/>
  <c r="BV63" i="32"/>
  <c r="BV616" i="32"/>
  <c r="BV357" i="32"/>
  <c r="BV256" i="32"/>
  <c r="BV94" i="32"/>
  <c r="BV78" i="32"/>
  <c r="BV30" i="32"/>
  <c r="BV614" i="32"/>
  <c r="BV364" i="32"/>
  <c r="BV348" i="32"/>
  <c r="BV101" i="32"/>
  <c r="BV85" i="32"/>
  <c r="BV37" i="32"/>
  <c r="BV379" i="32"/>
  <c r="BV363" i="32"/>
  <c r="BV136" i="32"/>
  <c r="BV132" i="32"/>
  <c r="BV120" i="32"/>
  <c r="BV116" i="32"/>
  <c r="BV104" i="32"/>
  <c r="BV92" i="32"/>
  <c r="BV44" i="32"/>
  <c r="BV28" i="32"/>
  <c r="BV471" i="32"/>
  <c r="BV238" i="32"/>
  <c r="BV99" i="32"/>
  <c r="BV51" i="32"/>
  <c r="BV35" i="32"/>
  <c r="BV470" i="32"/>
  <c r="BV369" i="32"/>
  <c r="BV237" i="32"/>
  <c r="BV98" i="32"/>
  <c r="BV50" i="32"/>
  <c r="BV34" i="32"/>
  <c r="BV488" i="32"/>
  <c r="BV250" i="32"/>
  <c r="BV235" i="32"/>
  <c r="BV129" i="32"/>
  <c r="BV125" i="32"/>
  <c r="BV113" i="32"/>
  <c r="BV109" i="32"/>
  <c r="BV80" i="32"/>
  <c r="BV64" i="32"/>
  <c r="BV73" i="32"/>
  <c r="BV477" i="32"/>
  <c r="BH96" i="32"/>
  <c r="BG261" i="32"/>
  <c r="BZ502" i="32"/>
  <c r="BX503" i="32" s="1"/>
  <c r="BZ381" i="32"/>
  <c r="BZ139" i="32"/>
  <c r="BZ18" i="32"/>
  <c r="BV251" i="32"/>
  <c r="I9" i="32"/>
  <c r="C57" i="12" s="1"/>
  <c r="BV577" i="32"/>
  <c r="BV561" i="32"/>
  <c r="BV518" i="32"/>
  <c r="BV503" i="32"/>
  <c r="BV431" i="32"/>
  <c r="BV395" i="32"/>
  <c r="BV384" i="32"/>
  <c r="BV307" i="32"/>
  <c r="BV298" i="32"/>
  <c r="BV262" i="32"/>
  <c r="BV571" i="32"/>
  <c r="BV525" i="32"/>
  <c r="BV509" i="32"/>
  <c r="BV437" i="32"/>
  <c r="BV422" i="32"/>
  <c r="BV331" i="32"/>
  <c r="BV524" i="32"/>
  <c r="BV508" i="32"/>
  <c r="BV409" i="32"/>
  <c r="BV392" i="32"/>
  <c r="BV320" i="32"/>
  <c r="BV306" i="32"/>
  <c r="BV273" i="32"/>
  <c r="BV586" i="32"/>
  <c r="BV537" i="32"/>
  <c r="BV523" i="32"/>
  <c r="BV453" i="32"/>
  <c r="BV441" i="32"/>
  <c r="BV408" i="32"/>
  <c r="BV338" i="32"/>
  <c r="BV564" i="32"/>
  <c r="BV548" i="32"/>
  <c r="BV456" i="32"/>
  <c r="BV403" i="32"/>
  <c r="BV337" i="32"/>
  <c r="BV323" i="32"/>
  <c r="BV579" i="32"/>
  <c r="BV563" i="32"/>
  <c r="BV513" i="32"/>
  <c r="BV464" i="32"/>
  <c r="BV419" i="32"/>
  <c r="BV407" i="32"/>
  <c r="BV308" i="32"/>
  <c r="BV299" i="32"/>
  <c r="BV573" i="32"/>
  <c r="BV557" i="32"/>
  <c r="BV512" i="32"/>
  <c r="BV455" i="32"/>
  <c r="BV344" i="32"/>
  <c r="BV336" i="32"/>
  <c r="BV287" i="32"/>
  <c r="BV400" i="32"/>
  <c r="BV212" i="32"/>
  <c r="BV203" i="32"/>
  <c r="BV156" i="32"/>
  <c r="BV551" i="32"/>
  <c r="BV211" i="32"/>
  <c r="BV192" i="32"/>
  <c r="BV155" i="32"/>
  <c r="BV144" i="32"/>
  <c r="BV216" i="32"/>
  <c r="BV202" i="32"/>
  <c r="BV151" i="32"/>
  <c r="BV140" i="32"/>
  <c r="BV201" i="32"/>
  <c r="BV191" i="32"/>
  <c r="BV146" i="32"/>
  <c r="BV578" i="32"/>
  <c r="BV220" i="32"/>
  <c r="BV195" i="32"/>
  <c r="BV527" i="32"/>
  <c r="BV316" i="32"/>
  <c r="BV219" i="32"/>
  <c r="BV209" i="32"/>
  <c r="BV157" i="32"/>
  <c r="BV562" i="32"/>
  <c r="BV263" i="32"/>
  <c r="BV208" i="32"/>
  <c r="BV141" i="32"/>
  <c r="BV204" i="32"/>
  <c r="BV184" i="32"/>
  <c r="BV290" i="32"/>
  <c r="BH582" i="32"/>
  <c r="BH574" i="32"/>
  <c r="BH566" i="32"/>
  <c r="BH558" i="32"/>
  <c r="BH550" i="32"/>
  <c r="BH542" i="32"/>
  <c r="BH534" i="32"/>
  <c r="BH526" i="32"/>
  <c r="BH518" i="32"/>
  <c r="BH510" i="32"/>
  <c r="BH503" i="32"/>
  <c r="BH463" i="32"/>
  <c r="BH580" i="32"/>
  <c r="BH572" i="32"/>
  <c r="BH564" i="32"/>
  <c r="BH556" i="32"/>
  <c r="BH548" i="32"/>
  <c r="BH540" i="32"/>
  <c r="BH532" i="32"/>
  <c r="BH524" i="32"/>
  <c r="BH516" i="32"/>
  <c r="BH508" i="32"/>
  <c r="BH462" i="32"/>
  <c r="BH586" i="32"/>
  <c r="BH578" i="32"/>
  <c r="BH570" i="32"/>
  <c r="BH562" i="32"/>
  <c r="BH554" i="32"/>
  <c r="BH546" i="32"/>
  <c r="BH538" i="32"/>
  <c r="BH530" i="32"/>
  <c r="BH522" i="32"/>
  <c r="BH514" i="32"/>
  <c r="BH506" i="32"/>
  <c r="BH465" i="32"/>
  <c r="BH585" i="32"/>
  <c r="BH577" i="32"/>
  <c r="BH569" i="32"/>
  <c r="BH561" i="32"/>
  <c r="BH553" i="32"/>
  <c r="BH545" i="32"/>
  <c r="BH537" i="32"/>
  <c r="BH529" i="32"/>
  <c r="BH521" i="32"/>
  <c r="BH513" i="32"/>
  <c r="BH505" i="32"/>
  <c r="BH584" i="32"/>
  <c r="BH576" i="32"/>
  <c r="BH568" i="32"/>
  <c r="BH560" i="32"/>
  <c r="BH552" i="32"/>
  <c r="BH544" i="32"/>
  <c r="BH536" i="32"/>
  <c r="BH528" i="32"/>
  <c r="BH520" i="32"/>
  <c r="BH512" i="32"/>
  <c r="BH504" i="32"/>
  <c r="BH464" i="32"/>
  <c r="BH460" i="32"/>
  <c r="BH581" i="32"/>
  <c r="BH559" i="32"/>
  <c r="BH539" i="32"/>
  <c r="BH517" i="32"/>
  <c r="BH455" i="32"/>
  <c r="BH430" i="32"/>
  <c r="BH417" i="32"/>
  <c r="BH401" i="32"/>
  <c r="BH394" i="32"/>
  <c r="BH387" i="32"/>
  <c r="BH384" i="32"/>
  <c r="BH382" i="32"/>
  <c r="BJ382" i="32" s="1"/>
  <c r="BH343" i="32"/>
  <c r="BH333" i="32"/>
  <c r="BH329" i="32"/>
  <c r="BH299" i="32"/>
  <c r="BH288" i="32"/>
  <c r="BH283" i="32"/>
  <c r="BH276" i="32"/>
  <c r="BH264" i="32"/>
  <c r="BH219" i="32"/>
  <c r="BH213" i="32"/>
  <c r="BH201" i="32"/>
  <c r="BH196" i="32"/>
  <c r="BH183" i="32"/>
  <c r="BH178" i="32"/>
  <c r="BH166" i="32"/>
  <c r="BH162" i="32"/>
  <c r="BH157" i="32"/>
  <c r="BH152" i="32"/>
  <c r="BH148" i="32"/>
  <c r="BH579" i="32"/>
  <c r="BH557" i="32"/>
  <c r="BH535" i="32"/>
  <c r="BH515" i="32"/>
  <c r="BH461" i="32"/>
  <c r="BH454" i="32"/>
  <c r="BH449" i="32"/>
  <c r="BH443" i="32"/>
  <c r="BH439" i="32"/>
  <c r="BH434" i="32"/>
  <c r="BH429" i="32"/>
  <c r="BH420" i="32"/>
  <c r="BH416" i="32"/>
  <c r="BH411" i="32"/>
  <c r="BH407" i="32"/>
  <c r="BH400" i="32"/>
  <c r="BH390" i="32"/>
  <c r="BH342" i="32"/>
  <c r="BH338" i="32"/>
  <c r="BH324" i="32"/>
  <c r="BH319" i="32"/>
  <c r="BH314" i="32"/>
  <c r="BH307" i="32"/>
  <c r="BH296" i="32"/>
  <c r="BH287" i="32"/>
  <c r="BH273" i="32"/>
  <c r="BH269" i="32"/>
  <c r="BH266" i="32"/>
  <c r="BH263" i="32"/>
  <c r="BH223" i="32"/>
  <c r="BH218" i="32"/>
  <c r="BH206" i="32"/>
  <c r="BH200" i="32"/>
  <c r="BH195" i="32"/>
  <c r="BH189" i="32"/>
  <c r="BH177" i="32"/>
  <c r="BH172" i="32"/>
  <c r="BH161" i="32"/>
  <c r="BH151" i="32"/>
  <c r="BH575" i="32"/>
  <c r="BH555" i="32"/>
  <c r="BH533" i="32"/>
  <c r="BH511" i="32"/>
  <c r="BH448" i="32"/>
  <c r="BH438" i="32"/>
  <c r="BH425" i="32"/>
  <c r="BH403" i="32"/>
  <c r="BH396" i="32"/>
  <c r="BH389" i="32"/>
  <c r="BH337" i="32"/>
  <c r="BH332" i="32"/>
  <c r="BH328" i="32"/>
  <c r="BH313" i="32"/>
  <c r="BH304" i="32"/>
  <c r="BH295" i="32"/>
  <c r="BH290" i="32"/>
  <c r="BH286" i="32"/>
  <c r="BN286" i="32" s="1"/>
  <c r="BH280" i="32"/>
  <c r="BH262" i="32"/>
  <c r="BH217" i="32"/>
  <c r="BH212" i="32"/>
  <c r="BH199" i="32"/>
  <c r="BH194" i="32"/>
  <c r="BH182" i="32"/>
  <c r="BH176" i="32"/>
  <c r="BH171" i="32"/>
  <c r="BH165" i="32"/>
  <c r="BH160" i="32"/>
  <c r="BH156" i="32"/>
  <c r="BH147" i="32"/>
  <c r="BH573" i="32"/>
  <c r="BH551" i="32"/>
  <c r="BH531" i="32"/>
  <c r="BH509" i="32"/>
  <c r="BH459" i="32"/>
  <c r="BH453" i="32"/>
  <c r="BH442" i="32"/>
  <c r="BH437" i="32"/>
  <c r="BH428" i="32"/>
  <c r="BH424" i="32"/>
  <c r="BH419" i="32"/>
  <c r="BH415" i="32"/>
  <c r="BH410" i="32"/>
  <c r="BH406" i="32"/>
  <c r="BH393" i="32"/>
  <c r="BH386" i="32"/>
  <c r="BH383" i="32"/>
  <c r="BH341" i="32"/>
  <c r="BH323" i="32"/>
  <c r="BH318" i="32"/>
  <c r="BH312" i="32"/>
  <c r="BH303" i="32"/>
  <c r="BH298" i="32"/>
  <c r="BH294" i="32"/>
  <c r="BH285" i="32"/>
  <c r="BH282" i="32"/>
  <c r="BH279" i="32"/>
  <c r="BH275" i="32"/>
  <c r="BH268" i="32"/>
  <c r="BH222" i="32"/>
  <c r="BH216" i="32"/>
  <c r="BH211" i="32"/>
  <c r="BH205" i="32"/>
  <c r="BH193" i="32"/>
  <c r="BH188" i="32"/>
  <c r="BH175" i="32"/>
  <c r="BH170" i="32"/>
  <c r="BH159" i="32"/>
  <c r="BH571" i="32"/>
  <c r="BH549" i="32"/>
  <c r="BH527" i="32"/>
  <c r="BH507" i="32"/>
  <c r="BH458" i="32"/>
  <c r="BH447" i="32"/>
  <c r="BH433" i="32"/>
  <c r="BH414" i="32"/>
  <c r="BH405" i="32"/>
  <c r="BH399" i="32"/>
  <c r="BH392" i="32"/>
  <c r="BH336" i="32"/>
  <c r="BH331" i="32"/>
  <c r="BH327" i="32"/>
  <c r="BH317" i="32"/>
  <c r="BH311" i="32"/>
  <c r="BH306" i="32"/>
  <c r="BH302" i="32"/>
  <c r="BH293" i="32"/>
  <c r="BH278" i="32"/>
  <c r="BH265" i="32"/>
  <c r="BH215" i="32"/>
  <c r="BH210" i="32"/>
  <c r="BH198" i="32"/>
  <c r="BH192" i="32"/>
  <c r="BH187" i="32"/>
  <c r="BH181" i="32"/>
  <c r="BH169" i="32"/>
  <c r="BH164" i="32"/>
  <c r="BH155" i="32"/>
  <c r="BH150" i="32"/>
  <c r="BH146" i="32"/>
  <c r="BH141" i="32"/>
  <c r="BH567" i="32"/>
  <c r="BH547" i="32"/>
  <c r="BH525" i="32"/>
  <c r="BH457" i="32"/>
  <c r="BH452" i="32"/>
  <c r="BH446" i="32"/>
  <c r="BH436" i="32"/>
  <c r="BH432" i="32"/>
  <c r="BH427" i="32"/>
  <c r="BH423" i="32"/>
  <c r="BH418" i="32"/>
  <c r="BH413" i="32"/>
  <c r="BH402" i="32"/>
  <c r="BH395" i="32"/>
  <c r="BH388" i="32"/>
  <c r="BH340" i="32"/>
  <c r="BH326" i="32"/>
  <c r="BH322" i="32"/>
  <c r="BH316" i="32"/>
  <c r="BH310" i="32"/>
  <c r="BH301" i="32"/>
  <c r="BH292" i="32"/>
  <c r="BH289" i="32"/>
  <c r="BH284" i="32"/>
  <c r="BH272" i="32"/>
  <c r="BH221" i="32"/>
  <c r="BH209" i="32"/>
  <c r="BH204" i="32"/>
  <c r="BH191" i="32"/>
  <c r="BH186" i="32"/>
  <c r="BH174" i="32"/>
  <c r="BH168" i="32"/>
  <c r="BH145" i="32"/>
  <c r="BH583" i="32"/>
  <c r="BH563" i="32"/>
  <c r="BH541" i="32"/>
  <c r="BH519" i="32"/>
  <c r="BH456" i="32"/>
  <c r="BH450" i="32"/>
  <c r="BH444" i="32"/>
  <c r="BH440" i="32"/>
  <c r="BH435" i="32"/>
  <c r="BH431" i="32"/>
  <c r="BH426" i="32"/>
  <c r="BH421" i="32"/>
  <c r="BH412" i="32"/>
  <c r="BH408" i="32"/>
  <c r="BH404" i="32"/>
  <c r="BH397" i="32"/>
  <c r="BH391" i="32"/>
  <c r="BH339" i="32"/>
  <c r="BH334" i="32"/>
  <c r="BH325" i="32"/>
  <c r="BH320" i="32"/>
  <c r="BH315" i="32"/>
  <c r="BH308" i="32"/>
  <c r="BH305" i="32"/>
  <c r="BH291" i="32"/>
  <c r="BH270" i="32"/>
  <c r="BH220" i="32"/>
  <c r="BH207" i="32"/>
  <c r="BH202" i="32"/>
  <c r="BH190" i="32"/>
  <c r="BH184" i="32"/>
  <c r="BH179" i="32"/>
  <c r="BH173" i="32"/>
  <c r="BH153" i="32"/>
  <c r="BH143" i="32"/>
  <c r="BH140" i="32"/>
  <c r="BH422" i="32"/>
  <c r="BH185" i="32"/>
  <c r="BH144" i="32"/>
  <c r="BH321" i="32"/>
  <c r="BH261" i="32"/>
  <c r="BH180" i="32"/>
  <c r="BH142" i="32"/>
  <c r="BH451" i="32"/>
  <c r="BH385" i="32"/>
  <c r="BH281" i="32"/>
  <c r="BH565" i="32"/>
  <c r="BH445" i="32"/>
  <c r="BH409" i="32"/>
  <c r="BH309" i="32"/>
  <c r="BH277" i="32"/>
  <c r="BH214" i="32"/>
  <c r="BH167" i="32"/>
  <c r="BH543" i="32"/>
  <c r="BH441" i="32"/>
  <c r="BH344" i="32"/>
  <c r="BH274" i="32"/>
  <c r="BH208" i="32"/>
  <c r="BH163" i="32"/>
  <c r="BH523" i="32"/>
  <c r="BH300" i="32"/>
  <c r="BH271" i="32"/>
  <c r="BH203" i="32"/>
  <c r="BH158" i="32"/>
  <c r="BH398" i="32"/>
  <c r="BH335" i="32"/>
  <c r="BH297" i="32"/>
  <c r="BH267" i="32"/>
  <c r="BH197" i="32"/>
  <c r="BH154" i="32"/>
  <c r="BH330" i="32"/>
  <c r="BH149" i="32"/>
  <c r="BT504" i="32"/>
  <c r="BT502" i="32"/>
  <c r="BU502" i="32" s="1"/>
  <c r="BU503" i="32"/>
  <c r="BV599" i="32" l="1"/>
  <c r="BV485" i="32"/>
  <c r="BV576" i="32"/>
  <c r="BV423" i="32"/>
  <c r="BV468" i="32"/>
  <c r="BV370" i="32"/>
  <c r="CB369" i="32" s="1"/>
  <c r="BV21" i="32"/>
  <c r="BV499" i="32"/>
  <c r="BV487" i="32"/>
  <c r="CB487" i="32" s="1"/>
  <c r="J391" i="32"/>
  <c r="J384" i="32"/>
  <c r="J433" i="32"/>
  <c r="J422" i="32"/>
  <c r="BV590" i="32"/>
  <c r="BV360" i="32"/>
  <c r="BV89" i="32"/>
  <c r="J448" i="32"/>
  <c r="J270" i="32"/>
  <c r="J415" i="32"/>
  <c r="J408" i="32"/>
  <c r="J324" i="32"/>
  <c r="J276" i="32"/>
  <c r="J406" i="32"/>
  <c r="J282" i="32"/>
  <c r="J311" i="32"/>
  <c r="J331" i="32"/>
  <c r="J428" i="32"/>
  <c r="J446" i="32"/>
  <c r="J413" i="32"/>
  <c r="J317" i="32"/>
  <c r="J426" i="32"/>
  <c r="J313" i="32"/>
  <c r="J274" i="32"/>
  <c r="J427" i="32"/>
  <c r="J429" i="32"/>
  <c r="J327" i="32"/>
  <c r="J436" i="32"/>
  <c r="J424" i="32"/>
  <c r="J321" i="32"/>
  <c r="J421" i="32"/>
  <c r="J302" i="32"/>
  <c r="J431" i="32"/>
  <c r="J395" i="32"/>
  <c r="J280" i="32"/>
  <c r="J438" i="32"/>
  <c r="U29" i="12"/>
  <c r="U30" i="12"/>
  <c r="U31" i="12"/>
  <c r="U32" i="12"/>
  <c r="U33" i="12"/>
  <c r="U34" i="12"/>
  <c r="U35" i="12"/>
  <c r="U36" i="12"/>
  <c r="U37" i="12"/>
  <c r="U38" i="12"/>
  <c r="U39" i="12"/>
  <c r="U40" i="12"/>
  <c r="U41" i="12"/>
  <c r="U42" i="12"/>
  <c r="U43" i="12"/>
  <c r="U44" i="12"/>
  <c r="U45" i="12"/>
  <c r="U46" i="12"/>
  <c r="U47" i="12"/>
  <c r="U48" i="12"/>
  <c r="U49" i="12"/>
  <c r="U50" i="12"/>
  <c r="U51" i="12"/>
  <c r="U52" i="12"/>
  <c r="U53" i="12"/>
  <c r="U54" i="12"/>
  <c r="U55" i="12"/>
  <c r="U56" i="12"/>
  <c r="U57" i="12"/>
  <c r="U58" i="12"/>
  <c r="U59" i="12"/>
  <c r="U60" i="12"/>
  <c r="U61" i="12"/>
  <c r="U62" i="12"/>
  <c r="U63" i="12"/>
  <c r="U64" i="12"/>
  <c r="U65" i="12"/>
  <c r="U66" i="12"/>
  <c r="U67" i="12"/>
  <c r="U68" i="12"/>
  <c r="U69" i="12"/>
  <c r="U70" i="12"/>
  <c r="U71" i="12"/>
  <c r="U72" i="12"/>
  <c r="U73" i="12"/>
  <c r="U74" i="12"/>
  <c r="U75" i="12"/>
  <c r="U76" i="12"/>
  <c r="U79" i="12"/>
  <c r="U80" i="12"/>
  <c r="U81" i="12"/>
  <c r="U82" i="12"/>
  <c r="U83" i="12"/>
  <c r="U84" i="12"/>
  <c r="U85" i="12"/>
  <c r="U86" i="12"/>
  <c r="U87" i="12"/>
  <c r="U88" i="12"/>
  <c r="U89" i="12"/>
  <c r="U90" i="12"/>
  <c r="U91" i="12"/>
  <c r="U92" i="12"/>
  <c r="U93" i="12"/>
  <c r="U94" i="12"/>
  <c r="U95" i="12"/>
  <c r="U96" i="12"/>
  <c r="U97" i="12"/>
  <c r="U98" i="12"/>
  <c r="U99" i="12"/>
  <c r="U100" i="12"/>
  <c r="U101" i="12"/>
  <c r="U102" i="12"/>
  <c r="U103" i="12"/>
  <c r="U104" i="12"/>
  <c r="U105" i="12"/>
  <c r="U106" i="12"/>
  <c r="U107" i="12"/>
  <c r="U108" i="12"/>
  <c r="U109" i="12"/>
  <c r="U110" i="12"/>
  <c r="U111" i="12"/>
  <c r="U112" i="12"/>
  <c r="U113" i="12"/>
  <c r="U114" i="12"/>
  <c r="U115" i="12"/>
  <c r="U116" i="12"/>
  <c r="U117" i="12"/>
  <c r="U118" i="12"/>
  <c r="U119" i="12"/>
  <c r="U120" i="12"/>
  <c r="U121" i="12"/>
  <c r="U122" i="12"/>
  <c r="U123" i="12"/>
  <c r="U124" i="12"/>
  <c r="U125" i="12"/>
  <c r="U126" i="12"/>
  <c r="U127" i="12"/>
  <c r="U128" i="12"/>
  <c r="U129" i="12"/>
  <c r="U130" i="12"/>
  <c r="U131" i="12"/>
  <c r="U132" i="12"/>
  <c r="U133" i="12"/>
  <c r="U134" i="12"/>
  <c r="U135" i="12"/>
  <c r="U136" i="12"/>
  <c r="U137" i="12"/>
  <c r="U138" i="12"/>
  <c r="U139" i="12"/>
  <c r="U140" i="12"/>
  <c r="U141" i="12"/>
  <c r="U142" i="12"/>
  <c r="U143" i="12"/>
  <c r="U144" i="12"/>
  <c r="U145" i="12"/>
  <c r="J299" i="32"/>
  <c r="J323" i="32"/>
  <c r="J322" i="32"/>
  <c r="J292" i="32"/>
  <c r="J291" i="32"/>
  <c r="J444" i="32"/>
  <c r="J402" i="32"/>
  <c r="J452" i="32"/>
  <c r="J403" i="32"/>
  <c r="J416" i="32"/>
  <c r="J443" i="32"/>
  <c r="J301" i="32"/>
  <c r="J262" i="32"/>
  <c r="J307" i="32"/>
  <c r="J309" i="32"/>
  <c r="J287" i="32"/>
  <c r="J418" i="32"/>
  <c r="J269" i="32"/>
  <c r="J439" i="32"/>
  <c r="J328" i="32"/>
  <c r="J289" i="32"/>
  <c r="J293" i="32"/>
  <c r="J411" i="32"/>
  <c r="J277" i="32"/>
  <c r="J305" i="32"/>
  <c r="J394" i="32"/>
  <c r="J432" i="32"/>
  <c r="J319" i="32"/>
  <c r="J399" i="32"/>
  <c r="J315" i="32"/>
  <c r="J440" i="32"/>
  <c r="J325" i="32"/>
  <c r="J449" i="32"/>
  <c r="J337" i="32"/>
  <c r="J339" i="32"/>
  <c r="J348" i="32"/>
  <c r="J473" i="32"/>
  <c r="J435" i="32"/>
  <c r="J420" i="32"/>
  <c r="J441" i="32"/>
  <c r="J330" i="32"/>
  <c r="J412" i="32"/>
  <c r="J451" i="32"/>
  <c r="J288" i="32"/>
  <c r="J320" i="32"/>
  <c r="J450" i="32"/>
  <c r="J306" i="32"/>
  <c r="J297" i="32"/>
  <c r="J279" i="32"/>
  <c r="J332" i="32"/>
  <c r="J285" i="32"/>
  <c r="J294" i="32"/>
  <c r="J383" i="32"/>
  <c r="J329" i="32"/>
  <c r="J459" i="32"/>
  <c r="J354" i="32"/>
  <c r="J492" i="32"/>
  <c r="J461" i="32"/>
  <c r="J470" i="32"/>
  <c r="J373" i="32"/>
  <c r="J374" i="32"/>
  <c r="J457" i="32"/>
  <c r="J352" i="32"/>
  <c r="J490" i="32"/>
  <c r="F382" i="32"/>
  <c r="J382" i="32"/>
  <c r="J475" i="32"/>
  <c r="J486" i="32"/>
  <c r="J335" i="32"/>
  <c r="J281" i="32"/>
  <c r="J419" i="32"/>
  <c r="J398" i="32"/>
  <c r="J423" i="32"/>
  <c r="J404" i="32"/>
  <c r="J447" i="32"/>
  <c r="J467" i="32"/>
  <c r="J362" i="32"/>
  <c r="J500" i="32"/>
  <c r="J469" i="32"/>
  <c r="J340" i="32"/>
  <c r="J478" i="32"/>
  <c r="J455" i="32"/>
  <c r="J456" i="32"/>
  <c r="J465" i="32"/>
  <c r="J360" i="32"/>
  <c r="J498" i="32"/>
  <c r="J442" i="32"/>
  <c r="J290" i="32"/>
  <c r="J414" i="32"/>
  <c r="J326" i="32"/>
  <c r="J271" i="32"/>
  <c r="J400" i="32"/>
  <c r="J390" i="32"/>
  <c r="J409" i="32"/>
  <c r="J286" i="32"/>
  <c r="J278" i="32"/>
  <c r="J396" i="32"/>
  <c r="J345" i="32"/>
  <c r="J483" i="32"/>
  <c r="J378" i="32"/>
  <c r="J347" i="32"/>
  <c r="J485" i="32"/>
  <c r="J356" i="32"/>
  <c r="J494" i="32"/>
  <c r="J333" i="32"/>
  <c r="J471" i="32"/>
  <c r="J334" i="32"/>
  <c r="J472" i="32"/>
  <c r="J343" i="32"/>
  <c r="J481" i="32"/>
  <c r="J376" i="32"/>
  <c r="J477" i="32"/>
  <c r="J368" i="32"/>
  <c r="J283" i="32"/>
  <c r="J407" i="32"/>
  <c r="J392" i="32"/>
  <c r="J445" i="32"/>
  <c r="J397" i="32"/>
  <c r="J353" i="32"/>
  <c r="J491" i="32"/>
  <c r="J460" i="32"/>
  <c r="J355" i="32"/>
  <c r="J493" i="32"/>
  <c r="J364" i="32"/>
  <c r="J341" i="32"/>
  <c r="J479" i="32"/>
  <c r="J342" i="32"/>
  <c r="J480" i="32"/>
  <c r="J351" i="32"/>
  <c r="J489" i="32"/>
  <c r="J458" i="32"/>
  <c r="F261" i="32"/>
  <c r="J261" i="32"/>
  <c r="J463" i="32"/>
  <c r="J464" i="32"/>
  <c r="J401" i="32"/>
  <c r="J316" i="32"/>
  <c r="J310" i="32"/>
  <c r="J410" i="32"/>
  <c r="J295" i="32"/>
  <c r="J312" i="32"/>
  <c r="J303" i="32"/>
  <c r="J318" i="32"/>
  <c r="J263" i="32"/>
  <c r="J314" i="32"/>
  <c r="J361" i="32"/>
  <c r="J499" i="32"/>
  <c r="J468" i="32"/>
  <c r="J346" i="32"/>
  <c r="J363" i="32"/>
  <c r="J372" i="32"/>
  <c r="J349" i="32"/>
  <c r="J487" i="32"/>
  <c r="J350" i="32"/>
  <c r="J488" i="32"/>
  <c r="J359" i="32"/>
  <c r="J497" i="32"/>
  <c r="J466" i="32"/>
  <c r="J453" i="32"/>
  <c r="J300" i="32"/>
  <c r="J308" i="32"/>
  <c r="J264" i="32"/>
  <c r="J385" i="32"/>
  <c r="J425" i="32"/>
  <c r="J434" i="32"/>
  <c r="J430" i="32"/>
  <c r="J369" i="32"/>
  <c r="J476" i="32"/>
  <c r="J371" i="32"/>
  <c r="J454" i="32"/>
  <c r="J357" i="32"/>
  <c r="J495" i="32"/>
  <c r="J358" i="32"/>
  <c r="J496" i="32"/>
  <c r="J367" i="32"/>
  <c r="J336" i="32"/>
  <c r="J474" i="32"/>
  <c r="J370" i="32"/>
  <c r="J437" i="32"/>
  <c r="J273" i="32"/>
  <c r="J275" i="32"/>
  <c r="J377" i="32"/>
  <c r="J338" i="32"/>
  <c r="J484" i="32"/>
  <c r="J379" i="32"/>
  <c r="J462" i="32"/>
  <c r="J365" i="32"/>
  <c r="J366" i="32"/>
  <c r="J375" i="32"/>
  <c r="J344" i="32"/>
  <c r="J482" i="32"/>
  <c r="P44" i="32"/>
  <c r="Q43" i="32"/>
  <c r="AD407" i="32"/>
  <c r="AE406" i="32"/>
  <c r="C406" i="32"/>
  <c r="B407" i="32"/>
  <c r="P407" i="32"/>
  <c r="Q406" i="32"/>
  <c r="AD44" i="32"/>
  <c r="AE43" i="32"/>
  <c r="C527" i="32"/>
  <c r="B528" i="32"/>
  <c r="P286" i="32"/>
  <c r="Q285" i="32"/>
  <c r="AD528" i="32"/>
  <c r="AE527" i="32"/>
  <c r="C43" i="32"/>
  <c r="B44" i="32"/>
  <c r="C285" i="32"/>
  <c r="B286" i="32"/>
  <c r="P528" i="32"/>
  <c r="Q527" i="32"/>
  <c r="AE285" i="32"/>
  <c r="AD286" i="32"/>
  <c r="B165" i="32"/>
  <c r="C164" i="32"/>
  <c r="Q164" i="32"/>
  <c r="P165" i="32"/>
  <c r="AD165" i="32"/>
  <c r="AE164" i="3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8" i="12"/>
  <c r="C59" i="12"/>
  <c r="C60" i="12"/>
  <c r="C61" i="12"/>
  <c r="C62" i="12"/>
  <c r="C63" i="12"/>
  <c r="C64" i="12"/>
  <c r="C65" i="12"/>
  <c r="C66" i="12"/>
  <c r="C67" i="12"/>
  <c r="C68" i="12"/>
  <c r="C69" i="12"/>
  <c r="C70" i="12"/>
  <c r="C71" i="12"/>
  <c r="C72" i="12"/>
  <c r="C73" i="12"/>
  <c r="C74" i="12"/>
  <c r="C75" i="12"/>
  <c r="C76"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AL264" i="32"/>
  <c r="AL282" i="32"/>
  <c r="AH261" i="32"/>
  <c r="AL261" i="32"/>
  <c r="AH140" i="32"/>
  <c r="AL287" i="32"/>
  <c r="AL369" i="32"/>
  <c r="AL426" i="32"/>
  <c r="AL496" i="32"/>
  <c r="AL321" i="32"/>
  <c r="AL362" i="32"/>
  <c r="AL429" i="32"/>
  <c r="AL493" i="32"/>
  <c r="AL280" i="32"/>
  <c r="AL336" i="32"/>
  <c r="AL407" i="32"/>
  <c r="AL448" i="32"/>
  <c r="AL301" i="32"/>
  <c r="AL395" i="32"/>
  <c r="AL396" i="32"/>
  <c r="AL455" i="32"/>
  <c r="AL367" i="32"/>
  <c r="AL452" i="32"/>
  <c r="AL289" i="32"/>
  <c r="AL329" i="32"/>
  <c r="AL360" i="32"/>
  <c r="AL422" i="32"/>
  <c r="AL269" i="32"/>
  <c r="AL326" i="32"/>
  <c r="AL449" i="32"/>
  <c r="AL286" i="32"/>
  <c r="AL365" i="32"/>
  <c r="AL438" i="32"/>
  <c r="AL495" i="32"/>
  <c r="AL268" i="32"/>
  <c r="AL290" i="32"/>
  <c r="AL372" i="32"/>
  <c r="AL428" i="32"/>
  <c r="AL498" i="32"/>
  <c r="AL323" i="32"/>
  <c r="AL366" i="32"/>
  <c r="AL435" i="32"/>
  <c r="AL288" i="32"/>
  <c r="AL342" i="32"/>
  <c r="AL412" i="32"/>
  <c r="AL461" i="32"/>
  <c r="AL310" i="32"/>
  <c r="AL402" i="32"/>
  <c r="AL457" i="32"/>
  <c r="AL458" i="32"/>
  <c r="AH382" i="32"/>
  <c r="AL382" i="32"/>
  <c r="AL456" i="32"/>
  <c r="AL292" i="32"/>
  <c r="AL333" i="32"/>
  <c r="AL368" i="32"/>
  <c r="AL434" i="32"/>
  <c r="AL277" i="32"/>
  <c r="AL330" i="32"/>
  <c r="AL399" i="32"/>
  <c r="AL453" i="32"/>
  <c r="AL294" i="32"/>
  <c r="AL376" i="32"/>
  <c r="AL450" i="32"/>
  <c r="AL469" i="32"/>
  <c r="AL332" i="32"/>
  <c r="AL284" i="32"/>
  <c r="AL497" i="32"/>
  <c r="AL316" i="32"/>
  <c r="AL379" i="32"/>
  <c r="AL432" i="32"/>
  <c r="AL295" i="32"/>
  <c r="AL384" i="32"/>
  <c r="AL441" i="32"/>
  <c r="AL327" i="32"/>
  <c r="AL373" i="32"/>
  <c r="AL447" i="32"/>
  <c r="AL296" i="32"/>
  <c r="AL346" i="32"/>
  <c r="AL418" i="32"/>
  <c r="AL475" i="32"/>
  <c r="AL313" i="32"/>
  <c r="AL408" i="32"/>
  <c r="AL470" i="32"/>
  <c r="AL386" i="32"/>
  <c r="AL467" i="32"/>
  <c r="AL302" i="32"/>
  <c r="AL337" i="32"/>
  <c r="AL371" i="32"/>
  <c r="AL436" i="32"/>
  <c r="AL285" i="32"/>
  <c r="AL334" i="32"/>
  <c r="AL416" i="32"/>
  <c r="AL459" i="32"/>
  <c r="AL312" i="32"/>
  <c r="AL383" i="32"/>
  <c r="AL454" i="32"/>
  <c r="AH19" i="32"/>
  <c r="AL361" i="32"/>
  <c r="AL348" i="32"/>
  <c r="AL444" i="32"/>
  <c r="AL378" i="32"/>
  <c r="AL440" i="32"/>
  <c r="AL415" i="32"/>
  <c r="AL491" i="32"/>
  <c r="AL265" i="32"/>
  <c r="AL266" i="32"/>
  <c r="AL308" i="32"/>
  <c r="AL389" i="32"/>
  <c r="AL451" i="32"/>
  <c r="AL300" i="32"/>
  <c r="AL331" i="32"/>
  <c r="AL377" i="32"/>
  <c r="AL298" i="32"/>
  <c r="AL351" i="32"/>
  <c r="AL420" i="32"/>
  <c r="AL481" i="32"/>
  <c r="AL315" i="32"/>
  <c r="AL413" i="32"/>
  <c r="AL488" i="32"/>
  <c r="AL392" i="32"/>
  <c r="AL473" i="32"/>
  <c r="AL305" i="32"/>
  <c r="AL340" i="32"/>
  <c r="AL387" i="32"/>
  <c r="AL446" i="32"/>
  <c r="AL293" i="32"/>
  <c r="AL338" i="32"/>
  <c r="AL419" i="32"/>
  <c r="AL465" i="32"/>
  <c r="AL314" i="32"/>
  <c r="AL388" i="32"/>
  <c r="AL468" i="32"/>
  <c r="AL417" i="32"/>
  <c r="AL352" i="32"/>
  <c r="AL353" i="32"/>
  <c r="AL276" i="32"/>
  <c r="AL281" i="32"/>
  <c r="AL271" i="32"/>
  <c r="AL341" i="32"/>
  <c r="AL394" i="32"/>
  <c r="AL463" i="32"/>
  <c r="AL304" i="32"/>
  <c r="AL335" i="32"/>
  <c r="AL390" i="32"/>
  <c r="AL460" i="32"/>
  <c r="AL319" i="32"/>
  <c r="AL370" i="32"/>
  <c r="AL424" i="32"/>
  <c r="AL484" i="32"/>
  <c r="AL267" i="32"/>
  <c r="AL355" i="32"/>
  <c r="AL421" i="32"/>
  <c r="AL490" i="32"/>
  <c r="AL397" i="32"/>
  <c r="AL476" i="32"/>
  <c r="AL307" i="32"/>
  <c r="AL343" i="32"/>
  <c r="AL398" i="32"/>
  <c r="AL462" i="32"/>
  <c r="AL297" i="32"/>
  <c r="AL357" i="32"/>
  <c r="AL425" i="32"/>
  <c r="AL471" i="32"/>
  <c r="AL317" i="32"/>
  <c r="AL400" i="32"/>
  <c r="AL472" i="32"/>
  <c r="AL423" i="32"/>
  <c r="AL445" i="32"/>
  <c r="AL500" i="32"/>
  <c r="AL356" i="32"/>
  <c r="AL263" i="32"/>
  <c r="AL274" i="32"/>
  <c r="AL354" i="32"/>
  <c r="AL405" i="32"/>
  <c r="AL478" i="32"/>
  <c r="AL306" i="32"/>
  <c r="AL339" i="32"/>
  <c r="AL401" i="32"/>
  <c r="AL464" i="32"/>
  <c r="AL324" i="32"/>
  <c r="AL385" i="32"/>
  <c r="AL430" i="32"/>
  <c r="AL487" i="32"/>
  <c r="AL275" i="32"/>
  <c r="AL359" i="32"/>
  <c r="AL433" i="32"/>
  <c r="AL494" i="32"/>
  <c r="AL311" i="32"/>
  <c r="AL414" i="32"/>
  <c r="AL479" i="32"/>
  <c r="AL320" i="32"/>
  <c r="AL347" i="32"/>
  <c r="AL403" i="32"/>
  <c r="AL480" i="32"/>
  <c r="AL299" i="32"/>
  <c r="AL363" i="32"/>
  <c r="AL364" i="32"/>
  <c r="AL431" i="32"/>
  <c r="AL477" i="32"/>
  <c r="AL344" i="32"/>
  <c r="AL404" i="32"/>
  <c r="AL474" i="32"/>
  <c r="AL489" i="32"/>
  <c r="AL318" i="32"/>
  <c r="AL291" i="32"/>
  <c r="AL325" i="32"/>
  <c r="AL443" i="32"/>
  <c r="AL278" i="32"/>
  <c r="AL262" i="32"/>
  <c r="AL273" i="32"/>
  <c r="AL279" i="32"/>
  <c r="AL358" i="32"/>
  <c r="AL411" i="32"/>
  <c r="AL483" i="32"/>
  <c r="AL309" i="32"/>
  <c r="AL345" i="32"/>
  <c r="AL406" i="32"/>
  <c r="AL466" i="32"/>
  <c r="AL328" i="32"/>
  <c r="AL391" i="32"/>
  <c r="AL442" i="32"/>
  <c r="AL499" i="32"/>
  <c r="AL283" i="32"/>
  <c r="AL374" i="32"/>
  <c r="AL439" i="32"/>
  <c r="AL349" i="32"/>
  <c r="AL427" i="32"/>
  <c r="AL485" i="32"/>
  <c r="AL322" i="32"/>
  <c r="AL409" i="32"/>
  <c r="AL482" i="32"/>
  <c r="AL303" i="32"/>
  <c r="AL375" i="32"/>
  <c r="AL437" i="32"/>
  <c r="AL486" i="32"/>
  <c r="AL270" i="32"/>
  <c r="AL350" i="32"/>
  <c r="AL410" i="32"/>
  <c r="AL492" i="32"/>
  <c r="X481" i="32"/>
  <c r="X263" i="32"/>
  <c r="X277" i="32"/>
  <c r="X482" i="32"/>
  <c r="X379" i="32"/>
  <c r="X331" i="32"/>
  <c r="X435" i="32"/>
  <c r="X347" i="32"/>
  <c r="X305" i="32"/>
  <c r="X407" i="32"/>
  <c r="X272" i="32"/>
  <c r="X373" i="32"/>
  <c r="X378" i="32"/>
  <c r="X445" i="32"/>
  <c r="X286" i="32"/>
  <c r="X355" i="32"/>
  <c r="X436" i="32"/>
  <c r="X497" i="32"/>
  <c r="X264" i="32"/>
  <c r="X307" i="32"/>
  <c r="X383" i="32"/>
  <c r="X446" i="32"/>
  <c r="X334" i="32"/>
  <c r="X384" i="32"/>
  <c r="X463" i="32"/>
  <c r="X279" i="32"/>
  <c r="X328" i="32"/>
  <c r="X401" i="32"/>
  <c r="T261" i="32"/>
  <c r="X261" i="32"/>
  <c r="X350" i="32"/>
  <c r="X454" i="32"/>
  <c r="X266" i="32"/>
  <c r="X362" i="32"/>
  <c r="X412" i="32"/>
  <c r="X464" i="32"/>
  <c r="X316" i="32"/>
  <c r="X317" i="32"/>
  <c r="X418" i="32"/>
  <c r="X494" i="32"/>
  <c r="X488" i="32"/>
  <c r="T382" i="32"/>
  <c r="X382" i="32"/>
  <c r="X306" i="32"/>
  <c r="X276" i="32"/>
  <c r="T140" i="32"/>
  <c r="X403" i="32"/>
  <c r="X409" i="32"/>
  <c r="X290" i="32"/>
  <c r="X299" i="32"/>
  <c r="X359" i="32"/>
  <c r="X440" i="32"/>
  <c r="X268" i="32"/>
  <c r="X315" i="32"/>
  <c r="X388" i="32"/>
  <c r="X459" i="32"/>
  <c r="X340" i="32"/>
  <c r="X341" i="32"/>
  <c r="X400" i="32"/>
  <c r="X476" i="32"/>
  <c r="X283" i="32"/>
  <c r="X338" i="32"/>
  <c r="X405" i="32"/>
  <c r="X453" i="32"/>
  <c r="X270" i="32"/>
  <c r="X470" i="32"/>
  <c r="X271" i="32"/>
  <c r="X365" i="32"/>
  <c r="X423" i="32"/>
  <c r="X467" i="32"/>
  <c r="X324" i="32"/>
  <c r="X325" i="32"/>
  <c r="X420" i="32"/>
  <c r="X500" i="32"/>
  <c r="X408" i="32"/>
  <c r="X471" i="32"/>
  <c r="X366" i="32"/>
  <c r="X310" i="32"/>
  <c r="X485" i="32"/>
  <c r="X462" i="32"/>
  <c r="X322" i="32"/>
  <c r="X302" i="32"/>
  <c r="X374" i="32"/>
  <c r="X443" i="32"/>
  <c r="X273" i="32"/>
  <c r="X323" i="32"/>
  <c r="X394" i="32"/>
  <c r="X466" i="32"/>
  <c r="X269" i="32"/>
  <c r="X346" i="32"/>
  <c r="X416" i="32"/>
  <c r="X479" i="32"/>
  <c r="X288" i="32"/>
  <c r="X342" i="32"/>
  <c r="X411" i="32"/>
  <c r="X460" i="32"/>
  <c r="X293" i="32"/>
  <c r="X369" i="32"/>
  <c r="X484" i="32"/>
  <c r="X275" i="32"/>
  <c r="X372" i="32"/>
  <c r="X429" i="32"/>
  <c r="X474" i="32"/>
  <c r="X332" i="32"/>
  <c r="X424" i="32"/>
  <c r="X434" i="32"/>
  <c r="X419" i="32"/>
  <c r="X326" i="32"/>
  <c r="X267" i="32"/>
  <c r="X393" i="32"/>
  <c r="X370" i="32"/>
  <c r="X351" i="32"/>
  <c r="X330" i="32"/>
  <c r="X398" i="32"/>
  <c r="X452" i="32"/>
  <c r="X282" i="32"/>
  <c r="X399" i="32"/>
  <c r="X475" i="32"/>
  <c r="X278" i="32"/>
  <c r="X349" i="32"/>
  <c r="X422" i="32"/>
  <c r="X486" i="32"/>
  <c r="X292" i="32"/>
  <c r="X364" i="32"/>
  <c r="X417" i="32"/>
  <c r="X469" i="32"/>
  <c r="X303" i="32"/>
  <c r="X304" i="32"/>
  <c r="X377" i="32"/>
  <c r="X490" i="32"/>
  <c r="X280" i="32"/>
  <c r="X329" i="32"/>
  <c r="X386" i="32"/>
  <c r="X433" i="32"/>
  <c r="X477" i="32"/>
  <c r="X262" i="32"/>
  <c r="X344" i="32"/>
  <c r="X427" i="32"/>
  <c r="X352" i="32"/>
  <c r="X375" i="32"/>
  <c r="X274" i="32"/>
  <c r="X447" i="32"/>
  <c r="X356" i="32"/>
  <c r="X357" i="32"/>
  <c r="X457" i="32"/>
  <c r="X308" i="32"/>
  <c r="X309" i="32"/>
  <c r="X363" i="32"/>
  <c r="X478" i="32"/>
  <c r="X397" i="32"/>
  <c r="T19" i="32"/>
  <c r="X413" i="32"/>
  <c r="X333" i="32"/>
  <c r="X414" i="32"/>
  <c r="X465" i="32"/>
  <c r="X287" i="32"/>
  <c r="X360" i="32"/>
  <c r="X404" i="32"/>
  <c r="X492" i="32"/>
  <c r="X311" i="32"/>
  <c r="X353" i="32"/>
  <c r="X431" i="32"/>
  <c r="X489" i="32"/>
  <c r="X297" i="32"/>
  <c r="X376" i="32"/>
  <c r="X426" i="32"/>
  <c r="X473" i="32"/>
  <c r="X313" i="32"/>
  <c r="X390" i="32"/>
  <c r="X493" i="32"/>
  <c r="X284" i="32"/>
  <c r="X336" i="32"/>
  <c r="X391" i="32"/>
  <c r="X442" i="32"/>
  <c r="X487" i="32"/>
  <c r="X285" i="32"/>
  <c r="X354" i="32"/>
  <c r="X450" i="32"/>
  <c r="X451" i="32"/>
  <c r="X345" i="32"/>
  <c r="X318" i="32"/>
  <c r="X320" i="32"/>
  <c r="X387" i="32"/>
  <c r="X430" i="32"/>
  <c r="X281" i="32"/>
  <c r="X439" i="32"/>
  <c r="X337" i="32"/>
  <c r="X421" i="32"/>
  <c r="X468" i="32"/>
  <c r="X291" i="32"/>
  <c r="X367" i="32"/>
  <c r="X410" i="32"/>
  <c r="X319" i="32"/>
  <c r="X361" i="32"/>
  <c r="X437" i="32"/>
  <c r="X495" i="32"/>
  <c r="X300" i="32"/>
  <c r="X385" i="32"/>
  <c r="X428" i="32"/>
  <c r="X480" i="32"/>
  <c r="X321" i="32"/>
  <c r="X406" i="32"/>
  <c r="X496" i="32"/>
  <c r="X289" i="32"/>
  <c r="X339" i="32"/>
  <c r="X396" i="32"/>
  <c r="X444" i="32"/>
  <c r="X499" i="32"/>
  <c r="X294" i="32"/>
  <c r="X358" i="32"/>
  <c r="X458" i="32"/>
  <c r="X456" i="32"/>
  <c r="X395" i="32"/>
  <c r="X295" i="32"/>
  <c r="X449" i="32"/>
  <c r="X455" i="32"/>
  <c r="X314" i="32"/>
  <c r="X491" i="32"/>
  <c r="X348" i="32"/>
  <c r="X425" i="32"/>
  <c r="X472" i="32"/>
  <c r="X296" i="32"/>
  <c r="X371" i="32"/>
  <c r="X415" i="32"/>
  <c r="X327" i="32"/>
  <c r="X368" i="32"/>
  <c r="X441" i="32"/>
  <c r="X498" i="32"/>
  <c r="X265" i="32"/>
  <c r="X312" i="32"/>
  <c r="X389" i="32"/>
  <c r="X432" i="32"/>
  <c r="X483" i="32"/>
  <c r="X335" i="32"/>
  <c r="X438" i="32"/>
  <c r="X301" i="32"/>
  <c r="X343" i="32"/>
  <c r="X402" i="32"/>
  <c r="X448" i="32"/>
  <c r="X298" i="32"/>
  <c r="X392" i="32"/>
  <c r="X461" i="32"/>
  <c r="BV149" i="32"/>
  <c r="BV567" i="32"/>
  <c r="BV218" i="32"/>
  <c r="BV153" i="32"/>
  <c r="BV214" i="32"/>
  <c r="BV410" i="32"/>
  <c r="CB409" i="32" s="1"/>
  <c r="BV205" i="32"/>
  <c r="BV143" i="32"/>
  <c r="BV196" i="32"/>
  <c r="BV147" i="32"/>
  <c r="BV206" i="32"/>
  <c r="BV148" i="32"/>
  <c r="BV197" i="32"/>
  <c r="BV152" i="32"/>
  <c r="BV207" i="32"/>
  <c r="BV283" i="32"/>
  <c r="BV340" i="32"/>
  <c r="BV504" i="32"/>
  <c r="BV568" i="32"/>
  <c r="BV304" i="32"/>
  <c r="BV416" i="32"/>
  <c r="BV505" i="32"/>
  <c r="BV574" i="32"/>
  <c r="BV333" i="32"/>
  <c r="BV411" i="32"/>
  <c r="BV553" i="32"/>
  <c r="BV341" i="32"/>
  <c r="BV449" i="32"/>
  <c r="BV530" i="32"/>
  <c r="BV268" i="32"/>
  <c r="BV315" i="32"/>
  <c r="CB315" i="32" s="1"/>
  <c r="BV398" i="32"/>
  <c r="BV516" i="32"/>
  <c r="BV581" i="32"/>
  <c r="BV430" i="32"/>
  <c r="CB430" i="32" s="1"/>
  <c r="BV517" i="32"/>
  <c r="BV582" i="32"/>
  <c r="BV302" i="32"/>
  <c r="BV393" i="32"/>
  <c r="BV426" i="32"/>
  <c r="BV510" i="32"/>
  <c r="BV572" i="32"/>
  <c r="BV81" i="32"/>
  <c r="BV244" i="32"/>
  <c r="BV72" i="32"/>
  <c r="BV111" i="32"/>
  <c r="BV127" i="32"/>
  <c r="BV243" i="32"/>
  <c r="BV476" i="32"/>
  <c r="CB476" i="32" s="1"/>
  <c r="BV42" i="32"/>
  <c r="BV229" i="32"/>
  <c r="BV377" i="32"/>
  <c r="BV43" i="32"/>
  <c r="BV230" i="32"/>
  <c r="BV378" i="32"/>
  <c r="CB378" i="32" s="1"/>
  <c r="BV36" i="32"/>
  <c r="BV100" i="32"/>
  <c r="BV118" i="32"/>
  <c r="BV134" i="32"/>
  <c r="BV371" i="32"/>
  <c r="BV29" i="32"/>
  <c r="BV93" i="32"/>
  <c r="BV356" i="32"/>
  <c r="CB356" i="32" s="1"/>
  <c r="BV22" i="32"/>
  <c r="BV86" i="32"/>
  <c r="BV349" i="32"/>
  <c r="CB349" i="32" s="1"/>
  <c r="BV600" i="32"/>
  <c r="BV71" i="32"/>
  <c r="BV257" i="32"/>
  <c r="BV587" i="32"/>
  <c r="BV607" i="32"/>
  <c r="BV617" i="32"/>
  <c r="BV495" i="32"/>
  <c r="BV65" i="32"/>
  <c r="BV41" i="32"/>
  <c r="BV169" i="32"/>
  <c r="BV223" i="32"/>
  <c r="BV160" i="32"/>
  <c r="BV282" i="32"/>
  <c r="BV165" i="32"/>
  <c r="BV265" i="32"/>
  <c r="BV142" i="32"/>
  <c r="BV272" i="32"/>
  <c r="CB272" i="32" s="1"/>
  <c r="BV150" i="32"/>
  <c r="BV210" i="32"/>
  <c r="BV154" i="32"/>
  <c r="BV221" i="32"/>
  <c r="BV159" i="32"/>
  <c r="BV217" i="32"/>
  <c r="BV163" i="32"/>
  <c r="BV222" i="32"/>
  <c r="BV295" i="32"/>
  <c r="BV406" i="32"/>
  <c r="BV520" i="32"/>
  <c r="BV584" i="32"/>
  <c r="BV328" i="32"/>
  <c r="BV427" i="32"/>
  <c r="BV521" i="32"/>
  <c r="BV291" i="32"/>
  <c r="CB290" i="32" s="1"/>
  <c r="BV382" i="32"/>
  <c r="BX382" i="32" s="1"/>
  <c r="BV506" i="32"/>
  <c r="BV569" i="32"/>
  <c r="BV417" i="32"/>
  <c r="BV457" i="32"/>
  <c r="CB456" i="32" s="1"/>
  <c r="BV543" i="32"/>
  <c r="BV278" i="32"/>
  <c r="BV325" i="32"/>
  <c r="BV412" i="32"/>
  <c r="BV538" i="32"/>
  <c r="BV339" i="32"/>
  <c r="CB338" i="32" s="1"/>
  <c r="BV445" i="32"/>
  <c r="BV531" i="32"/>
  <c r="BV266" i="32"/>
  <c r="BV311" i="32"/>
  <c r="BV399" i="32"/>
  <c r="CB399" i="32" s="1"/>
  <c r="BV434" i="32"/>
  <c r="BV526" i="32"/>
  <c r="BV24" i="32"/>
  <c r="BV88" i="32"/>
  <c r="BV115" i="32"/>
  <c r="BV131" i="32"/>
  <c r="BV258" i="32"/>
  <c r="BV589" i="32"/>
  <c r="BV58" i="32"/>
  <c r="BV245" i="32"/>
  <c r="BV478" i="32"/>
  <c r="BV59" i="32"/>
  <c r="BV246" i="32"/>
  <c r="BV479" i="32"/>
  <c r="BV52" i="32"/>
  <c r="BV106" i="32"/>
  <c r="BV122" i="32"/>
  <c r="BV231" i="32"/>
  <c r="BV472" i="32"/>
  <c r="BV45" i="32"/>
  <c r="BV224" i="32"/>
  <c r="BV372" i="32"/>
  <c r="BV38" i="32"/>
  <c r="BV102" i="32"/>
  <c r="BV365" i="32"/>
  <c r="CB364" i="32" s="1"/>
  <c r="BV23" i="32"/>
  <c r="BV87" i="32"/>
  <c r="BV358" i="32"/>
  <c r="CB357" i="32" s="1"/>
  <c r="BV619" i="32"/>
  <c r="BV484" i="32"/>
  <c r="CB484" i="32" s="1"/>
  <c r="BV493" i="32"/>
  <c r="BV596" i="32"/>
  <c r="BV376" i="32"/>
  <c r="CB376" i="32" s="1"/>
  <c r="BV25" i="32"/>
  <c r="BV174" i="32"/>
  <c r="BV189" i="32"/>
  <c r="BV164" i="32"/>
  <c r="BV289" i="32"/>
  <c r="BV175" i="32"/>
  <c r="BV271" i="32"/>
  <c r="CB271" i="32" s="1"/>
  <c r="BV161" i="32"/>
  <c r="BV343" i="32"/>
  <c r="CB343" i="32" s="1"/>
  <c r="BV166" i="32"/>
  <c r="BV215" i="32"/>
  <c r="BV158" i="32"/>
  <c r="BV261" i="32"/>
  <c r="BX261" i="32" s="1"/>
  <c r="BV162" i="32"/>
  <c r="BV267" i="32"/>
  <c r="BV168" i="32"/>
  <c r="BV275" i="32"/>
  <c r="BV313" i="32"/>
  <c r="BV424" i="32"/>
  <c r="CB423" i="32" s="1"/>
  <c r="BV528" i="32"/>
  <c r="BV264" i="32"/>
  <c r="CB263" i="32" s="1"/>
  <c r="BV385" i="32"/>
  <c r="CB384" i="32" s="1"/>
  <c r="BV435" i="32"/>
  <c r="BV535" i="32"/>
  <c r="BV296" i="32"/>
  <c r="BV391" i="32"/>
  <c r="CB391" i="32" s="1"/>
  <c r="BV514" i="32"/>
  <c r="BV580" i="32"/>
  <c r="BV420" i="32"/>
  <c r="CB419" i="32" s="1"/>
  <c r="BV461" i="32"/>
  <c r="BV554" i="32"/>
  <c r="BV285" i="32"/>
  <c r="BV330" i="32"/>
  <c r="CB330" i="32" s="1"/>
  <c r="BV421" i="32"/>
  <c r="BV544" i="32"/>
  <c r="BV342" i="32"/>
  <c r="BV450" i="32"/>
  <c r="BV539" i="32"/>
  <c r="BV269" i="32"/>
  <c r="BV317" i="32"/>
  <c r="BV402" i="32"/>
  <c r="BV438" i="32"/>
  <c r="BV532" i="32"/>
  <c r="AA4" i="1"/>
  <c r="AD4" i="1" s="1"/>
  <c r="BV32" i="32"/>
  <c r="BV96" i="32"/>
  <c r="BV117" i="32"/>
  <c r="BV133" i="32"/>
  <c r="BV351" i="32"/>
  <c r="CB350" i="32" s="1"/>
  <c r="BV605" i="32"/>
  <c r="BV66" i="32"/>
  <c r="BV252" i="32"/>
  <c r="BV491" i="32"/>
  <c r="BV67" i="32"/>
  <c r="BV253" i="32"/>
  <c r="BV494" i="32"/>
  <c r="BV60" i="32"/>
  <c r="BV108" i="32"/>
  <c r="BV124" i="32"/>
  <c r="BV239" i="32"/>
  <c r="BV480" i="32"/>
  <c r="BV53" i="32"/>
  <c r="BV232" i="32"/>
  <c r="BV473" i="32"/>
  <c r="BV46" i="32"/>
  <c r="BV225" i="32"/>
  <c r="BV373" i="32"/>
  <c r="BV31" i="32"/>
  <c r="BV95" i="32"/>
  <c r="BV366" i="32"/>
  <c r="BV482" i="32"/>
  <c r="BV492" i="32"/>
  <c r="BV594" i="32"/>
  <c r="BV604" i="32"/>
  <c r="BV228" i="32"/>
  <c r="BV368" i="32"/>
  <c r="CB368" i="32" s="1"/>
  <c r="BV213" i="32"/>
  <c r="BV439" i="32"/>
  <c r="BV178" i="32"/>
  <c r="BV300" i="32"/>
  <c r="BV180" i="32"/>
  <c r="BV284" i="32"/>
  <c r="BV170" i="32"/>
  <c r="BV415" i="32"/>
  <c r="BV171" i="32"/>
  <c r="BV389" i="32"/>
  <c r="BV167" i="32"/>
  <c r="BV274" i="32"/>
  <c r="CB273" i="32" s="1"/>
  <c r="BV177" i="32"/>
  <c r="BV281" i="32"/>
  <c r="BV173" i="32"/>
  <c r="BV288" i="32"/>
  <c r="BV318" i="32"/>
  <c r="BV432" i="32"/>
  <c r="CB431" i="32" s="1"/>
  <c r="BV534" i="32"/>
  <c r="BV270" i="32"/>
  <c r="BV387" i="32"/>
  <c r="BV443" i="32"/>
  <c r="BV542" i="32"/>
  <c r="BV305" i="32"/>
  <c r="BV394" i="32"/>
  <c r="CB394" i="32" s="1"/>
  <c r="BV522" i="32"/>
  <c r="BV585" i="32"/>
  <c r="BV425" i="32"/>
  <c r="BV465" i="32"/>
  <c r="CB464" i="32" s="1"/>
  <c r="BV559" i="32"/>
  <c r="BV293" i="32"/>
  <c r="BV334" i="32"/>
  <c r="BV429" i="32"/>
  <c r="BV549" i="32"/>
  <c r="BV386" i="32"/>
  <c r="BV454" i="32"/>
  <c r="CB454" i="32" s="1"/>
  <c r="BV550" i="32"/>
  <c r="BV276" i="32"/>
  <c r="BV321" i="32"/>
  <c r="CB320" i="32" s="1"/>
  <c r="BV405" i="32"/>
  <c r="BV442" i="32"/>
  <c r="CB441" i="32" s="1"/>
  <c r="BV540" i="32"/>
  <c r="BV40" i="32"/>
  <c r="BV103" i="32"/>
  <c r="BV119" i="32"/>
  <c r="BV135" i="32"/>
  <c r="BV359" i="32"/>
  <c r="BV621" i="32"/>
  <c r="BV74" i="32"/>
  <c r="BV345" i="32"/>
  <c r="CB344" i="32" s="1"/>
  <c r="BV592" i="32"/>
  <c r="BV75" i="32"/>
  <c r="BV346" i="32"/>
  <c r="BV595" i="32"/>
  <c r="BV68" i="32"/>
  <c r="BV110" i="32"/>
  <c r="BV126" i="32"/>
  <c r="BV254" i="32"/>
  <c r="BV496" i="32"/>
  <c r="BV61" i="32"/>
  <c r="BV240" i="32"/>
  <c r="BV481" i="32"/>
  <c r="BV54" i="32"/>
  <c r="BV233" i="32"/>
  <c r="BV466" i="32"/>
  <c r="BV39" i="32"/>
  <c r="BV226" i="32"/>
  <c r="BV374" i="32"/>
  <c r="BV490" i="32"/>
  <c r="BV500" i="32"/>
  <c r="BV602" i="32"/>
  <c r="BV612" i="32"/>
  <c r="BV57" i="32"/>
  <c r="BV49" i="32"/>
  <c r="BV145" i="32"/>
  <c r="BV199" i="32"/>
  <c r="BV193" i="32"/>
  <c r="BV312" i="32"/>
  <c r="BV194" i="32"/>
  <c r="BV292" i="32"/>
  <c r="BV185" i="32"/>
  <c r="BV447" i="32"/>
  <c r="BV176" i="32"/>
  <c r="BV451" i="32"/>
  <c r="BV172" i="32"/>
  <c r="BV279" i="32"/>
  <c r="BV182" i="32"/>
  <c r="BV309" i="32"/>
  <c r="BV183" i="32"/>
  <c r="BV310" i="32"/>
  <c r="BV322" i="32"/>
  <c r="CB322" i="32" s="1"/>
  <c r="BV440" i="32"/>
  <c r="CB440" i="32" s="1"/>
  <c r="BV541" i="32"/>
  <c r="BV277" i="32"/>
  <c r="BV390" i="32"/>
  <c r="BV452" i="32"/>
  <c r="CB452" i="32" s="1"/>
  <c r="BV547" i="32"/>
  <c r="BV314" i="32"/>
  <c r="BV397" i="32"/>
  <c r="BV529" i="32"/>
  <c r="BV324" i="32"/>
  <c r="BV428" i="32"/>
  <c r="BV507" i="32"/>
  <c r="BV570" i="32"/>
  <c r="BV297" i="32"/>
  <c r="CB297" i="32" s="1"/>
  <c r="BV383" i="32"/>
  <c r="CB383" i="32" s="1"/>
  <c r="BV436" i="32"/>
  <c r="CB436" i="32" s="1"/>
  <c r="BV560" i="32"/>
  <c r="BV404" i="32"/>
  <c r="CB403" i="32" s="1"/>
  <c r="BV458" i="32"/>
  <c r="BV555" i="32"/>
  <c r="BV286" i="32"/>
  <c r="BV326" i="32"/>
  <c r="BV414" i="32"/>
  <c r="BV446" i="32"/>
  <c r="BV545" i="32"/>
  <c r="BV48" i="32"/>
  <c r="BV105" i="32"/>
  <c r="BV121" i="32"/>
  <c r="BV137" i="32"/>
  <c r="BV367" i="32"/>
  <c r="BV19" i="32"/>
  <c r="BX19" i="32" s="1"/>
  <c r="BV82" i="32"/>
  <c r="BV353" i="32"/>
  <c r="BV608" i="32"/>
  <c r="BV83" i="32"/>
  <c r="BV354" i="32"/>
  <c r="BV611" i="32"/>
  <c r="BV76" i="32"/>
  <c r="BV112" i="32"/>
  <c r="BV128" i="32"/>
  <c r="BV347" i="32"/>
  <c r="CB347" i="32" s="1"/>
  <c r="BV597" i="32"/>
  <c r="BV69" i="32"/>
  <c r="BV247" i="32"/>
  <c r="BV497" i="32"/>
  <c r="BV62" i="32"/>
  <c r="BV241" i="32"/>
  <c r="BV474" i="32"/>
  <c r="BV47" i="32"/>
  <c r="BV234" i="32"/>
  <c r="BV467" i="32"/>
  <c r="BV498" i="32"/>
  <c r="BV593" i="32"/>
  <c r="BV610" i="32"/>
  <c r="BV620" i="32"/>
  <c r="BV179" i="32"/>
  <c r="BV519" i="32"/>
  <c r="BV198" i="32"/>
  <c r="BV511" i="32"/>
  <c r="BV200" i="32"/>
  <c r="BV303" i="32"/>
  <c r="BV190" i="32"/>
  <c r="BV533" i="32"/>
  <c r="BV181" i="32"/>
  <c r="BV583" i="32"/>
  <c r="BV186" i="32"/>
  <c r="BV546" i="32"/>
  <c r="BV187" i="32"/>
  <c r="BV459" i="32"/>
  <c r="BV188" i="32"/>
  <c r="BV327" i="32"/>
  <c r="BV332" i="32"/>
  <c r="CB331" i="32" s="1"/>
  <c r="BV448" i="32"/>
  <c r="BV552" i="32"/>
  <c r="BV280" i="32"/>
  <c r="BV396" i="32"/>
  <c r="CB395" i="32" s="1"/>
  <c r="BV460" i="32"/>
  <c r="BV558" i="32"/>
  <c r="BV319" i="32"/>
  <c r="BV401" i="32"/>
  <c r="CB400" i="32" s="1"/>
  <c r="BV536" i="32"/>
  <c r="BV329" i="32"/>
  <c r="CB329" i="32" s="1"/>
  <c r="BV433" i="32"/>
  <c r="BV515" i="32"/>
  <c r="BV575" i="32"/>
  <c r="BV301" i="32"/>
  <c r="BV388" i="32"/>
  <c r="CB388" i="32" s="1"/>
  <c r="BV444" i="32"/>
  <c r="BV565" i="32"/>
  <c r="BV413" i="32"/>
  <c r="BV462" i="32"/>
  <c r="BV566" i="32"/>
  <c r="BV294" i="32"/>
  <c r="BV335" i="32"/>
  <c r="CB335" i="32" s="1"/>
  <c r="BV418" i="32"/>
  <c r="CB418" i="32" s="1"/>
  <c r="BV463" i="32"/>
  <c r="CB463" i="32" s="1"/>
  <c r="BV556" i="32"/>
  <c r="BV489" i="32"/>
  <c r="CB488" i="32" s="1"/>
  <c r="BV56" i="32"/>
  <c r="BV107" i="32"/>
  <c r="BV123" i="32"/>
  <c r="BV227" i="32"/>
  <c r="BV375" i="32"/>
  <c r="BV26" i="32"/>
  <c r="BV90" i="32"/>
  <c r="BV361" i="32"/>
  <c r="CB360" i="32" s="1"/>
  <c r="BV27" i="32"/>
  <c r="BV91" i="32"/>
  <c r="BV362" i="32"/>
  <c r="BV20" i="32"/>
  <c r="BV84" i="32"/>
  <c r="BV114" i="32"/>
  <c r="BV130" i="32"/>
  <c r="BV355" i="32"/>
  <c r="BV613" i="32"/>
  <c r="BV77" i="32"/>
  <c r="BV255" i="32"/>
  <c r="BV598" i="32"/>
  <c r="BV70" i="32"/>
  <c r="BV248" i="32"/>
  <c r="BV483" i="32"/>
  <c r="BV55" i="32"/>
  <c r="BV242" i="32"/>
  <c r="BV475" i="32"/>
  <c r="BV591" i="32"/>
  <c r="BV601" i="32"/>
  <c r="BV618" i="32"/>
  <c r="BV33" i="32"/>
  <c r="BV352" i="32"/>
  <c r="AA6" i="1"/>
  <c r="AY11" i="32" a="1"/>
  <c r="AY11" i="32" s="1"/>
  <c r="AU12" i="32" s="1" a="1"/>
  <c r="AU12" i="32" s="1"/>
  <c r="AY12" i="32" s="1" a="1"/>
  <c r="AY12" i="32" s="1"/>
  <c r="AU10" i="32" s="1" a="1"/>
  <c r="AU10" i="32" s="1"/>
  <c r="CB408" i="32"/>
  <c r="BN461" i="32"/>
  <c r="BM11" i="32" a="1"/>
  <c r="BM11" i="32" s="1"/>
  <c r="BI12" i="32" s="1" a="1"/>
  <c r="BI12" i="32" s="1"/>
  <c r="BM12" i="32" s="1" a="1"/>
  <c r="BM12" i="32" s="1"/>
  <c r="BJ10" i="32" s="1" a="1"/>
  <c r="BJ10" i="32" s="1"/>
  <c r="CA11" i="32" a="1"/>
  <c r="CA11" i="32" s="1"/>
  <c r="BW12" i="32" s="1" a="1"/>
  <c r="BW12" i="32" s="1"/>
  <c r="CA12" i="32" s="1" a="1"/>
  <c r="CA12" i="32" s="1"/>
  <c r="BW10" i="32" s="1" a="1"/>
  <c r="BW10" i="32" s="1"/>
  <c r="BJ261" i="32"/>
  <c r="T10" i="32" a="1"/>
  <c r="T10" i="32" s="1"/>
  <c r="M11" i="32"/>
  <c r="BV97" i="32"/>
  <c r="BV606" i="32"/>
  <c r="BV469" i="32"/>
  <c r="BU10" i="32" a="1"/>
  <c r="BU10" i="32" s="1"/>
  <c r="BV10" i="32" a="1"/>
  <c r="BV10" i="32" s="1"/>
  <c r="AT71" i="32"/>
  <c r="AT171" i="32"/>
  <c r="AT274" i="32"/>
  <c r="AT374" i="32"/>
  <c r="AT457" i="32"/>
  <c r="AT364" i="32"/>
  <c r="AT463" i="32"/>
  <c r="AT154" i="32"/>
  <c r="AT156" i="32"/>
  <c r="AT169" i="32"/>
  <c r="AT304" i="32"/>
  <c r="AT28" i="32"/>
  <c r="AT206" i="32"/>
  <c r="AT314" i="32"/>
  <c r="AT196" i="32"/>
  <c r="AT333" i="32"/>
  <c r="AT508" i="32"/>
  <c r="AT208" i="32"/>
  <c r="AT327" i="32"/>
  <c r="AT416" i="32"/>
  <c r="AT576" i="32"/>
  <c r="AT21" i="32"/>
  <c r="AT255" i="32"/>
  <c r="AT484" i="32"/>
  <c r="AT235" i="32"/>
  <c r="AT113" i="32"/>
  <c r="AT621" i="32"/>
  <c r="AT473" i="32"/>
  <c r="AT596" i="32"/>
  <c r="AT356" i="32"/>
  <c r="AT487" i="32"/>
  <c r="AT610" i="32"/>
  <c r="AT370" i="32"/>
  <c r="AT493" i="32"/>
  <c r="AT345" i="32"/>
  <c r="AT476" i="32"/>
  <c r="AT598" i="32"/>
  <c r="AT366" i="32"/>
  <c r="AT233" i="32"/>
  <c r="AT108" i="32"/>
  <c r="AT49" i="32"/>
  <c r="AT240" i="32"/>
  <c r="AT56" i="32"/>
  <c r="AT247" i="32"/>
  <c r="AT115" i="32"/>
  <c r="AT63" i="32"/>
  <c r="AT254" i="32"/>
  <c r="AT78" i="32"/>
  <c r="AT491" i="32"/>
  <c r="AT122" i="32"/>
  <c r="AT77" i="32"/>
  <c r="AT483" i="32"/>
  <c r="AT84" i="32"/>
  <c r="AT20" i="32"/>
  <c r="AT136" i="32"/>
  <c r="AT42" i="32"/>
  <c r="AT35" i="32"/>
  <c r="AT121" i="32"/>
  <c r="AT546" i="32"/>
  <c r="AT445" i="32"/>
  <c r="AT394" i="32"/>
  <c r="AT545" i="32"/>
  <c r="AT444" i="32"/>
  <c r="AT568" i="32"/>
  <c r="AT504" i="32"/>
  <c r="AT408" i="32"/>
  <c r="AT567" i="32"/>
  <c r="AT458" i="32"/>
  <c r="AT582" i="32"/>
  <c r="AT518" i="32"/>
  <c r="AT407" i="32"/>
  <c r="AT549" i="32"/>
  <c r="AT451" i="32"/>
  <c r="AT579" i="32"/>
  <c r="AT515" i="32"/>
  <c r="AT418" i="32"/>
  <c r="AT339" i="32"/>
  <c r="AT277" i="32"/>
  <c r="AT158" i="32"/>
  <c r="AT318" i="32"/>
  <c r="AT212" i="32"/>
  <c r="AT176" i="32"/>
  <c r="AT338" i="32"/>
  <c r="AT272" i="32"/>
  <c r="AT572" i="32"/>
  <c r="AT308" i="32"/>
  <c r="AT220" i="32"/>
  <c r="AT184" i="32"/>
  <c r="AT342" i="32"/>
  <c r="AT174" i="32"/>
  <c r="AT324" i="32"/>
  <c r="AT275" i="32"/>
  <c r="AT201" i="32"/>
  <c r="AT160" i="32"/>
  <c r="AT328" i="32"/>
  <c r="AT268" i="32"/>
  <c r="AT140" i="32"/>
  <c r="AV140" i="32" s="1"/>
  <c r="AT191" i="32"/>
  <c r="AT297" i="32"/>
  <c r="AT213" i="32"/>
  <c r="AT401" i="32"/>
  <c r="AT559" i="32"/>
  <c r="AT452" i="32"/>
  <c r="AT574" i="32"/>
  <c r="AT510" i="32"/>
  <c r="AT400" i="32"/>
  <c r="AT541" i="32"/>
  <c r="AT442" i="32"/>
  <c r="AT571" i="32"/>
  <c r="AT507" i="32"/>
  <c r="AT613" i="32"/>
  <c r="AT373" i="32"/>
  <c r="AT588" i="32"/>
  <c r="AT348" i="32"/>
  <c r="AT479" i="32"/>
  <c r="AT602" i="32"/>
  <c r="AT362" i="32"/>
  <c r="AT485" i="32"/>
  <c r="AT616" i="32"/>
  <c r="AT468" i="32"/>
  <c r="AT590" i="32"/>
  <c r="AT358" i="32"/>
  <c r="AT225" i="32"/>
  <c r="AT104" i="32"/>
  <c r="AT41" i="32"/>
  <c r="AT232" i="32"/>
  <c r="AT48" i="32"/>
  <c r="AT239" i="32"/>
  <c r="AT111" i="32"/>
  <c r="AT55" i="32"/>
  <c r="AT246" i="32"/>
  <c r="AT70" i="32"/>
  <c r="AT347" i="32"/>
  <c r="AT118" i="32"/>
  <c r="AT69" i="32"/>
  <c r="AT252" i="32"/>
  <c r="AT76" i="32"/>
  <c r="AT615" i="32"/>
  <c r="AT98" i="32"/>
  <c r="AT34" i="32"/>
  <c r="AT475" i="32"/>
  <c r="AT75" i="32"/>
  <c r="AT538" i="32"/>
  <c r="AT441" i="32"/>
  <c r="AT391" i="32"/>
  <c r="AT537" i="32"/>
  <c r="AT435" i="32"/>
  <c r="AT560" i="32"/>
  <c r="AW10" i="32" a="1"/>
  <c r="AW10" i="32" s="1"/>
  <c r="AT605" i="32"/>
  <c r="AT365" i="32"/>
  <c r="AT496" i="32"/>
  <c r="AT619" i="32"/>
  <c r="AT471" i="32"/>
  <c r="AT594" i="32"/>
  <c r="AT354" i="32"/>
  <c r="AT477" i="32"/>
  <c r="AT608" i="32"/>
  <c r="AT376" i="32"/>
  <c r="AT498" i="32"/>
  <c r="AT350" i="32"/>
  <c r="AT135" i="32"/>
  <c r="AT97" i="32"/>
  <c r="AT33" i="32"/>
  <c r="AT224" i="32"/>
  <c r="AT40" i="32"/>
  <c r="AT231" i="32"/>
  <c r="AT107" i="32"/>
  <c r="AT47" i="32"/>
  <c r="AT238" i="32"/>
  <c r="AT62" i="32"/>
  <c r="AT253" i="32"/>
  <c r="AT114" i="32"/>
  <c r="AT61" i="32"/>
  <c r="AT244" i="32"/>
  <c r="AT68" i="32"/>
  <c r="AT467" i="32"/>
  <c r="AT90" i="32"/>
  <c r="AT26" i="32"/>
  <c r="AT129" i="32"/>
  <c r="AT243" i="32"/>
  <c r="AT530" i="32"/>
  <c r="AT432" i="32"/>
  <c r="AT384" i="32"/>
  <c r="AT529" i="32"/>
  <c r="AT426" i="32"/>
  <c r="AT552" i="32"/>
  <c r="AT453" i="32"/>
  <c r="AT396" i="32"/>
  <c r="AT551" i="32"/>
  <c r="AT443" i="32"/>
  <c r="AT566" i="32"/>
  <c r="AT462" i="32"/>
  <c r="AT393" i="32"/>
  <c r="AT533" i="32"/>
  <c r="AT438" i="32"/>
  <c r="AT563" i="32"/>
  <c r="AT460" i="32"/>
  <c r="AT398" i="32"/>
  <c r="AT322" i="32"/>
  <c r="AT270" i="32"/>
  <c r="AT147" i="32"/>
  <c r="AT309" i="32"/>
  <c r="AT203" i="32"/>
  <c r="AT166" i="32"/>
  <c r="AT321" i="32"/>
  <c r="AT170" i="32"/>
  <c r="AT437" i="32"/>
  <c r="AT291" i="32"/>
  <c r="AT211" i="32"/>
  <c r="AT175" i="32"/>
  <c r="AT316" i="32"/>
  <c r="AT164" i="32"/>
  <c r="AT307" i="32"/>
  <c r="AT264" i="32"/>
  <c r="AT192" i="32"/>
  <c r="AT152" i="32"/>
  <c r="AT311" i="32"/>
  <c r="AT182" i="32"/>
  <c r="AT280" i="32"/>
  <c r="AT336" i="32"/>
  <c r="AT181" i="32"/>
  <c r="AT144" i="32"/>
  <c r="AT597" i="32"/>
  <c r="AT357" i="32"/>
  <c r="AT488" i="32"/>
  <c r="AT611" i="32"/>
  <c r="AT379" i="32"/>
  <c r="AT494" i="32"/>
  <c r="AT346" i="32"/>
  <c r="AT469" i="32"/>
  <c r="AT600" i="32"/>
  <c r="AT368" i="32"/>
  <c r="AT490" i="32"/>
  <c r="AT607" i="32"/>
  <c r="AT128" i="32"/>
  <c r="AT89" i="32"/>
  <c r="AT25" i="32"/>
  <c r="AT96" i="32"/>
  <c r="AT32" i="32"/>
  <c r="AT134" i="32"/>
  <c r="AT103" i="32"/>
  <c r="AT39" i="32"/>
  <c r="AT230" i="32"/>
  <c r="AT54" i="32"/>
  <c r="AT245" i="32"/>
  <c r="AT110" i="32"/>
  <c r="AT53" i="32"/>
  <c r="AT236" i="32"/>
  <c r="AT60" i="32"/>
  <c r="AT258" i="32"/>
  <c r="AT82" i="32"/>
  <c r="AT19" i="32"/>
  <c r="AV19" i="32" s="1"/>
  <c r="AT91" i="32"/>
  <c r="AT117" i="32"/>
  <c r="AT586" i="32"/>
  <c r="AT522" i="32"/>
  <c r="AT423" i="32"/>
  <c r="AT585" i="32"/>
  <c r="AT521" i="32"/>
  <c r="AT422" i="32"/>
  <c r="AT544" i="32"/>
  <c r="AT449" i="32"/>
  <c r="AT389" i="32"/>
  <c r="AT543" i="32"/>
  <c r="AT434" i="32"/>
  <c r="AT558" i="32"/>
  <c r="AT448" i="32"/>
  <c r="AT388" i="32"/>
  <c r="AT525" i="32"/>
  <c r="AT428" i="32"/>
  <c r="AT555" i="32"/>
  <c r="AT455" i="32"/>
  <c r="AT387" i="32"/>
  <c r="AT310" i="32"/>
  <c r="AT267" i="32"/>
  <c r="AT524" i="32"/>
  <c r="AT292" i="32"/>
  <c r="AT199" i="32"/>
  <c r="AT150" i="32"/>
  <c r="AT317" i="32"/>
  <c r="AT165" i="32"/>
  <c r="AT402" i="32"/>
  <c r="AT286" i="32"/>
  <c r="AT207" i="32"/>
  <c r="AT146" i="32"/>
  <c r="AT312" i="32"/>
  <c r="AT149" i="32"/>
  <c r="AT303" i="32"/>
  <c r="AT261" i="32"/>
  <c r="AV261" i="32" s="1"/>
  <c r="AT187" i="32"/>
  <c r="AT548" i="32"/>
  <c r="AT306" i="32"/>
  <c r="AT168" i="32"/>
  <c r="AT200" i="32"/>
  <c r="AT302" i="32"/>
  <c r="AT148" i="32"/>
  <c r="AT59" i="32"/>
  <c r="AT589" i="32"/>
  <c r="AT349" i="32"/>
  <c r="AT480" i="32"/>
  <c r="AZ480" i="32" s="1"/>
  <c r="AT603" i="32"/>
  <c r="AT371" i="32"/>
  <c r="AT486" i="32"/>
  <c r="AT617" i="32"/>
  <c r="AT377" i="32"/>
  <c r="AT592" i="32"/>
  <c r="AT360" i="32"/>
  <c r="AT482" i="32"/>
  <c r="AT375" i="32"/>
  <c r="AT124" i="32"/>
  <c r="AT81" i="32"/>
  <c r="AT599" i="32"/>
  <c r="AT88" i="32"/>
  <c r="AT24" i="32"/>
  <c r="AT131" i="32"/>
  <c r="AT95" i="32"/>
  <c r="AT31" i="32"/>
  <c r="AT133" i="32"/>
  <c r="AT46" i="32"/>
  <c r="AT237" i="32"/>
  <c r="AT106" i="32"/>
  <c r="AT45" i="32"/>
  <c r="AT228" i="32"/>
  <c r="AT52" i="32"/>
  <c r="AT250" i="32"/>
  <c r="AT74" i="32"/>
  <c r="AT105" i="32"/>
  <c r="AT27" i="32"/>
  <c r="AT67" i="32"/>
  <c r="AT578" i="32"/>
  <c r="AT514" i="32"/>
  <c r="AT413" i="32"/>
  <c r="AT577" i="32"/>
  <c r="AT513" i="32"/>
  <c r="AT412" i="32"/>
  <c r="AT536" i="32"/>
  <c r="AT440" i="32"/>
  <c r="AT386" i="32"/>
  <c r="AT535" i="32"/>
  <c r="AT430" i="32"/>
  <c r="AT550" i="32"/>
  <c r="AT439" i="32"/>
  <c r="AT581" i="32"/>
  <c r="AT517" i="32"/>
  <c r="AT419" i="32"/>
  <c r="AT547" i="32"/>
  <c r="AT450" i="32"/>
  <c r="AT382" i="32"/>
  <c r="AV382" i="32" s="1"/>
  <c r="AT305" i="32"/>
  <c r="AT263" i="32"/>
  <c r="AT447" i="32"/>
  <c r="AT287" i="32"/>
  <c r="AT194" i="32"/>
  <c r="AT143" i="32"/>
  <c r="AT300" i="32"/>
  <c r="AT161" i="32"/>
  <c r="AT343" i="32"/>
  <c r="AT276" i="32"/>
  <c r="AT202" i="32"/>
  <c r="AT141" i="32"/>
  <c r="AT299" i="32"/>
  <c r="AT556" i="32"/>
  <c r="AT290" i="32"/>
  <c r="AT219" i="32"/>
  <c r="AT183" i="32"/>
  <c r="AT461" i="32"/>
  <c r="AT298" i="32"/>
  <c r="AT155" i="32"/>
  <c r="AT162" i="32"/>
  <c r="AT223" i="32"/>
  <c r="AT323" i="32"/>
  <c r="AT497" i="32"/>
  <c r="AT620" i="32"/>
  <c r="AT472" i="32"/>
  <c r="AT595" i="32"/>
  <c r="AT363" i="32"/>
  <c r="AT478" i="32"/>
  <c r="AT609" i="32"/>
  <c r="AT369" i="32"/>
  <c r="AT500" i="32"/>
  <c r="AT352" i="32"/>
  <c r="AT474" i="32"/>
  <c r="AT257" i="32"/>
  <c r="AT120" i="32"/>
  <c r="AT73" i="32"/>
  <c r="AT367" i="32"/>
  <c r="AT80" i="32"/>
  <c r="AT591" i="32"/>
  <c r="AT127" i="32"/>
  <c r="AT87" i="32"/>
  <c r="AT23" i="32"/>
  <c r="AT102" i="32"/>
  <c r="AT38" i="32"/>
  <c r="AT229" i="32"/>
  <c r="AT101" i="32"/>
  <c r="AT37" i="32"/>
  <c r="AT137" i="32"/>
  <c r="AT44" i="32"/>
  <c r="AT242" i="32"/>
  <c r="AT66" i="32"/>
  <c r="AT43" i="32"/>
  <c r="AT125" i="32"/>
  <c r="AT227" i="32"/>
  <c r="AT570" i="32"/>
  <c r="AT506" i="32"/>
  <c r="AT409" i="32"/>
  <c r="AT569" i="32"/>
  <c r="AT505" i="32"/>
  <c r="AT390" i="32"/>
  <c r="AT528" i="32"/>
  <c r="AT431" i="32"/>
  <c r="AT383" i="32"/>
  <c r="AT527" i="32"/>
  <c r="AT420" i="32"/>
  <c r="AT542" i="32"/>
  <c r="AT429" i="32"/>
  <c r="AT573" i="32"/>
  <c r="AT509" i="32"/>
  <c r="AT410" i="32"/>
  <c r="AT539" i="32"/>
  <c r="AT446" i="32"/>
  <c r="AT532" i="32"/>
  <c r="AT301" i="32"/>
  <c r="AT222" i="32"/>
  <c r="AT344" i="32"/>
  <c r="AT273" i="32"/>
  <c r="AT189" i="32"/>
  <c r="AT580" i="32"/>
  <c r="AT295" i="32"/>
  <c r="AT157" i="32"/>
  <c r="AT334" i="32"/>
  <c r="AZ333" i="32" s="1"/>
  <c r="AT269" i="32"/>
  <c r="AT197" i="32"/>
  <c r="AT564" i="32"/>
  <c r="AT294" i="32"/>
  <c r="AT341" i="32"/>
  <c r="AT285" i="32"/>
  <c r="AT215" i="32"/>
  <c r="AT178" i="32"/>
  <c r="AT424" i="32"/>
  <c r="AT293" i="32"/>
  <c r="AT145" i="32"/>
  <c r="AT540" i="32"/>
  <c r="AT186" i="32"/>
  <c r="AT288" i="32"/>
  <c r="AT489" i="32"/>
  <c r="AT612" i="32"/>
  <c r="AT372" i="32"/>
  <c r="AT587" i="32"/>
  <c r="AT355" i="32"/>
  <c r="AT470" i="32"/>
  <c r="AT601" i="32"/>
  <c r="AT361" i="32"/>
  <c r="AT492" i="32"/>
  <c r="AT614" i="32"/>
  <c r="AT466" i="32"/>
  <c r="AT249" i="32"/>
  <c r="AT116" i="32"/>
  <c r="AT65" i="32"/>
  <c r="AT256" i="32"/>
  <c r="AT72" i="32"/>
  <c r="AT359" i="32"/>
  <c r="AT123" i="32"/>
  <c r="AT79" i="32"/>
  <c r="AT499" i="32"/>
  <c r="AT94" i="32"/>
  <c r="AT30" i="32"/>
  <c r="AT130" i="32"/>
  <c r="AT93" i="32"/>
  <c r="AT29" i="32"/>
  <c r="AT100" i="32"/>
  <c r="AT36" i="32"/>
  <c r="AT234" i="32"/>
  <c r="AT58" i="32"/>
  <c r="AT132" i="32"/>
  <c r="AT83" i="32"/>
  <c r="AT109" i="32"/>
  <c r="AT562" i="32"/>
  <c r="AT465" i="32"/>
  <c r="AT404" i="32"/>
  <c r="AT561" i="32"/>
  <c r="AT464" i="32"/>
  <c r="AT584" i="32"/>
  <c r="AT520" i="32"/>
  <c r="AT421" i="32"/>
  <c r="AT583" i="32"/>
  <c r="AT519" i="32"/>
  <c r="AT411" i="32"/>
  <c r="AT534" i="32"/>
  <c r="AT425" i="32"/>
  <c r="AT565" i="32"/>
  <c r="AT503" i="32"/>
  <c r="AT406" i="32"/>
  <c r="AT531" i="32"/>
  <c r="AT436" i="32"/>
  <c r="AT415" i="32"/>
  <c r="AT296" i="32"/>
  <c r="AT190" i="32"/>
  <c r="AT335" i="32"/>
  <c r="AT221" i="32"/>
  <c r="AT185" i="32"/>
  <c r="AT516" i="32"/>
  <c r="AT283" i="32"/>
  <c r="AT153" i="32"/>
  <c r="AT329" i="32"/>
  <c r="AT266" i="32"/>
  <c r="AT193" i="32"/>
  <c r="AT433" i="32"/>
  <c r="AT265" i="32"/>
  <c r="AT337" i="32"/>
  <c r="AT282" i="32"/>
  <c r="AT210" i="32"/>
  <c r="AT173" i="32"/>
  <c r="AT392" i="32"/>
  <c r="AT289" i="32"/>
  <c r="AZ289" i="32" s="1"/>
  <c r="AT319" i="32"/>
  <c r="AT195" i="32"/>
  <c r="AT456" i="32"/>
  <c r="AT209" i="32"/>
  <c r="AT180" i="32"/>
  <c r="AT606" i="32"/>
  <c r="AT204" i="32"/>
  <c r="AT526" i="32"/>
  <c r="AT85" i="32"/>
  <c r="AT64" i="32"/>
  <c r="AT353" i="32"/>
  <c r="AT325" i="32"/>
  <c r="AT142" i="32"/>
  <c r="AT51" i="32"/>
  <c r="AT177" i="32"/>
  <c r="AT214" i="32"/>
  <c r="AT271" i="32"/>
  <c r="AT179" i="32"/>
  <c r="AT198" i="32"/>
  <c r="AT313" i="32"/>
  <c r="AT414" i="32"/>
  <c r="AT403" i="32"/>
  <c r="AT553" i="32"/>
  <c r="AT251" i="32"/>
  <c r="AT126" i="32"/>
  <c r="AT248" i="32"/>
  <c r="AT593" i="32"/>
  <c r="AT163" i="32"/>
  <c r="AT284" i="32"/>
  <c r="AT604" i="32"/>
  <c r="AT399" i="32"/>
  <c r="AT459" i="32"/>
  <c r="AT172" i="32"/>
  <c r="AT281" i="32"/>
  <c r="AT278" i="32"/>
  <c r="AT188" i="32"/>
  <c r="AT279" i="32"/>
  <c r="AT330" i="32"/>
  <c r="AT427" i="32"/>
  <c r="AT511" i="32"/>
  <c r="AT397" i="32"/>
  <c r="AT99" i="32"/>
  <c r="AT22" i="32"/>
  <c r="AT57" i="32"/>
  <c r="AT378" i="32"/>
  <c r="AT512" i="32"/>
  <c r="AT92" i="32"/>
  <c r="AT217" i="32"/>
  <c r="AT218" i="32"/>
  <c r="AT315" i="32"/>
  <c r="AT320" i="32"/>
  <c r="AT216" i="32"/>
  <c r="AT326" i="32"/>
  <c r="AT151" i="32"/>
  <c r="AT523" i="32"/>
  <c r="AT575" i="32"/>
  <c r="AT454" i="32"/>
  <c r="AT50" i="32"/>
  <c r="AT86" i="32"/>
  <c r="AT112" i="32"/>
  <c r="AT618" i="32"/>
  <c r="AT159" i="32"/>
  <c r="AT557" i="32"/>
  <c r="AT119" i="32"/>
  <c r="AT205" i="32"/>
  <c r="AT385" i="32"/>
  <c r="AT331" i="32"/>
  <c r="AT340" i="32"/>
  <c r="AT332" i="32"/>
  <c r="AT262" i="32"/>
  <c r="AT405" i="32"/>
  <c r="AT167" i="32"/>
  <c r="AT395" i="32"/>
  <c r="AZ395" i="32" s="1"/>
  <c r="AT417" i="32"/>
  <c r="AT554" i="32"/>
  <c r="AT226" i="32"/>
  <c r="AT351" i="32"/>
  <c r="AT241" i="32"/>
  <c r="AT495" i="32"/>
  <c r="AS10" i="32" a="1"/>
  <c r="AS10" i="32" s="1"/>
  <c r="AT10" i="32" a="1"/>
  <c r="AT10" i="32" s="1"/>
  <c r="BN457" i="32"/>
  <c r="AK11" i="32" a="1"/>
  <c r="AK11" i="32" s="1"/>
  <c r="AG12" i="32" s="1" a="1"/>
  <c r="AG12" i="32" s="1"/>
  <c r="AK12" i="32" s="1" a="1"/>
  <c r="AK12" i="32" s="1"/>
  <c r="W10" i="32" a="1"/>
  <c r="W10" i="32" s="1"/>
  <c r="S355" i="32" s="1"/>
  <c r="BG140" i="32"/>
  <c r="BF141" i="32"/>
  <c r="BG141" i="32" s="1"/>
  <c r="I11" i="32"/>
  <c r="J266" i="32" s="1"/>
  <c r="CB422" i="32"/>
  <c r="BF383" i="32"/>
  <c r="BG383" i="32" s="1"/>
  <c r="BF381" i="32"/>
  <c r="BG381" i="32" s="1"/>
  <c r="BF18" i="32"/>
  <c r="BN361" i="32"/>
  <c r="BN366" i="32"/>
  <c r="BN495" i="32"/>
  <c r="BN496" i="32"/>
  <c r="BN470" i="32"/>
  <c r="CB305" i="32"/>
  <c r="BN349" i="32"/>
  <c r="BN490" i="32"/>
  <c r="BN369" i="32"/>
  <c r="BN499" i="32"/>
  <c r="BT141" i="32"/>
  <c r="BU141" i="32" s="1"/>
  <c r="BU140" i="32"/>
  <c r="CB470" i="32"/>
  <c r="CB485" i="32"/>
  <c r="CB379" i="32"/>
  <c r="BN477" i="32"/>
  <c r="BN483" i="32"/>
  <c r="BN348" i="32"/>
  <c r="BN391" i="32"/>
  <c r="BN344" i="32"/>
  <c r="BN484" i="32"/>
  <c r="BN468" i="32"/>
  <c r="BN345" i="32"/>
  <c r="BN406" i="32"/>
  <c r="BN430" i="32"/>
  <c r="BN485" i="32"/>
  <c r="BN310" i="32"/>
  <c r="BN472" i="32"/>
  <c r="BN479" i="32"/>
  <c r="BN351" i="32"/>
  <c r="BN492" i="32"/>
  <c r="BN448" i="32"/>
  <c r="BN370" i="32"/>
  <c r="BN487" i="32"/>
  <c r="BN497" i="32"/>
  <c r="BN498" i="32"/>
  <c r="BN379" i="32"/>
  <c r="BN491" i="32"/>
  <c r="BN350" i="32"/>
  <c r="BN358" i="32"/>
  <c r="BN469" i="32"/>
  <c r="BN471" i="32"/>
  <c r="BN467" i="32"/>
  <c r="BN478" i="32"/>
  <c r="BN486" i="32"/>
  <c r="BN489" i="32"/>
  <c r="BN480" i="32"/>
  <c r="BN378" i="32"/>
  <c r="BN371" i="32"/>
  <c r="BN488" i="32"/>
  <c r="BN398" i="32"/>
  <c r="BN293" i="32"/>
  <c r="BN303" i="32"/>
  <c r="BN343" i="32"/>
  <c r="CB407" i="32"/>
  <c r="CB337" i="32"/>
  <c r="CB479" i="32"/>
  <c r="BN474" i="32"/>
  <c r="BN367" i="32"/>
  <c r="BN294" i="32"/>
  <c r="BN355" i="32"/>
  <c r="BN475" i="32"/>
  <c r="BN368" i="32"/>
  <c r="BN356" i="32"/>
  <c r="BN372" i="32"/>
  <c r="BJ19" i="32"/>
  <c r="BF20" i="32"/>
  <c r="BG20" i="32" s="1"/>
  <c r="BN476" i="32"/>
  <c r="BN376" i="32"/>
  <c r="BN363" i="32"/>
  <c r="BN295" i="32"/>
  <c r="BN473" i="32"/>
  <c r="BN373" i="32"/>
  <c r="BN346" i="32"/>
  <c r="BN359" i="32"/>
  <c r="BN494" i="32"/>
  <c r="BN377" i="32"/>
  <c r="BN374" i="32"/>
  <c r="BN493" i="32"/>
  <c r="BN408" i="32"/>
  <c r="BN347" i="32"/>
  <c r="BN357" i="32"/>
  <c r="BN300" i="32"/>
  <c r="BN465" i="32"/>
  <c r="BN481" i="32"/>
  <c r="BU19" i="32"/>
  <c r="BF505" i="32"/>
  <c r="BG505" i="32" s="1"/>
  <c r="BN500" i="32"/>
  <c r="BN482" i="32"/>
  <c r="BT18" i="32"/>
  <c r="BF502" i="32"/>
  <c r="BG502" i="32" s="1"/>
  <c r="BG503" i="32"/>
  <c r="BF262" i="32"/>
  <c r="BG262" i="32" s="1"/>
  <c r="BT21" i="32"/>
  <c r="BU21" i="32" s="1"/>
  <c r="BN354" i="32"/>
  <c r="BN352" i="32"/>
  <c r="BT383" i="32"/>
  <c r="BT381" i="32"/>
  <c r="BU381" i="32" s="1"/>
  <c r="CB363" i="32"/>
  <c r="BT262" i="32"/>
  <c r="BU261" i="32"/>
  <c r="BN466" i="32"/>
  <c r="BN364" i="32"/>
  <c r="BN353" i="32"/>
  <c r="BN375" i="32"/>
  <c r="BF260" i="32"/>
  <c r="BG260" i="32" s="1"/>
  <c r="BN360" i="32"/>
  <c r="BN365" i="32"/>
  <c r="BN362" i="32"/>
  <c r="BN342" i="32"/>
  <c r="BN424" i="32"/>
  <c r="BN292" i="32"/>
  <c r="BN429" i="32"/>
  <c r="BN279" i="32"/>
  <c r="CB289" i="32"/>
  <c r="BN320" i="32"/>
  <c r="BN446" i="32"/>
  <c r="BN317" i="32"/>
  <c r="BN311" i="32"/>
  <c r="BN458" i="32"/>
  <c r="BN269" i="32"/>
  <c r="BN450" i="32"/>
  <c r="BN452" i="32"/>
  <c r="BN327" i="32"/>
  <c r="BN447" i="32"/>
  <c r="BN414" i="32"/>
  <c r="BN336" i="32"/>
  <c r="BN463" i="32"/>
  <c r="BN413" i="32"/>
  <c r="BN321" i="32"/>
  <c r="BN302" i="32"/>
  <c r="CB336" i="32"/>
  <c r="BN459" i="32"/>
  <c r="BN337" i="32"/>
  <c r="BN399" i="32"/>
  <c r="BN384" i="32"/>
  <c r="BN315" i="32"/>
  <c r="BN316" i="32"/>
  <c r="BN333" i="32"/>
  <c r="BN308" i="32"/>
  <c r="BN340" i="32"/>
  <c r="BN432" i="32"/>
  <c r="BN438" i="32"/>
  <c r="BN416" i="32"/>
  <c r="BN328" i="32"/>
  <c r="BN440" i="32"/>
  <c r="BN326" i="32"/>
  <c r="BN437" i="32"/>
  <c r="BN313" i="32"/>
  <c r="BN309" i="32"/>
  <c r="BN287" i="32"/>
  <c r="BN339" i="32"/>
  <c r="BN263" i="32"/>
  <c r="BN426" i="32"/>
  <c r="BN401" i="32"/>
  <c r="BN451" i="32"/>
  <c r="BN456" i="32"/>
  <c r="BN389" i="32"/>
  <c r="BN285" i="32"/>
  <c r="BN261" i="32"/>
  <c r="BN312" i="32"/>
  <c r="BN419" i="32"/>
  <c r="BN439" i="32"/>
  <c r="BN299" i="32"/>
  <c r="BN334" i="32"/>
  <c r="BN297" i="32"/>
  <c r="BN331" i="32"/>
  <c r="BN277" i="32"/>
  <c r="BN445" i="32"/>
  <c r="BN305" i="32"/>
  <c r="BN397" i="32"/>
  <c r="BN272" i="32"/>
  <c r="BN427" i="32"/>
  <c r="BN386" i="32"/>
  <c r="BN304" i="32"/>
  <c r="BN425" i="32"/>
  <c r="BN314" i="32"/>
  <c r="BN411" i="32"/>
  <c r="BN454" i="32"/>
  <c r="BN455" i="32"/>
  <c r="BX140" i="32"/>
  <c r="CB298" i="32"/>
  <c r="BN390" i="32"/>
  <c r="BN330" i="32"/>
  <c r="BN441" i="32"/>
  <c r="BN404" i="32"/>
  <c r="BN444" i="32"/>
  <c r="BN306" i="32"/>
  <c r="BN298" i="32"/>
  <c r="BN393" i="32"/>
  <c r="BN442" i="32"/>
  <c r="BN319" i="32"/>
  <c r="BN382" i="32"/>
  <c r="BN462" i="32"/>
  <c r="BN460" i="32"/>
  <c r="BN422" i="32"/>
  <c r="BN392" i="32"/>
  <c r="BN323" i="32"/>
  <c r="BN301" i="32"/>
  <c r="BN271" i="32"/>
  <c r="BN400" i="32"/>
  <c r="BN412" i="32"/>
  <c r="BN395" i="32"/>
  <c r="BN433" i="32"/>
  <c r="BN268" i="32"/>
  <c r="BN410" i="32"/>
  <c r="BN332" i="32"/>
  <c r="BN338" i="32"/>
  <c r="BN283" i="32"/>
  <c r="BN387" i="32"/>
  <c r="BN267" i="32"/>
  <c r="BJ140" i="32"/>
  <c r="BN325" i="32"/>
  <c r="BN421" i="32"/>
  <c r="BN402" i="32"/>
  <c r="BN275" i="32"/>
  <c r="BN318" i="32"/>
  <c r="BN415" i="32"/>
  <c r="BN280" i="32"/>
  <c r="BN273" i="32"/>
  <c r="BN434" i="32"/>
  <c r="BN288" i="32"/>
  <c r="BN394" i="32"/>
  <c r="BN281" i="32"/>
  <c r="BN289" i="32"/>
  <c r="BN388" i="32"/>
  <c r="BN436" i="32"/>
  <c r="BN453" i="32"/>
  <c r="BN266" i="32"/>
  <c r="BN324" i="32"/>
  <c r="BN420" i="32"/>
  <c r="BN276" i="32"/>
  <c r="CB455" i="32"/>
  <c r="CB306" i="32"/>
  <c r="CB307" i="32"/>
  <c r="BN335" i="32"/>
  <c r="BN270" i="32"/>
  <c r="BN431" i="32"/>
  <c r="BN418" i="32"/>
  <c r="BN278" i="32"/>
  <c r="BN282" i="32"/>
  <c r="BN341" i="32"/>
  <c r="BN290" i="32"/>
  <c r="BN396" i="32"/>
  <c r="BN296" i="32"/>
  <c r="BN443" i="32"/>
  <c r="BN329" i="32"/>
  <c r="BN417" i="32"/>
  <c r="BN464" i="32"/>
  <c r="BN274" i="32"/>
  <c r="BN409" i="32"/>
  <c r="BN291" i="32"/>
  <c r="BN435" i="32"/>
  <c r="BN322" i="32"/>
  <c r="BN423" i="32"/>
  <c r="BN428" i="32"/>
  <c r="BN403" i="32"/>
  <c r="BN307" i="32"/>
  <c r="BN407" i="32"/>
  <c r="BN449" i="32"/>
  <c r="BT505" i="32"/>
  <c r="BU504" i="32"/>
  <c r="CB348" i="32" l="1"/>
  <c r="CB486" i="32"/>
  <c r="CB261" i="32"/>
  <c r="AZ307" i="32"/>
  <c r="AZ301" i="32"/>
  <c r="AZ263" i="32"/>
  <c r="J388" i="32"/>
  <c r="J267" i="32"/>
  <c r="J268" i="32"/>
  <c r="J389" i="32"/>
  <c r="CB411" i="32"/>
  <c r="CB483" i="32"/>
  <c r="CB339" i="32"/>
  <c r="CB450" i="32"/>
  <c r="CB424" i="32"/>
  <c r="CB491" i="32"/>
  <c r="CB325" i="32"/>
  <c r="CB326" i="32"/>
  <c r="CB314" i="32"/>
  <c r="S485" i="32"/>
  <c r="S361" i="32"/>
  <c r="S337" i="32"/>
  <c r="S616" i="32"/>
  <c r="S353" i="32"/>
  <c r="S219" i="32"/>
  <c r="S125" i="32"/>
  <c r="S480" i="32"/>
  <c r="S116" i="32"/>
  <c r="S594" i="32"/>
  <c r="S362" i="32"/>
  <c r="S104" i="32"/>
  <c r="S128" i="32"/>
  <c r="S348" i="32"/>
  <c r="S458" i="32"/>
  <c r="S102" i="32"/>
  <c r="S601" i="32"/>
  <c r="S135" i="32"/>
  <c r="S593" i="32"/>
  <c r="S592" i="32"/>
  <c r="S118" i="32"/>
  <c r="S376" i="32"/>
  <c r="S240" i="32"/>
  <c r="S377" i="32"/>
  <c r="S498" i="32"/>
  <c r="S95" i="32"/>
  <c r="S124" i="32"/>
  <c r="S229" i="32"/>
  <c r="S575" i="32"/>
  <c r="S237" i="32"/>
  <c r="S98" i="32"/>
  <c r="S363" i="32"/>
  <c r="S246" i="32"/>
  <c r="S335" i="32"/>
  <c r="S368" i="32"/>
  <c r="S580" i="32"/>
  <c r="S611" i="32"/>
  <c r="S258" i="32"/>
  <c r="S496" i="32"/>
  <c r="S621" i="32"/>
  <c r="S239" i="32"/>
  <c r="S603" i="32"/>
  <c r="S254" i="32"/>
  <c r="S225" i="32"/>
  <c r="S233" i="32"/>
  <c r="S357" i="32"/>
  <c r="S619" i="32"/>
  <c r="S213" i="32"/>
  <c r="S97" i="32"/>
  <c r="S476" i="32"/>
  <c r="S581" i="32"/>
  <c r="S540" i="32"/>
  <c r="S379" i="32"/>
  <c r="S378" i="32"/>
  <c r="S234" i="32"/>
  <c r="S604" i="32"/>
  <c r="S341" i="32"/>
  <c r="S113" i="32"/>
  <c r="S579" i="32"/>
  <c r="S466" i="32"/>
  <c r="S598" i="32"/>
  <c r="S484" i="32"/>
  <c r="S486" i="32"/>
  <c r="S344" i="32"/>
  <c r="S115" i="32"/>
  <c r="S375" i="32"/>
  <c r="S578" i="32"/>
  <c r="S235" i="32"/>
  <c r="S481" i="32"/>
  <c r="S482" i="32"/>
  <c r="S230" i="32"/>
  <c r="S214" i="32"/>
  <c r="S350" i="32"/>
  <c r="S106" i="32"/>
  <c r="S591" i="32"/>
  <c r="S123" i="32"/>
  <c r="S366" i="32"/>
  <c r="S122" i="32"/>
  <c r="S374" i="32"/>
  <c r="S372" i="32"/>
  <c r="S126" i="32"/>
  <c r="S587" i="32"/>
  <c r="S475" i="32"/>
  <c r="S105" i="32"/>
  <c r="S132" i="32"/>
  <c r="S336" i="32"/>
  <c r="S354" i="32"/>
  <c r="S110" i="32"/>
  <c r="S92" i="32"/>
  <c r="S583" i="32"/>
  <c r="S464" i="32"/>
  <c r="S117" i="32"/>
  <c r="S255" i="32"/>
  <c r="S589" i="32"/>
  <c r="S467" i="32"/>
  <c r="S253" i="32"/>
  <c r="S231" i="32"/>
  <c r="S220" i="32"/>
  <c r="S460" i="32"/>
  <c r="S600" i="32"/>
  <c r="S121" i="32"/>
  <c r="S111" i="32"/>
  <c r="S224" i="32"/>
  <c r="S129" i="32"/>
  <c r="S349" i="32"/>
  <c r="S608" i="32"/>
  <c r="S228" i="32"/>
  <c r="S101" i="32"/>
  <c r="S127" i="32"/>
  <c r="S497" i="32"/>
  <c r="S334" i="32"/>
  <c r="S463" i="32"/>
  <c r="S249" i="32"/>
  <c r="S494" i="32"/>
  <c r="S222" i="32"/>
  <c r="S459" i="32"/>
  <c r="S470" i="32"/>
  <c r="S365" i="32"/>
  <c r="S462" i="32"/>
  <c r="S612" i="32"/>
  <c r="S479" i="32"/>
  <c r="S342" i="32"/>
  <c r="S474" i="32"/>
  <c r="S585" i="32"/>
  <c r="S370" i="32"/>
  <c r="S605" i="32"/>
  <c r="S490" i="32"/>
  <c r="S588" i="32"/>
  <c r="S91" i="32"/>
  <c r="S465" i="32"/>
  <c r="S492" i="32"/>
  <c r="S493" i="32"/>
  <c r="S345" i="32"/>
  <c r="S130" i="32"/>
  <c r="S347" i="32"/>
  <c r="S586" i="32"/>
  <c r="S582" i="32"/>
  <c r="S610" i="32"/>
  <c r="S107" i="32"/>
  <c r="S238" i="32"/>
  <c r="S359" i="32"/>
  <c r="S590" i="32"/>
  <c r="S500" i="32"/>
  <c r="S471" i="32"/>
  <c r="S242" i="32"/>
  <c r="S369" i="32"/>
  <c r="S599" i="32"/>
  <c r="S257" i="32"/>
  <c r="S245" i="32"/>
  <c r="S119" i="32"/>
  <c r="S351" i="32"/>
  <c r="S340" i="32"/>
  <c r="S352" i="32"/>
  <c r="S216" i="32"/>
  <c r="S360" i="32"/>
  <c r="S489" i="32"/>
  <c r="S614" i="32"/>
  <c r="S112" i="32"/>
  <c r="S461" i="32"/>
  <c r="S483" i="32"/>
  <c r="S491" i="32"/>
  <c r="S114" i="32"/>
  <c r="S215" i="32"/>
  <c r="S456" i="32"/>
  <c r="S93" i="32"/>
  <c r="S247" i="32"/>
  <c r="S133" i="32"/>
  <c r="S256" i="32"/>
  <c r="S364" i="32"/>
  <c r="S338" i="32"/>
  <c r="S373" i="32"/>
  <c r="S100" i="32"/>
  <c r="S248" i="32"/>
  <c r="S371" i="32"/>
  <c r="S94" i="32"/>
  <c r="S609" i="32"/>
  <c r="S615" i="32"/>
  <c r="S613" i="32"/>
  <c r="S333" i="32"/>
  <c r="S99" i="32"/>
  <c r="S226" i="32"/>
  <c r="S346" i="32"/>
  <c r="S577" i="32"/>
  <c r="S134" i="32"/>
  <c r="S584" i="32"/>
  <c r="S103" i="32"/>
  <c r="S131" i="32"/>
  <c r="S617" i="32"/>
  <c r="S243" i="32"/>
  <c r="S472" i="32"/>
  <c r="S367" i="32"/>
  <c r="S468" i="32"/>
  <c r="S221" i="32"/>
  <c r="S473" i="32"/>
  <c r="S595" i="32"/>
  <c r="S457" i="32"/>
  <c r="S607" i="32"/>
  <c r="S356" i="32"/>
  <c r="S488" i="32"/>
  <c r="S232" i="32"/>
  <c r="S343" i="32"/>
  <c r="S244" i="32"/>
  <c r="S109" i="32"/>
  <c r="S455" i="32"/>
  <c r="S618" i="32"/>
  <c r="S136" i="32"/>
  <c r="S252" i="32"/>
  <c r="S223" i="32"/>
  <c r="S495" i="32"/>
  <c r="S487" i="32"/>
  <c r="S250" i="32"/>
  <c r="S478" i="32"/>
  <c r="S137" i="32"/>
  <c r="S477" i="32"/>
  <c r="S606" i="32"/>
  <c r="S620" i="32"/>
  <c r="S212" i="32"/>
  <c r="S120" i="32"/>
  <c r="S227" i="32"/>
  <c r="S251" i="32"/>
  <c r="S241" i="32"/>
  <c r="S217" i="32"/>
  <c r="S218" i="32"/>
  <c r="S576" i="32"/>
  <c r="S358" i="32"/>
  <c r="S499" i="32"/>
  <c r="S339" i="32"/>
  <c r="S236" i="32"/>
  <c r="S108" i="32"/>
  <c r="S96" i="32"/>
  <c r="S469" i="32"/>
  <c r="S602" i="32"/>
  <c r="S597" i="32"/>
  <c r="S454" i="32"/>
  <c r="S596" i="32"/>
  <c r="CB493" i="32"/>
  <c r="CB366" i="32"/>
  <c r="CB461" i="32"/>
  <c r="CB432" i="32"/>
  <c r="CB278" i="32"/>
  <c r="CB269" i="32"/>
  <c r="CB429" i="32"/>
  <c r="CB265" i="32"/>
  <c r="CB495" i="32"/>
  <c r="CB340" i="32"/>
  <c r="CB435" i="32"/>
  <c r="CB318" i="32"/>
  <c r="CB264" i="32"/>
  <c r="CB496" i="32"/>
  <c r="CB291" i="32"/>
  <c r="CB341" i="32"/>
  <c r="CB475" i="32"/>
  <c r="CB427" i="32"/>
  <c r="CB324" i="32"/>
  <c r="CB377" i="32"/>
  <c r="CB449" i="32"/>
  <c r="CB355" i="32"/>
  <c r="CB466" i="32"/>
  <c r="CB300" i="32"/>
  <c r="CB473" i="32"/>
  <c r="CB317" i="32"/>
  <c r="CB434" i="32"/>
  <c r="CB371" i="32"/>
  <c r="CB274" i="32"/>
  <c r="CB270" i="32"/>
  <c r="CB453" i="32"/>
  <c r="CB494" i="32"/>
  <c r="CB412" i="32"/>
  <c r="CB299" i="32"/>
  <c r="CB316" i="32"/>
  <c r="CB370" i="32"/>
  <c r="CB375" i="32"/>
  <c r="CB439" i="32"/>
  <c r="CB492" i="32"/>
  <c r="CB361" i="32"/>
  <c r="CB294" i="32"/>
  <c r="CB303" i="32"/>
  <c r="CB285" i="32"/>
  <c r="CB304" i="32"/>
  <c r="CB365" i="32"/>
  <c r="CB284" i="32"/>
  <c r="AL393" i="32"/>
  <c r="AL272" i="32"/>
  <c r="J387" i="32"/>
  <c r="CB460" i="32"/>
  <c r="CB319" i="32"/>
  <c r="CB280" i="32"/>
  <c r="CB277" i="32"/>
  <c r="CB446" i="32"/>
  <c r="CB310" i="32"/>
  <c r="CB374" i="32"/>
  <c r="CB420" i="32"/>
  <c r="CB345" i="32"/>
  <c r="CB459" i="32"/>
  <c r="CB288" i="32"/>
  <c r="CB447" i="32"/>
  <c r="CB334" i="32"/>
  <c r="CB414" i="32"/>
  <c r="CB425" i="32"/>
  <c r="CB353" i="32"/>
  <c r="CB382" i="32"/>
  <c r="CB311" i="32"/>
  <c r="CB309" i="32"/>
  <c r="J386" i="32"/>
  <c r="J265" i="32"/>
  <c r="J296" i="32"/>
  <c r="J417" i="32"/>
  <c r="J284" i="32"/>
  <c r="J405" i="32"/>
  <c r="E12" i="32"/>
  <c r="I12" i="32" s="1"/>
  <c r="F10" i="32" s="1"/>
  <c r="J272" i="32"/>
  <c r="J393" i="32"/>
  <c r="C286" i="32"/>
  <c r="B287" i="32"/>
  <c r="Q407" i="32"/>
  <c r="P408" i="32"/>
  <c r="C44" i="32"/>
  <c r="B45" i="32"/>
  <c r="C407" i="32"/>
  <c r="B408" i="32"/>
  <c r="AE165" i="32"/>
  <c r="AD166" i="32"/>
  <c r="Q165" i="32"/>
  <c r="P166" i="32"/>
  <c r="AE528" i="32"/>
  <c r="AD529" i="32"/>
  <c r="C165" i="32"/>
  <c r="B166" i="32"/>
  <c r="P287" i="32"/>
  <c r="Q286" i="32"/>
  <c r="AE286" i="32"/>
  <c r="AD287" i="32"/>
  <c r="C528" i="32"/>
  <c r="B529" i="32"/>
  <c r="AE407" i="32"/>
  <c r="AD408" i="32"/>
  <c r="Q528" i="32"/>
  <c r="P529" i="32"/>
  <c r="AE44" i="32"/>
  <c r="AD45" i="32"/>
  <c r="Q44" i="32"/>
  <c r="P45" i="32"/>
  <c r="S393" i="32"/>
  <c r="S29" i="32"/>
  <c r="S144" i="32"/>
  <c r="S320" i="32"/>
  <c r="S547" i="32"/>
  <c r="S417" i="32"/>
  <c r="S439" i="32"/>
  <c r="S63" i="32"/>
  <c r="S172" i="32"/>
  <c r="S332" i="32"/>
  <c r="S425" i="32"/>
  <c r="S169" i="32"/>
  <c r="S327" i="32"/>
  <c r="S304" i="32"/>
  <c r="S27" i="32"/>
  <c r="S78" i="32"/>
  <c r="S559" i="32"/>
  <c r="S69" i="32"/>
  <c r="S449" i="32"/>
  <c r="S147" i="32"/>
  <c r="S198" i="32"/>
  <c r="S45" i="32"/>
  <c r="S516" i="32"/>
  <c r="S296" i="32"/>
  <c r="S182" i="32"/>
  <c r="S295" i="32"/>
  <c r="S148" i="32"/>
  <c r="S545" i="32"/>
  <c r="S289" i="32"/>
  <c r="S430" i="32"/>
  <c r="S46" i="32"/>
  <c r="S185" i="32"/>
  <c r="S552" i="32"/>
  <c r="S549" i="32"/>
  <c r="S287" i="32"/>
  <c r="S170" i="32"/>
  <c r="S57" i="32"/>
  <c r="S401" i="32"/>
  <c r="S180" i="32"/>
  <c r="S298" i="32"/>
  <c r="S568" i="32"/>
  <c r="S265" i="32"/>
  <c r="S173" i="32"/>
  <c r="S50" i="32"/>
  <c r="S155" i="32"/>
  <c r="S195" i="32"/>
  <c r="S396" i="32"/>
  <c r="S539" i="32"/>
  <c r="S61" i="32"/>
  <c r="S60" i="32"/>
  <c r="S451" i="32"/>
  <c r="S536" i="32"/>
  <c r="S533" i="32"/>
  <c r="S548" i="32"/>
  <c r="S49" i="32"/>
  <c r="S44" i="32"/>
  <c r="S438" i="32"/>
  <c r="S390" i="32"/>
  <c r="S415" i="32"/>
  <c r="S28" i="32"/>
  <c r="S200" i="32"/>
  <c r="S524" i="32"/>
  <c r="S321" i="32"/>
  <c r="S557" i="32"/>
  <c r="S410" i="32"/>
  <c r="S211" i="32"/>
  <c r="S554" i="32"/>
  <c r="S442" i="32"/>
  <c r="S142" i="32"/>
  <c r="S541" i="32"/>
  <c r="S523" i="32"/>
  <c r="S156" i="32"/>
  <c r="S165" i="32"/>
  <c r="S419" i="32"/>
  <c r="S525" i="32"/>
  <c r="S317" i="32"/>
  <c r="S518" i="32"/>
  <c r="S402" i="32"/>
  <c r="S567" i="32"/>
  <c r="S389" i="32"/>
  <c r="S79" i="32"/>
  <c r="S62" i="32"/>
  <c r="S174" i="32"/>
  <c r="S560" i="32"/>
  <c r="S444" i="32"/>
  <c r="S558" i="32"/>
  <c r="S428" i="32"/>
  <c r="S411" i="32"/>
  <c r="S291" i="32"/>
  <c r="S23" i="32"/>
  <c r="S188" i="32"/>
  <c r="S24" i="32"/>
  <c r="S564" i="32"/>
  <c r="S19" i="32"/>
  <c r="U19" i="32" s="1"/>
  <c r="V19" i="32" s="1"/>
  <c r="T20" i="32" s="1"/>
  <c r="S202" i="32"/>
  <c r="S273" i="32"/>
  <c r="S34" i="32"/>
  <c r="S276" i="32"/>
  <c r="S403" i="32"/>
  <c r="S565" i="32"/>
  <c r="S441" i="32"/>
  <c r="S314" i="32"/>
  <c r="S65" i="32"/>
  <c r="S294" i="32"/>
  <c r="S421" i="32"/>
  <c r="S208" i="32"/>
  <c r="S531" i="32"/>
  <c r="S413" i="32"/>
  <c r="S309" i="32"/>
  <c r="S544" i="32"/>
  <c r="S452" i="32"/>
  <c r="S36" i="32"/>
  <c r="S151" i="32"/>
  <c r="S301" i="32"/>
  <c r="S503" i="32"/>
  <c r="U503" i="32" s="1"/>
  <c r="V503" i="32" s="1"/>
  <c r="T504" i="32" s="1"/>
  <c r="S504" i="32" s="1"/>
  <c r="S566" i="32"/>
  <c r="S432" i="32"/>
  <c r="S152" i="32"/>
  <c r="S189" i="32"/>
  <c r="S33" i="32"/>
  <c r="S300" i="32"/>
  <c r="S437" i="32"/>
  <c r="S319" i="32"/>
  <c r="S77" i="32"/>
  <c r="S281" i="32"/>
  <c r="S145" i="32"/>
  <c r="S76" i="32"/>
  <c r="S209" i="32"/>
  <c r="S54" i="32"/>
  <c r="S392" i="32"/>
  <c r="S284" i="32"/>
  <c r="S75" i="32"/>
  <c r="S42" i="32"/>
  <c r="S159" i="32"/>
  <c r="S282" i="32"/>
  <c r="S399" i="32"/>
  <c r="S47" i="32"/>
  <c r="S210" i="32"/>
  <c r="S269" i="32"/>
  <c r="S153" i="32"/>
  <c r="S407" i="32"/>
  <c r="S26" i="32"/>
  <c r="S67" i="32"/>
  <c r="S279" i="32"/>
  <c r="S176" i="32"/>
  <c r="S440" i="32"/>
  <c r="S388" i="32"/>
  <c r="S400" i="32"/>
  <c r="S528" i="32"/>
  <c r="S158" i="32"/>
  <c r="S310" i="32"/>
  <c r="S199" i="32"/>
  <c r="S183" i="32"/>
  <c r="S443" i="32"/>
  <c r="S534" i="32"/>
  <c r="S31" i="32"/>
  <c r="S48" i="32"/>
  <c r="S190" i="32"/>
  <c r="S146" i="32"/>
  <c r="S329" i="32"/>
  <c r="S433" i="32"/>
  <c r="S427" i="32"/>
  <c r="S37" i="32"/>
  <c r="S426" i="32"/>
  <c r="S313" i="32"/>
  <c r="S391" i="32"/>
  <c r="S537" i="32"/>
  <c r="S64" i="32"/>
  <c r="S435" i="32"/>
  <c r="S66" i="32"/>
  <c r="S445" i="32"/>
  <c r="S446" i="32"/>
  <c r="S519" i="32"/>
  <c r="S569" i="32"/>
  <c r="S522" i="32"/>
  <c r="S84" i="32"/>
  <c r="S409" i="32"/>
  <c r="S270" i="32"/>
  <c r="S423" i="32"/>
  <c r="S408" i="32"/>
  <c r="S193" i="32"/>
  <c r="S181" i="32"/>
  <c r="S43" i="32"/>
  <c r="S55" i="32"/>
  <c r="S87" i="32"/>
  <c r="S434" i="32"/>
  <c r="S267" i="32"/>
  <c r="S72" i="32"/>
  <c r="S38" i="32"/>
  <c r="S278" i="32"/>
  <c r="S422" i="32"/>
  <c r="S292" i="32"/>
  <c r="S542" i="32"/>
  <c r="S274" i="32"/>
  <c r="S52" i="32"/>
  <c r="S25" i="32"/>
  <c r="S157" i="32"/>
  <c r="S204" i="32"/>
  <c r="S550" i="32"/>
  <c r="S160" i="32"/>
  <c r="S263" i="32"/>
  <c r="S41" i="32"/>
  <c r="S35" i="32"/>
  <c r="S187" i="32"/>
  <c r="S168" i="32"/>
  <c r="S286" i="32"/>
  <c r="S436" i="32"/>
  <c r="S80" i="32"/>
  <c r="S149" i="32"/>
  <c r="S306" i="32"/>
  <c r="S207" i="32"/>
  <c r="S179" i="32"/>
  <c r="S453" i="32"/>
  <c r="S271" i="32"/>
  <c r="S20" i="32"/>
  <c r="S154" i="32"/>
  <c r="S86" i="32"/>
  <c r="S515" i="32"/>
  <c r="S288" i="32"/>
  <c r="S535" i="32"/>
  <c r="S324" i="32"/>
  <c r="S429" i="32"/>
  <c r="S22" i="32"/>
  <c r="S573" i="32"/>
  <c r="S21" i="32"/>
  <c r="S529" i="32"/>
  <c r="S74" i="32"/>
  <c r="S551" i="32"/>
  <c r="S285" i="32"/>
  <c r="S331" i="32"/>
  <c r="S561" i="32"/>
  <c r="S175" i="32"/>
  <c r="S171" i="32"/>
  <c r="S562" i="32"/>
  <c r="S203" i="32"/>
  <c r="S563" i="32"/>
  <c r="S307" i="32"/>
  <c r="S517" i="32"/>
  <c r="S308" i="32"/>
  <c r="S418" i="32"/>
  <c r="S382" i="32"/>
  <c r="U382" i="32" s="1"/>
  <c r="V382" i="32" s="1"/>
  <c r="S184" i="32"/>
  <c r="S85" i="32"/>
  <c r="S325" i="32"/>
  <c r="S32" i="32"/>
  <c r="S322" i="32"/>
  <c r="S323" i="32"/>
  <c r="S424" i="32"/>
  <c r="S326" i="32"/>
  <c r="S194" i="32"/>
  <c r="S73" i="32"/>
  <c r="S330" i="32"/>
  <c r="S556" i="32"/>
  <c r="S280" i="32"/>
  <c r="S386" i="32"/>
  <c r="S59" i="32"/>
  <c r="S277" i="32"/>
  <c r="S305" i="32"/>
  <c r="S40" i="32"/>
  <c r="S83" i="32"/>
  <c r="S384" i="32"/>
  <c r="S412" i="32"/>
  <c r="S520" i="32"/>
  <c r="S161" i="32"/>
  <c r="S303" i="32"/>
  <c r="S538" i="32"/>
  <c r="S283" i="32"/>
  <c r="S405" i="32"/>
  <c r="S526" i="32"/>
  <c r="S141" i="32"/>
  <c r="S164" i="32"/>
  <c r="S546" i="32"/>
  <c r="S82" i="32"/>
  <c r="S272" i="32"/>
  <c r="S328" i="32"/>
  <c r="S450" i="32"/>
  <c r="S261" i="32"/>
  <c r="U261" i="32" s="1"/>
  <c r="V261" i="32" s="1"/>
  <c r="T262" i="32" s="1"/>
  <c r="S205" i="32"/>
  <c r="S68" i="32"/>
  <c r="S177" i="32"/>
  <c r="S140" i="32"/>
  <c r="U140" i="32" s="1"/>
  <c r="V140" i="32" s="1"/>
  <c r="S290" i="32"/>
  <c r="S299" i="32"/>
  <c r="S571" i="32"/>
  <c r="S315" i="32"/>
  <c r="S527" i="32"/>
  <c r="S186" i="32"/>
  <c r="S201" i="32"/>
  <c r="S71" i="32"/>
  <c r="S416" i="32"/>
  <c r="S293" i="32"/>
  <c r="S53" i="32"/>
  <c r="S56" i="32"/>
  <c r="S88" i="32"/>
  <c r="S543" i="32"/>
  <c r="S404" i="32"/>
  <c r="S530" i="32"/>
  <c r="S166" i="32"/>
  <c r="S264" i="32"/>
  <c r="S532" i="32"/>
  <c r="S178" i="32"/>
  <c r="S30" i="32"/>
  <c r="S191" i="32"/>
  <c r="S316" i="32"/>
  <c r="S81" i="32"/>
  <c r="S192" i="32"/>
  <c r="S70" i="32"/>
  <c r="S394" i="32"/>
  <c r="S521" i="32"/>
  <c r="S196" i="32"/>
  <c r="S262" i="32"/>
  <c r="S143" i="32"/>
  <c r="S163" i="32"/>
  <c r="S447" i="32"/>
  <c r="S58" i="32"/>
  <c r="S90" i="32"/>
  <c r="S167" i="32"/>
  <c r="S51" i="32"/>
  <c r="S311" i="32"/>
  <c r="S297" i="32"/>
  <c r="S553" i="32"/>
  <c r="S448" i="32"/>
  <c r="S312" i="32"/>
  <c r="S150" i="32"/>
  <c r="S572" i="32"/>
  <c r="S197" i="32"/>
  <c r="S162" i="32"/>
  <c r="S206" i="32"/>
  <c r="S555" i="32"/>
  <c r="S318" i="32"/>
  <c r="S431" i="32"/>
  <c r="S570" i="32"/>
  <c r="S397" i="32"/>
  <c r="S574" i="32"/>
  <c r="S89" i="32"/>
  <c r="S275" i="32"/>
  <c r="S302" i="32"/>
  <c r="S420" i="32"/>
  <c r="S268" i="32"/>
  <c r="S39" i="32"/>
  <c r="S266" i="32"/>
  <c r="S414" i="32"/>
  <c r="S395" i="32"/>
  <c r="S406" i="32"/>
  <c r="S383" i="32"/>
  <c r="S385" i="32"/>
  <c r="S387" i="32"/>
  <c r="S398" i="32"/>
  <c r="CB308" i="32"/>
  <c r="CB362" i="32"/>
  <c r="R16" i="12"/>
  <c r="CB386" i="32"/>
  <c r="CB367" i="32"/>
  <c r="CB373" i="32"/>
  <c r="CB445" i="32"/>
  <c r="CB417" i="32"/>
  <c r="CB393" i="32"/>
  <c r="CB287" i="32"/>
  <c r="CB286" i="32"/>
  <c r="CB451" i="32"/>
  <c r="CB401" i="32"/>
  <c r="CB296" i="32"/>
  <c r="CB405" i="32"/>
  <c r="CB416" i="32"/>
  <c r="CB292" i="32"/>
  <c r="CB415" i="32"/>
  <c r="CB474" i="32"/>
  <c r="CB458" i="32"/>
  <c r="CB275" i="32"/>
  <c r="CB281" i="32"/>
  <c r="CB438" i="32"/>
  <c r="CB392" i="32"/>
  <c r="CB406" i="32"/>
  <c r="CB444" i="32"/>
  <c r="CB402" i="32"/>
  <c r="CB396" i="32"/>
  <c r="CB413" i="32"/>
  <c r="CB295" i="32"/>
  <c r="CB321" i="32"/>
  <c r="CB489" i="32"/>
  <c r="CB354" i="32"/>
  <c r="CB342" i="32"/>
  <c r="CB443" i="32"/>
  <c r="CB313" i="32"/>
  <c r="CB472" i="32"/>
  <c r="CB301" i="32"/>
  <c r="CB267" i="32"/>
  <c r="CB426" i="32"/>
  <c r="CB279" i="32"/>
  <c r="CB346" i="32"/>
  <c r="CB500" i="32"/>
  <c r="CB442" i="32"/>
  <c r="CB421" i="32"/>
  <c r="CB467" i="32"/>
  <c r="CB433" i="32"/>
  <c r="CB276" i="32"/>
  <c r="CB410" i="32"/>
  <c r="CB428" i="32"/>
  <c r="CB499" i="32"/>
  <c r="CB480" i="32"/>
  <c r="CB437" i="32"/>
  <c r="CB481" i="32"/>
  <c r="CB328" i="32"/>
  <c r="CB397" i="32"/>
  <c r="CB332" i="32"/>
  <c r="CB283" i="32"/>
  <c r="CB390" i="32"/>
  <c r="CB293" i="32"/>
  <c r="CB312" i="32"/>
  <c r="CB333" i="32"/>
  <c r="CB389" i="32"/>
  <c r="CB482" i="32"/>
  <c r="CB490" i="32"/>
  <c r="CB359" i="32"/>
  <c r="CB457" i="32"/>
  <c r="CB404" i="32"/>
  <c r="CB323" i="32"/>
  <c r="CB465" i="32"/>
  <c r="CB302" i="32"/>
  <c r="CB448" i="32"/>
  <c r="CB498" i="32"/>
  <c r="CB358" i="32"/>
  <c r="CB462" i="32"/>
  <c r="CB398" i="32"/>
  <c r="CB327" i="32"/>
  <c r="CB477" i="32"/>
  <c r="CB478" i="32"/>
  <c r="CB268" i="32"/>
  <c r="CB372" i="32"/>
  <c r="CB497" i="32"/>
  <c r="CB471" i="32"/>
  <c r="CB282" i="32"/>
  <c r="AZ396" i="32"/>
  <c r="CB352" i="32"/>
  <c r="CB351" i="32"/>
  <c r="AZ394" i="32"/>
  <c r="AZ382" i="32"/>
  <c r="AV10" i="32" a="1"/>
  <c r="AV10" i="32" s="1"/>
  <c r="AY10" i="32" s="1" a="1"/>
  <c r="AY10" i="32" s="1"/>
  <c r="AU309" i="32" s="1"/>
  <c r="AD6" i="1"/>
  <c r="AZ261" i="32"/>
  <c r="BN265" i="32"/>
  <c r="CB387" i="32"/>
  <c r="CB266" i="32"/>
  <c r="AZ421" i="32"/>
  <c r="BG18" i="32"/>
  <c r="CK12" i="32"/>
  <c r="AZ443" i="32"/>
  <c r="BU18" i="32"/>
  <c r="CK13" i="32"/>
  <c r="AZ273" i="32"/>
  <c r="BI10" i="32" a="1"/>
  <c r="BI10" i="32" s="1"/>
  <c r="BM10" i="32" s="1" a="1"/>
  <c r="BM10" i="32" s="1"/>
  <c r="BB16" i="12" s="1"/>
  <c r="BX10" i="32" a="1"/>
  <c r="BX10" i="32" s="1"/>
  <c r="CA10" i="32" s="1" a="1"/>
  <c r="CA10" i="32" s="1"/>
  <c r="BW144" i="32" s="1"/>
  <c r="AZ481" i="32"/>
  <c r="AZ308" i="32"/>
  <c r="AZ340" i="32"/>
  <c r="AZ314" i="32"/>
  <c r="CB469" i="32"/>
  <c r="AZ456" i="32"/>
  <c r="CB468" i="32"/>
  <c r="AZ413" i="32"/>
  <c r="AZ346" i="32"/>
  <c r="AU375" i="32"/>
  <c r="AU364" i="32"/>
  <c r="AZ351" i="32"/>
  <c r="AU609" i="32"/>
  <c r="AZ401" i="32"/>
  <c r="AU611" i="32"/>
  <c r="AZ309" i="32"/>
  <c r="AU246" i="32"/>
  <c r="AZ479" i="32"/>
  <c r="AZ338" i="32"/>
  <c r="AZ344" i="32"/>
  <c r="AZ435" i="32"/>
  <c r="AZ337" i="32"/>
  <c r="AZ327" i="32"/>
  <c r="AZ304" i="32"/>
  <c r="AZ265" i="32"/>
  <c r="AU118" i="32"/>
  <c r="AU366" i="32"/>
  <c r="AZ277" i="32"/>
  <c r="AZ460" i="32"/>
  <c r="AZ276" i="32"/>
  <c r="AZ427" i="32"/>
  <c r="AZ397" i="32"/>
  <c r="AZ305" i="32"/>
  <c r="AU127" i="32"/>
  <c r="AZ366" i="32"/>
  <c r="AZ361" i="32"/>
  <c r="AU232" i="32"/>
  <c r="AZ306" i="32"/>
  <c r="AU137" i="32"/>
  <c r="AZ355" i="32"/>
  <c r="AZ398" i="32"/>
  <c r="AU231" i="32"/>
  <c r="AU124" i="32"/>
  <c r="AZ420" i="32"/>
  <c r="AZ432" i="32"/>
  <c r="AZ406" i="32"/>
  <c r="AZ320" i="32"/>
  <c r="AZ336" i="32"/>
  <c r="AZ331" i="32"/>
  <c r="AZ278" i="32"/>
  <c r="AZ428" i="32"/>
  <c r="AZ270" i="32"/>
  <c r="AZ319" i="32"/>
  <c r="AU613" i="32"/>
  <c r="AZ474" i="32"/>
  <c r="AZ375" i="32"/>
  <c r="AU371" i="32"/>
  <c r="AZ352" i="32"/>
  <c r="AZ318" i="32"/>
  <c r="AU133" i="32"/>
  <c r="AU244" i="32"/>
  <c r="AU136" i="32"/>
  <c r="AU110" i="32"/>
  <c r="AZ365" i="32"/>
  <c r="AU616" i="32"/>
  <c r="AZ494" i="32"/>
  <c r="AZ321" i="32"/>
  <c r="AU243" i="32"/>
  <c r="AU596" i="32"/>
  <c r="AZ335" i="32"/>
  <c r="AZ500" i="32"/>
  <c r="AU126" i="32"/>
  <c r="AZ393" i="32"/>
  <c r="AZ269" i="32"/>
  <c r="AU590" i="32"/>
  <c r="AU120" i="32"/>
  <c r="AU357" i="32"/>
  <c r="AZ424" i="32"/>
  <c r="AZ454" i="32"/>
  <c r="AZ291" i="32"/>
  <c r="AZ461" i="32"/>
  <c r="AZ391" i="32"/>
  <c r="AZ342" i="32"/>
  <c r="AZ451" i="32"/>
  <c r="AZ303" i="32"/>
  <c r="AZ341" i="32"/>
  <c r="AU134" i="32"/>
  <c r="AZ466" i="32"/>
  <c r="AU368" i="32"/>
  <c r="AZ302" i="32"/>
  <c r="AZ462" i="32"/>
  <c r="AZ414" i="32"/>
  <c r="AZ455" i="32"/>
  <c r="AU456" i="32" s="1"/>
  <c r="AU588" i="32"/>
  <c r="AZ370" i="32"/>
  <c r="AU237" i="32"/>
  <c r="AZ356" i="32"/>
  <c r="AZ350" i="32"/>
  <c r="AU235" i="32"/>
  <c r="AU342" i="32"/>
  <c r="AZ363" i="32"/>
  <c r="AZ287" i="32"/>
  <c r="AZ362" i="32"/>
  <c r="AU370" i="32"/>
  <c r="AZ429" i="32"/>
  <c r="AU372" i="32"/>
  <c r="AU351" i="32"/>
  <c r="AZ290" i="32"/>
  <c r="AZ326" i="32"/>
  <c r="AZ371" i="32"/>
  <c r="AU618" i="32"/>
  <c r="AZ284" i="32"/>
  <c r="AU617" i="32"/>
  <c r="AZ491" i="32"/>
  <c r="AZ390" i="32"/>
  <c r="AZ274" i="32"/>
  <c r="AU365" i="32"/>
  <c r="AZ412" i="32"/>
  <c r="AZ364" i="32"/>
  <c r="AU608" i="32"/>
  <c r="AU245" i="32"/>
  <c r="AU361" i="32"/>
  <c r="AU620" i="32"/>
  <c r="AU352" i="32"/>
  <c r="AZ266" i="32"/>
  <c r="AU602" i="32"/>
  <c r="AZ353" i="32"/>
  <c r="AZ325" i="32"/>
  <c r="AZ446" i="32"/>
  <c r="AZ388" i="32"/>
  <c r="AZ383" i="32"/>
  <c r="AZ268" i="32"/>
  <c r="AZ317" i="32"/>
  <c r="AZ332" i="32"/>
  <c r="AU374" i="32"/>
  <c r="AZ374" i="32"/>
  <c r="AZ378" i="32"/>
  <c r="AU255" i="32"/>
  <c r="AZ262" i="32"/>
  <c r="AZ328" i="32"/>
  <c r="AU593" i="32"/>
  <c r="AU333" i="32"/>
  <c r="AU108" i="32"/>
  <c r="AU252" i="32"/>
  <c r="AZ496" i="32"/>
  <c r="AU614" i="32"/>
  <c r="AZ313" i="32"/>
  <c r="AU610" i="32"/>
  <c r="AU373" i="32"/>
  <c r="AZ467" i="32"/>
  <c r="AZ372" i="32"/>
  <c r="AZ497" i="32"/>
  <c r="AU498" i="32" s="1"/>
  <c r="AZ373" i="32"/>
  <c r="AZ484" i="32"/>
  <c r="AU485" i="32" s="1"/>
  <c r="AZ483" i="32"/>
  <c r="AU484" i="32" s="1"/>
  <c r="AZ468" i="32"/>
  <c r="AU469" i="32" s="1"/>
  <c r="AZ411" i="32"/>
  <c r="AU334" i="32"/>
  <c r="AZ436" i="32"/>
  <c r="AU112" i="32"/>
  <c r="AZ485" i="32"/>
  <c r="AZ486" i="32"/>
  <c r="AU487" i="32" s="1"/>
  <c r="AU257" i="32"/>
  <c r="AU107" i="32"/>
  <c r="AU340" i="32"/>
  <c r="AZ459" i="32"/>
  <c r="AZ409" i="32"/>
  <c r="AZ431" i="32"/>
  <c r="AU432" i="32" s="1"/>
  <c r="AZ322" i="32"/>
  <c r="AZ449" i="32"/>
  <c r="AU450" i="32" s="1"/>
  <c r="AZ267" i="32"/>
  <c r="AZ448" i="32"/>
  <c r="AZ441" i="32"/>
  <c r="AZ339" i="32"/>
  <c r="AZ384" i="32"/>
  <c r="AZ282" i="32"/>
  <c r="AZ464" i="32"/>
  <c r="AU465" i="32" s="1"/>
  <c r="AZ283" i="32"/>
  <c r="AZ465" i="32"/>
  <c r="AU466" i="32" s="1"/>
  <c r="AU586" i="32"/>
  <c r="AU248" i="32"/>
  <c r="AU600" i="32"/>
  <c r="AU356" i="32"/>
  <c r="AZ330" i="32"/>
  <c r="AZ292" i="32"/>
  <c r="AZ298" i="32"/>
  <c r="AZ419" i="32"/>
  <c r="AZ387" i="32"/>
  <c r="AZ433" i="32"/>
  <c r="AZ422" i="32"/>
  <c r="AZ311" i="32"/>
  <c r="AZ425" i="32"/>
  <c r="AZ400" i="32"/>
  <c r="AZ408" i="32"/>
  <c r="AZ493" i="32"/>
  <c r="AZ312" i="32"/>
  <c r="AZ281" i="32"/>
  <c r="AU612" i="32"/>
  <c r="AU226" i="32"/>
  <c r="AZ386" i="32"/>
  <c r="AZ392" i="32"/>
  <c r="AZ477" i="32"/>
  <c r="AZ389" i="32"/>
  <c r="AU606" i="32"/>
  <c r="AZ329" i="32"/>
  <c r="AZ403" i="32"/>
  <c r="AZ295" i="32"/>
  <c r="AU344" i="32"/>
  <c r="AU106" i="32"/>
  <c r="AU122" i="32"/>
  <c r="AZ478" i="32"/>
  <c r="AU479" i="32" s="1"/>
  <c r="AZ358" i="32"/>
  <c r="AZ440" i="32"/>
  <c r="AZ471" i="32"/>
  <c r="AU472" i="32" s="1"/>
  <c r="AZ492" i="32"/>
  <c r="AU493" i="32" s="1"/>
  <c r="AU238" i="32"/>
  <c r="AZ434" i="32"/>
  <c r="AZ402" i="32"/>
  <c r="AZ499" i="32"/>
  <c r="AU241" i="32"/>
  <c r="AU348" i="32"/>
  <c r="AZ439" i="32"/>
  <c r="AZ407" i="32"/>
  <c r="AZ423" i="32"/>
  <c r="AZ343" i="32"/>
  <c r="AZ488" i="32"/>
  <c r="AU358" i="32"/>
  <c r="AZ347" i="32"/>
  <c r="AZ377" i="32"/>
  <c r="AZ376" i="32"/>
  <c r="AZ490" i="32"/>
  <c r="AU121" i="32"/>
  <c r="AZ487" i="32"/>
  <c r="AU488" i="32" s="1"/>
  <c r="AZ310" i="32"/>
  <c r="AZ489" i="32"/>
  <c r="AZ498" i="32"/>
  <c r="AU499" i="32" s="1"/>
  <c r="AU604" i="32"/>
  <c r="AU135" i="32"/>
  <c r="AZ293" i="32"/>
  <c r="AZ286" i="32"/>
  <c r="AZ438" i="32"/>
  <c r="AZ453" i="32"/>
  <c r="AU454" i="32" s="1"/>
  <c r="AZ271" i="32"/>
  <c r="AZ418" i="32"/>
  <c r="AZ458" i="32"/>
  <c r="AU459" i="32" s="1"/>
  <c r="AZ445" i="32"/>
  <c r="AZ416" i="32"/>
  <c r="AZ399" i="32"/>
  <c r="AZ357" i="32"/>
  <c r="AU377" i="32"/>
  <c r="AZ426" i="32"/>
  <c r="AZ296" i="32"/>
  <c r="AZ324" i="32"/>
  <c r="AZ450" i="32"/>
  <c r="AU451" i="32" s="1"/>
  <c r="AU132" i="32"/>
  <c r="AZ495" i="32"/>
  <c r="AU496" i="32" s="1"/>
  <c r="AZ472" i="32"/>
  <c r="AU473" i="32" s="1"/>
  <c r="AZ447" i="32"/>
  <c r="AU448" i="32" s="1"/>
  <c r="AU495" i="32"/>
  <c r="AZ299" i="32"/>
  <c r="AZ457" i="32"/>
  <c r="AU458" i="32" s="1"/>
  <c r="AZ272" i="32"/>
  <c r="AZ275" i="32"/>
  <c r="AZ415" i="32"/>
  <c r="AZ442" i="32"/>
  <c r="AU443" i="32" s="1"/>
  <c r="AZ294" i="32"/>
  <c r="AZ410" i="32"/>
  <c r="AZ404" i="32"/>
  <c r="AZ379" i="32"/>
  <c r="AU131" i="32"/>
  <c r="AU116" i="32"/>
  <c r="AU247" i="32"/>
  <c r="AU592" i="32"/>
  <c r="AZ482" i="32"/>
  <c r="AU483" i="32" s="1"/>
  <c r="AZ345" i="32"/>
  <c r="AZ469" i="32"/>
  <c r="AU470" i="32" s="1"/>
  <c r="AU225" i="32"/>
  <c r="AZ334" i="32"/>
  <c r="AZ279" i="32"/>
  <c r="AU104" i="32"/>
  <c r="AZ316" i="32"/>
  <c r="AZ285" i="32"/>
  <c r="AZ300" i="32"/>
  <c r="AZ297" i="32"/>
  <c r="AU345" i="32"/>
  <c r="AZ473" i="32"/>
  <c r="AZ360" i="32"/>
  <c r="AZ359" i="32"/>
  <c r="AZ437" i="32"/>
  <c r="AU323" i="32"/>
  <c r="AZ417" i="32"/>
  <c r="AZ280" i="32"/>
  <c r="AZ463" i="32"/>
  <c r="AU464" i="32" s="1"/>
  <c r="AZ323" i="32"/>
  <c r="AZ315" i="32"/>
  <c r="AZ369" i="32"/>
  <c r="AU349" i="32"/>
  <c r="AZ476" i="32"/>
  <c r="AU229" i="32"/>
  <c r="AZ354" i="32"/>
  <c r="AZ444" i="32"/>
  <c r="AU335" i="32"/>
  <c r="AZ405" i="32"/>
  <c r="AZ288" i="32"/>
  <c r="AU355" i="32"/>
  <c r="AZ348" i="32"/>
  <c r="AZ368" i="32"/>
  <c r="AZ470" i="32"/>
  <c r="AU471" i="32" s="1"/>
  <c r="AZ475" i="32"/>
  <c r="AZ430" i="32"/>
  <c r="AU431" i="32" s="1"/>
  <c r="AZ452" i="32"/>
  <c r="AU128" i="32"/>
  <c r="AU258" i="32"/>
  <c r="AZ349" i="32"/>
  <c r="AZ367" i="32"/>
  <c r="AU594" i="32"/>
  <c r="AU230" i="32"/>
  <c r="BF384" i="32"/>
  <c r="BF385" i="32" s="1"/>
  <c r="BG385" i="32" s="1"/>
  <c r="AG10" i="32" a="1"/>
  <c r="AG10" i="32" s="1"/>
  <c r="AH10" i="32" a="1"/>
  <c r="AH10" i="32" s="1"/>
  <c r="BF142" i="32"/>
  <c r="BG142" i="32" s="1"/>
  <c r="BN383" i="32"/>
  <c r="AZ264" i="32"/>
  <c r="AZ385" i="32"/>
  <c r="CB385" i="32"/>
  <c r="BT142" i="32"/>
  <c r="BT143" i="32" s="1"/>
  <c r="BT144" i="32" s="1"/>
  <c r="BN385" i="32"/>
  <c r="BN264" i="32"/>
  <c r="CB262" i="32"/>
  <c r="BN262" i="32"/>
  <c r="BI459" i="32"/>
  <c r="BI458" i="32"/>
  <c r="BI465" i="32"/>
  <c r="BI457" i="32"/>
  <c r="BI464" i="32"/>
  <c r="BI456" i="32"/>
  <c r="BI463" i="32"/>
  <c r="BI455" i="32"/>
  <c r="BI462" i="32"/>
  <c r="BI454" i="32"/>
  <c r="BI461" i="32"/>
  <c r="BI460" i="32"/>
  <c r="BF21" i="32"/>
  <c r="BG21" i="32" s="1"/>
  <c r="BT22" i="32"/>
  <c r="BT23" i="32" s="1"/>
  <c r="BF506" i="32"/>
  <c r="BG506" i="32" s="1"/>
  <c r="BF263" i="32"/>
  <c r="BG263" i="32" s="1"/>
  <c r="AR502" i="32"/>
  <c r="AS502" i="32" s="1"/>
  <c r="AS503" i="32"/>
  <c r="AR504" i="32"/>
  <c r="BU383" i="32"/>
  <c r="BT384" i="32"/>
  <c r="AR20" i="32"/>
  <c r="AR18" i="32"/>
  <c r="AS19" i="32"/>
  <c r="AS140" i="32"/>
  <c r="AR141" i="32"/>
  <c r="AR139" i="32"/>
  <c r="AS139" i="32" s="1"/>
  <c r="BU262" i="32"/>
  <c r="BT263" i="32"/>
  <c r="AS382" i="32"/>
  <c r="AR381" i="32"/>
  <c r="AS381" i="32" s="1"/>
  <c r="AR383" i="32"/>
  <c r="AR262" i="32"/>
  <c r="AR260" i="32"/>
  <c r="AS260" i="32" s="1"/>
  <c r="AS261" i="32"/>
  <c r="BN284" i="32"/>
  <c r="BN405" i="32"/>
  <c r="BI213" i="32"/>
  <c r="BI322" i="32"/>
  <c r="BI92" i="32"/>
  <c r="BI221" i="32"/>
  <c r="BI335" i="32"/>
  <c r="BI94" i="32"/>
  <c r="BI82" i="32"/>
  <c r="BI205" i="32"/>
  <c r="BI222" i="32"/>
  <c r="BI340" i="32"/>
  <c r="BI98" i="32"/>
  <c r="BI101" i="32"/>
  <c r="BI336" i="32"/>
  <c r="BI339" i="32"/>
  <c r="BI81" i="32"/>
  <c r="BI334" i="32"/>
  <c r="BI586" i="32"/>
  <c r="BI321" i="32"/>
  <c r="BI100" i="32"/>
  <c r="BI212" i="32"/>
  <c r="BI576" i="32"/>
  <c r="BI579" i="32"/>
  <c r="BI214" i="32"/>
  <c r="BI338" i="32"/>
  <c r="BI93" i="32"/>
  <c r="BI343" i="32"/>
  <c r="BI96" i="32"/>
  <c r="BI88" i="32"/>
  <c r="BI102" i="32"/>
  <c r="BI219" i="32"/>
  <c r="BI218" i="32"/>
  <c r="BI217" i="32"/>
  <c r="BI344" i="32"/>
  <c r="BI91" i="32"/>
  <c r="BI220" i="32"/>
  <c r="BI200" i="32"/>
  <c r="BI204" i="32"/>
  <c r="BI207" i="32"/>
  <c r="BI342" i="32"/>
  <c r="BI580" i="32"/>
  <c r="BI581" i="32"/>
  <c r="BI97" i="32"/>
  <c r="BI223" i="32"/>
  <c r="BI341" i="32"/>
  <c r="BI583" i="32"/>
  <c r="BI216" i="32"/>
  <c r="BI99" i="32"/>
  <c r="BI215" i="32"/>
  <c r="BI585" i="32"/>
  <c r="BI584" i="32"/>
  <c r="BI95" i="32"/>
  <c r="BI582" i="32"/>
  <c r="BI337" i="32"/>
  <c r="BI570" i="32"/>
  <c r="BI575" i="32"/>
  <c r="BI578" i="32"/>
  <c r="BI572" i="32"/>
  <c r="BI577" i="32"/>
  <c r="BI333" i="32"/>
  <c r="BU505" i="32"/>
  <c r="BT506" i="32"/>
  <c r="AU409" i="32" l="1"/>
  <c r="AU290" i="32"/>
  <c r="AU163" i="32"/>
  <c r="AU400" i="32"/>
  <c r="AU426" i="32"/>
  <c r="AU417" i="32"/>
  <c r="AU280" i="32"/>
  <c r="AU416" i="32"/>
  <c r="AU418" i="32"/>
  <c r="AU405" i="32"/>
  <c r="AU420" i="32"/>
  <c r="AU325" i="32"/>
  <c r="AU401" i="32"/>
  <c r="BI300" i="32"/>
  <c r="BI183" i="32"/>
  <c r="BI190" i="32"/>
  <c r="BI316" i="32"/>
  <c r="BI180" i="32"/>
  <c r="BI552" i="32"/>
  <c r="BI197" i="32"/>
  <c r="BI62" i="32"/>
  <c r="BI75" i="32"/>
  <c r="BI317" i="32"/>
  <c r="BI57" i="32"/>
  <c r="BI318" i="32"/>
  <c r="BI189" i="32"/>
  <c r="BI306" i="32"/>
  <c r="BI191" i="32"/>
  <c r="BI560" i="32"/>
  <c r="BI186" i="32"/>
  <c r="BI543" i="32"/>
  <c r="BI551" i="32"/>
  <c r="BI64" i="32"/>
  <c r="AU415" i="32"/>
  <c r="E10" i="32"/>
  <c r="Q166" i="32"/>
  <c r="P167" i="32"/>
  <c r="C529" i="32"/>
  <c r="B530" i="32"/>
  <c r="AE166" i="32"/>
  <c r="AD167" i="32"/>
  <c r="C408" i="32"/>
  <c r="B409" i="32"/>
  <c r="Q45" i="32"/>
  <c r="P46" i="32"/>
  <c r="C45" i="32"/>
  <c r="B46" i="32"/>
  <c r="AE287" i="32"/>
  <c r="AD288" i="32"/>
  <c r="AD46" i="32"/>
  <c r="AE45" i="32"/>
  <c r="Q287" i="32"/>
  <c r="P288" i="32"/>
  <c r="C166" i="32"/>
  <c r="B167" i="32"/>
  <c r="P409" i="32"/>
  <c r="Q408" i="32"/>
  <c r="P530" i="32"/>
  <c r="Q529" i="32"/>
  <c r="AE529" i="32"/>
  <c r="AD530" i="32"/>
  <c r="B288" i="32"/>
  <c r="C287" i="32"/>
  <c r="AD409" i="32"/>
  <c r="AE408" i="32"/>
  <c r="AU439" i="32"/>
  <c r="AU284" i="32"/>
  <c r="AU294" i="32"/>
  <c r="AU299" i="32"/>
  <c r="AU282" i="32"/>
  <c r="AU442" i="32"/>
  <c r="AU301" i="32"/>
  <c r="AU318" i="32"/>
  <c r="AU403" i="32"/>
  <c r="AU427" i="32"/>
  <c r="AU435" i="32"/>
  <c r="AU447" i="32"/>
  <c r="AU437" i="32"/>
  <c r="AU445" i="32"/>
  <c r="AU424" i="32"/>
  <c r="AU438" i="32"/>
  <c r="AU411" i="32"/>
  <c r="AU446" i="32"/>
  <c r="AU311" i="32"/>
  <c r="AU441" i="32"/>
  <c r="AU503" i="32"/>
  <c r="AW503" i="32" s="1"/>
  <c r="AX503" i="32" s="1"/>
  <c r="AV504" i="32" s="1"/>
  <c r="AU504" i="32" s="1"/>
  <c r="AW504" i="32" s="1"/>
  <c r="AU289" i="32"/>
  <c r="AU162" i="32"/>
  <c r="AU408" i="32"/>
  <c r="AU329" i="32"/>
  <c r="AU412" i="32"/>
  <c r="AU279" i="32"/>
  <c r="AU453" i="32"/>
  <c r="AU410" i="32"/>
  <c r="AU419" i="32"/>
  <c r="AU440" i="32"/>
  <c r="AU434" i="32"/>
  <c r="AU302" i="32"/>
  <c r="AU283" i="32"/>
  <c r="AU291" i="32"/>
  <c r="AU158" i="32"/>
  <c r="U504" i="32"/>
  <c r="V504" i="32" s="1"/>
  <c r="T505" i="32" s="1"/>
  <c r="U262" i="32"/>
  <c r="V262" i="32" s="1"/>
  <c r="T263" i="32" s="1"/>
  <c r="U263" i="32" s="1"/>
  <c r="V263" i="32" s="1"/>
  <c r="U20" i="32"/>
  <c r="V20" i="32" s="1"/>
  <c r="T21" i="32" s="1"/>
  <c r="U21" i="32" s="1"/>
  <c r="V21" i="32" s="1"/>
  <c r="T22" i="32" s="1"/>
  <c r="U22" i="32" s="1"/>
  <c r="V22" i="32" s="1"/>
  <c r="T23" i="32" s="1"/>
  <c r="U23" i="32" s="1"/>
  <c r="V23" i="32" s="1"/>
  <c r="T24" i="32" s="1"/>
  <c r="U24" i="32" s="1"/>
  <c r="V24" i="32" s="1"/>
  <c r="T25" i="32" s="1"/>
  <c r="U25" i="32" s="1"/>
  <c r="V25" i="32" s="1"/>
  <c r="T26" i="32" s="1"/>
  <c r="U26" i="32" s="1"/>
  <c r="V26" i="32" s="1"/>
  <c r="T27" i="32" s="1"/>
  <c r="U27" i="32" s="1"/>
  <c r="V27" i="32" s="1"/>
  <c r="T28" i="32" s="1"/>
  <c r="U28" i="32" s="1"/>
  <c r="V28" i="32" s="1"/>
  <c r="T29" i="32" s="1"/>
  <c r="U29" i="32" s="1"/>
  <c r="V29" i="32" s="1"/>
  <c r="T30" i="32" s="1"/>
  <c r="U30" i="32" s="1"/>
  <c r="V30" i="32" s="1"/>
  <c r="T31" i="32" s="1"/>
  <c r="U31" i="32" s="1"/>
  <c r="V31" i="32" s="1"/>
  <c r="T32" i="32" s="1"/>
  <c r="U32" i="32" s="1"/>
  <c r="V32" i="32" s="1"/>
  <c r="T33" i="32" s="1"/>
  <c r="U33" i="32" s="1"/>
  <c r="V33" i="32" s="1"/>
  <c r="T34" i="32" s="1"/>
  <c r="U34" i="32" s="1"/>
  <c r="V34" i="32" s="1"/>
  <c r="T35" i="32" s="1"/>
  <c r="U35" i="32" s="1"/>
  <c r="V35" i="32" s="1"/>
  <c r="T36" i="32" s="1"/>
  <c r="U36" i="32" s="1"/>
  <c r="V36" i="32" s="1"/>
  <c r="T37" i="32" s="1"/>
  <c r="U37" i="32" s="1"/>
  <c r="V37" i="32" s="1"/>
  <c r="T38" i="32" s="1"/>
  <c r="U38" i="32" s="1"/>
  <c r="V38" i="32" s="1"/>
  <c r="T39" i="32" s="1"/>
  <c r="U39" i="32" s="1"/>
  <c r="V39" i="32" s="1"/>
  <c r="T40" i="32" s="1"/>
  <c r="U40" i="32" s="1"/>
  <c r="V40" i="32" s="1"/>
  <c r="T41" i="32" s="1"/>
  <c r="U41" i="32" s="1"/>
  <c r="V41" i="32" s="1"/>
  <c r="T141" i="32"/>
  <c r="U141" i="32" s="1"/>
  <c r="V141" i="32" s="1"/>
  <c r="T142" i="32" s="1"/>
  <c r="U142" i="32" s="1"/>
  <c r="V142" i="32" s="1"/>
  <c r="T143" i="32" s="1"/>
  <c r="U143" i="32" s="1"/>
  <c r="V143" i="32" s="1"/>
  <c r="T144" i="32" s="1"/>
  <c r="U144" i="32" s="1"/>
  <c r="V144" i="32" s="1"/>
  <c r="T145" i="32" s="1"/>
  <c r="U145" i="32" s="1"/>
  <c r="V145" i="32" s="1"/>
  <c r="T146" i="32" s="1"/>
  <c r="U146" i="32" s="1"/>
  <c r="V146" i="32" s="1"/>
  <c r="T147" i="32" s="1"/>
  <c r="U147" i="32" s="1"/>
  <c r="V147" i="32" s="1"/>
  <c r="T148" i="32" s="1"/>
  <c r="U148" i="32" s="1"/>
  <c r="V148" i="32" s="1"/>
  <c r="T149" i="32" s="1"/>
  <c r="U149" i="32" s="1"/>
  <c r="V149" i="32" s="1"/>
  <c r="T150" i="32" s="1"/>
  <c r="U150" i="32" s="1"/>
  <c r="V150" i="32" s="1"/>
  <c r="T151" i="32" s="1"/>
  <c r="U151" i="32" s="1"/>
  <c r="V151" i="32" s="1"/>
  <c r="T152" i="32" s="1"/>
  <c r="U152" i="32" s="1"/>
  <c r="V152" i="32" s="1"/>
  <c r="T153" i="32" s="1"/>
  <c r="U153" i="32" s="1"/>
  <c r="V153" i="32" s="1"/>
  <c r="T154" i="32" s="1"/>
  <c r="U154" i="32" s="1"/>
  <c r="V154" i="32" s="1"/>
  <c r="T155" i="32" s="1"/>
  <c r="U155" i="32" s="1"/>
  <c r="V155" i="32" s="1"/>
  <c r="T156" i="32" s="1"/>
  <c r="U156" i="32" s="1"/>
  <c r="V156" i="32" s="1"/>
  <c r="T157" i="32" s="1"/>
  <c r="U157" i="32" s="1"/>
  <c r="V157" i="32" s="1"/>
  <c r="T158" i="32" s="1"/>
  <c r="U158" i="32" s="1"/>
  <c r="V158" i="32" s="1"/>
  <c r="T159" i="32" s="1"/>
  <c r="U159" i="32" s="1"/>
  <c r="V159" i="32" s="1"/>
  <c r="T160" i="32" s="1"/>
  <c r="U160" i="32" s="1"/>
  <c r="V160" i="32" s="1"/>
  <c r="T161" i="32" s="1"/>
  <c r="U161" i="32" s="1"/>
  <c r="V161" i="32" s="1"/>
  <c r="T383" i="32"/>
  <c r="U383" i="32" s="1"/>
  <c r="V383" i="32" s="1"/>
  <c r="T384" i="32" s="1"/>
  <c r="U384" i="32" s="1"/>
  <c r="V384" i="32" s="1"/>
  <c r="T385" i="32" s="1"/>
  <c r="U385" i="32" s="1"/>
  <c r="V385" i="32" s="1"/>
  <c r="T386" i="32" s="1"/>
  <c r="U386" i="32" s="1"/>
  <c r="V386" i="32" s="1"/>
  <c r="T387" i="32" s="1"/>
  <c r="U387" i="32" s="1"/>
  <c r="V387" i="32" s="1"/>
  <c r="T388" i="32" s="1"/>
  <c r="U388" i="32" s="1"/>
  <c r="V388" i="32" s="1"/>
  <c r="T389" i="32" s="1"/>
  <c r="U389" i="32" s="1"/>
  <c r="V389" i="32" s="1"/>
  <c r="T390" i="32" s="1"/>
  <c r="U390" i="32" s="1"/>
  <c r="V390" i="32" s="1"/>
  <c r="T391" i="32" s="1"/>
  <c r="U391" i="32" s="1"/>
  <c r="V391" i="32" s="1"/>
  <c r="T392" i="32" s="1"/>
  <c r="U392" i="32" s="1"/>
  <c r="V392" i="32" s="1"/>
  <c r="T393" i="32" s="1"/>
  <c r="U393" i="32" s="1"/>
  <c r="V393" i="32" s="1"/>
  <c r="AU463" i="32"/>
  <c r="AU430" i="32"/>
  <c r="AU455" i="32"/>
  <c r="AU407" i="32"/>
  <c r="AU429" i="32"/>
  <c r="AU425" i="32"/>
  <c r="AU461" i="32"/>
  <c r="AU436" i="32"/>
  <c r="AU452" i="32"/>
  <c r="AU102" i="32"/>
  <c r="AU328" i="32"/>
  <c r="AU160" i="32"/>
  <c r="AU337" i="32"/>
  <c r="AU462" i="32"/>
  <c r="AU332" i="32"/>
  <c r="AU433" i="32"/>
  <c r="AU428" i="32"/>
  <c r="AU421" i="32"/>
  <c r="AU305" i="32"/>
  <c r="BI417" i="32"/>
  <c r="BI538" i="32"/>
  <c r="BI49" i="32"/>
  <c r="BI292" i="32"/>
  <c r="BI37" i="32"/>
  <c r="BI172" i="32"/>
  <c r="BI296" i="32"/>
  <c r="BI530" i="32"/>
  <c r="BI285" i="32"/>
  <c r="AU363" i="32"/>
  <c r="AS16" i="12"/>
  <c r="BW608" i="32"/>
  <c r="BK16" i="12"/>
  <c r="AU307" i="32"/>
  <c r="AU338" i="32"/>
  <c r="AU402" i="32"/>
  <c r="BI40" i="32"/>
  <c r="BI121" i="32"/>
  <c r="BI603" i="32"/>
  <c r="BI233" i="32"/>
  <c r="BI237" i="32"/>
  <c r="BI618" i="32"/>
  <c r="BI248" i="32"/>
  <c r="BI137" i="32"/>
  <c r="BI229" i="32"/>
  <c r="BI619" i="32"/>
  <c r="BI240" i="32"/>
  <c r="BI482" i="32"/>
  <c r="BI253" i="32"/>
  <c r="BI375" i="32"/>
  <c r="BI595" i="32"/>
  <c r="BI587" i="32"/>
  <c r="BI593" i="32"/>
  <c r="BI599" i="32"/>
  <c r="BI607" i="32"/>
  <c r="BI362" i="32"/>
  <c r="BI617" i="32"/>
  <c r="BI245" i="32"/>
  <c r="BI251" i="32"/>
  <c r="BI350" i="32"/>
  <c r="BI346" i="32"/>
  <c r="BI601" i="32"/>
  <c r="BI609" i="32"/>
  <c r="BI224" i="32"/>
  <c r="BI478" i="32"/>
  <c r="BI473" i="32"/>
  <c r="BI119" i="32"/>
  <c r="BI236" i="32"/>
  <c r="BI135" i="32"/>
  <c r="BI610" i="32"/>
  <c r="BI351" i="32"/>
  <c r="BI232" i="32"/>
  <c r="BI499" i="32"/>
  <c r="BI358" i="32"/>
  <c r="BI597" i="32"/>
  <c r="BI246" i="32"/>
  <c r="BI252" i="32"/>
  <c r="BI241" i="32"/>
  <c r="BI475" i="32"/>
  <c r="BI492" i="32"/>
  <c r="BI495" i="32"/>
  <c r="BI230" i="32"/>
  <c r="BI598" i="32"/>
  <c r="BI379" i="32"/>
  <c r="BI356" i="32"/>
  <c r="BI373" i="32"/>
  <c r="BI493" i="32"/>
  <c r="BI471" i="32"/>
  <c r="BI500" i="32"/>
  <c r="BI366" i="32"/>
  <c r="BI127" i="32"/>
  <c r="BI256" i="32"/>
  <c r="BI612" i="32"/>
  <c r="BI488" i="32"/>
  <c r="BI349" i="32"/>
  <c r="BI238" i="32"/>
  <c r="BI467" i="32"/>
  <c r="BI468" i="32"/>
  <c r="BI490" i="32"/>
  <c r="BI477" i="32"/>
  <c r="BI614" i="32"/>
  <c r="BI239" i="32"/>
  <c r="BI588" i="32"/>
  <c r="BI602" i="32"/>
  <c r="BI481" i="32"/>
  <c r="BI369" i="32"/>
  <c r="BI470" i="32"/>
  <c r="BI247" i="32"/>
  <c r="BI363" i="32"/>
  <c r="BI352" i="32"/>
  <c r="BI590" i="32"/>
  <c r="BI228" i="32"/>
  <c r="BI125" i="32"/>
  <c r="BI621" i="32"/>
  <c r="BI348" i="32"/>
  <c r="BI498" i="32"/>
  <c r="BI615" i="32"/>
  <c r="BI496" i="32"/>
  <c r="BI484" i="32"/>
  <c r="BI606" i="32"/>
  <c r="BI368" i="32"/>
  <c r="BI370" i="32"/>
  <c r="BI476" i="32"/>
  <c r="BI469" i="32"/>
  <c r="BI131" i="32"/>
  <c r="BI592" i="32"/>
  <c r="BI491" i="32"/>
  <c r="BI466" i="32"/>
  <c r="BI589" i="32"/>
  <c r="BI591" i="32"/>
  <c r="BI374" i="32"/>
  <c r="BI116" i="32"/>
  <c r="BI494" i="32"/>
  <c r="BI479" i="32"/>
  <c r="BI487" i="32"/>
  <c r="BI345" i="32"/>
  <c r="BI129" i="32"/>
  <c r="BI354" i="32"/>
  <c r="BI600" i="32"/>
  <c r="BI364" i="32"/>
  <c r="BI123" i="32"/>
  <c r="BI480" i="32"/>
  <c r="BI483" i="32"/>
  <c r="BI231" i="32"/>
  <c r="BI594" i="32"/>
  <c r="BI377" i="32"/>
  <c r="BI118" i="32"/>
  <c r="BI616" i="32"/>
  <c r="BI474" i="32"/>
  <c r="BI472" i="32"/>
  <c r="BI255" i="32"/>
  <c r="BI359" i="32"/>
  <c r="BI605" i="32"/>
  <c r="BI360" i="32"/>
  <c r="BI486" i="32"/>
  <c r="BI485" i="32"/>
  <c r="BI489" i="32"/>
  <c r="BI497" i="32"/>
  <c r="BI620" i="32"/>
  <c r="BI234" i="32"/>
  <c r="BI596" i="32"/>
  <c r="BI347" i="32"/>
  <c r="BI357" i="32"/>
  <c r="BI604" i="32"/>
  <c r="BI136" i="32"/>
  <c r="BI133" i="32"/>
  <c r="BI608" i="32"/>
  <c r="BI244" i="32"/>
  <c r="BI365" i="32"/>
  <c r="BI227" i="32"/>
  <c r="BI108" i="32"/>
  <c r="BI242" i="32"/>
  <c r="BI257" i="32"/>
  <c r="BI250" i="32"/>
  <c r="BI106" i="32"/>
  <c r="BI114" i="32"/>
  <c r="BI258" i="32"/>
  <c r="BI111" i="32"/>
  <c r="BI361" i="32"/>
  <c r="BI130" i="32"/>
  <c r="BI134" i="32"/>
  <c r="BI371" i="32"/>
  <c r="BI117" i="32"/>
  <c r="BI132" i="32"/>
  <c r="BI120" i="32"/>
  <c r="BI353" i="32"/>
  <c r="BI126" i="32"/>
  <c r="BI124" i="32"/>
  <c r="BI110" i="32"/>
  <c r="BI376" i="32"/>
  <c r="BI226" i="32"/>
  <c r="BI378" i="32"/>
  <c r="BI103" i="32"/>
  <c r="BI104" i="32"/>
  <c r="BI367" i="32"/>
  <c r="BI243" i="32"/>
  <c r="BI105" i="32"/>
  <c r="BI225" i="32"/>
  <c r="BI235" i="32"/>
  <c r="BI613" i="32"/>
  <c r="BI249" i="32"/>
  <c r="BI254" i="32"/>
  <c r="BI107" i="32"/>
  <c r="BI112" i="32"/>
  <c r="BI113" i="32"/>
  <c r="BI115" i="32"/>
  <c r="BI128" i="32"/>
  <c r="BI355" i="32"/>
  <c r="BI372" i="32"/>
  <c r="BI611" i="32"/>
  <c r="BI109" i="32"/>
  <c r="BI122" i="32"/>
  <c r="AU491" i="32"/>
  <c r="BW242" i="32"/>
  <c r="BW613" i="32"/>
  <c r="BW617" i="32"/>
  <c r="BW612" i="32"/>
  <c r="BW241" i="32"/>
  <c r="AU223" i="32"/>
  <c r="AU92" i="32"/>
  <c r="AU360" i="32"/>
  <c r="AU214" i="32"/>
  <c r="AU362" i="32"/>
  <c r="AU219" i="32"/>
  <c r="AU123" i="32"/>
  <c r="AU236" i="32"/>
  <c r="AU222" i="32"/>
  <c r="AU486" i="32"/>
  <c r="AU480" i="32"/>
  <c r="BW243" i="32"/>
  <c r="BW490" i="32"/>
  <c r="AU40" i="32"/>
  <c r="BW611" i="32"/>
  <c r="BW620" i="32"/>
  <c r="BW371" i="32"/>
  <c r="AU579" i="32"/>
  <c r="AU98" i="32"/>
  <c r="AU354" i="32"/>
  <c r="AU251" i="32"/>
  <c r="AU347" i="32"/>
  <c r="AU591" i="32"/>
  <c r="AU218" i="32"/>
  <c r="AU250" i="32"/>
  <c r="AU93" i="32"/>
  <c r="AU220" i="32"/>
  <c r="AU96" i="32"/>
  <c r="AU215" i="32"/>
  <c r="AU105" i="32"/>
  <c r="AU100" i="32"/>
  <c r="AU111" i="32"/>
  <c r="AU457" i="32"/>
  <c r="AU467" i="32"/>
  <c r="AU490" i="32"/>
  <c r="AU468" i="32"/>
  <c r="AU476" i="32"/>
  <c r="AU474" i="32"/>
  <c r="BW359" i="32"/>
  <c r="AU199" i="32"/>
  <c r="BW602" i="32"/>
  <c r="BW245" i="32"/>
  <c r="AU367" i="32"/>
  <c r="AU253" i="32"/>
  <c r="AU228" i="32"/>
  <c r="AU576" i="32"/>
  <c r="AU224" i="32"/>
  <c r="AU580" i="32"/>
  <c r="AU605" i="32"/>
  <c r="AU577" i="32"/>
  <c r="AU109" i="32"/>
  <c r="AU359" i="32"/>
  <c r="AU581" i="32"/>
  <c r="AU216" i="32"/>
  <c r="AU619" i="32"/>
  <c r="BW606" i="32"/>
  <c r="AU601" i="32"/>
  <c r="AU475" i="32"/>
  <c r="AU482" i="32"/>
  <c r="AU130" i="32"/>
  <c r="BW119" i="32"/>
  <c r="BW498" i="32"/>
  <c r="BW121" i="32"/>
  <c r="AU542" i="32"/>
  <c r="BW378" i="32"/>
  <c r="BW619" i="32"/>
  <c r="BW618" i="32"/>
  <c r="AU97" i="32"/>
  <c r="AU125" i="32"/>
  <c r="AU129" i="32"/>
  <c r="AU369" i="32"/>
  <c r="AU217" i="32"/>
  <c r="AU341" i="32"/>
  <c r="AU343" i="32"/>
  <c r="AU117" i="32"/>
  <c r="AU583" i="32"/>
  <c r="AU239" i="32"/>
  <c r="AU595" i="32"/>
  <c r="AU350" i="32"/>
  <c r="AU599" i="32"/>
  <c r="AU378" i="32"/>
  <c r="AU492" i="32"/>
  <c r="AU478" i="32"/>
  <c r="AU489" i="32"/>
  <c r="BW115" i="32"/>
  <c r="AU191" i="32"/>
  <c r="BW500" i="32"/>
  <c r="BW247" i="32"/>
  <c r="BW362" i="32"/>
  <c r="BW600" i="32"/>
  <c r="AU113" i="32"/>
  <c r="AU615" i="32"/>
  <c r="AU587" i="32"/>
  <c r="AU607" i="32"/>
  <c r="AU379" i="32"/>
  <c r="AU101" i="32"/>
  <c r="AU575" i="32"/>
  <c r="AU346" i="32"/>
  <c r="AU99" i="32"/>
  <c r="AU589" i="32"/>
  <c r="AU114" i="32"/>
  <c r="AU477" i="32"/>
  <c r="AU497" i="32"/>
  <c r="BW239" i="32"/>
  <c r="BW255" i="32"/>
  <c r="AU249" i="32"/>
  <c r="AU585" i="32"/>
  <c r="AU227" i="32"/>
  <c r="AU119" i="32"/>
  <c r="AU115" i="32"/>
  <c r="AU336" i="32"/>
  <c r="AU256" i="32"/>
  <c r="AU376" i="32"/>
  <c r="AU353" i="32"/>
  <c r="AU242" i="32"/>
  <c r="AU208" i="32"/>
  <c r="AU481" i="32"/>
  <c r="BW605" i="32"/>
  <c r="BW358" i="32"/>
  <c r="AU240" i="32"/>
  <c r="AU621" i="32"/>
  <c r="AU94" i="32"/>
  <c r="AU213" i="32"/>
  <c r="AU582" i="32"/>
  <c r="AU91" i="32"/>
  <c r="AU233" i="32"/>
  <c r="AU597" i="32"/>
  <c r="AU212" i="32"/>
  <c r="BW249" i="32"/>
  <c r="BW616" i="32"/>
  <c r="BW485" i="32"/>
  <c r="BW251" i="32"/>
  <c r="BW370" i="32"/>
  <c r="BW479" i="32"/>
  <c r="BW487" i="32"/>
  <c r="BW250" i="32"/>
  <c r="BW357" i="32"/>
  <c r="BW363" i="32"/>
  <c r="BW603" i="32"/>
  <c r="BW484" i="32"/>
  <c r="BW237" i="32"/>
  <c r="BW493" i="32"/>
  <c r="BW601" i="32"/>
  <c r="BW372" i="32"/>
  <c r="BW258" i="32"/>
  <c r="BW482" i="32"/>
  <c r="BW495" i="32"/>
  <c r="BW256" i="32"/>
  <c r="BW492" i="32"/>
  <c r="BW252" i="32"/>
  <c r="BW360" i="32"/>
  <c r="BW615" i="32"/>
  <c r="BW491" i="32"/>
  <c r="BW499" i="32"/>
  <c r="BW610" i="32"/>
  <c r="BW379" i="32"/>
  <c r="BW497" i="32"/>
  <c r="BW486" i="32"/>
  <c r="BW375" i="32"/>
  <c r="BW367" i="32"/>
  <c r="BW488" i="32"/>
  <c r="BW494" i="32"/>
  <c r="BW368" i="32"/>
  <c r="BW361" i="32"/>
  <c r="BW253" i="32"/>
  <c r="BW483" i="32"/>
  <c r="BW374" i="32"/>
  <c r="BW607" i="32"/>
  <c r="BW238" i="32"/>
  <c r="BW376" i="32"/>
  <c r="BW480" i="32"/>
  <c r="BW377" i="32"/>
  <c r="BW257" i="32"/>
  <c r="BW123" i="32"/>
  <c r="BW364" i="32"/>
  <c r="BW621" i="32"/>
  <c r="BW365" i="32"/>
  <c r="BW496" i="32"/>
  <c r="BW489" i="32"/>
  <c r="BW366" i="32"/>
  <c r="BW244" i="32"/>
  <c r="BW130" i="32"/>
  <c r="BW116" i="32"/>
  <c r="BW117" i="32"/>
  <c r="BW126" i="32"/>
  <c r="BW128" i="32"/>
  <c r="BW614" i="32"/>
  <c r="BW136" i="32"/>
  <c r="BW137" i="32"/>
  <c r="BW127" i="32"/>
  <c r="BW134" i="32"/>
  <c r="BW125" i="32"/>
  <c r="BW120" i="32"/>
  <c r="BW122" i="32"/>
  <c r="BW133" i="32"/>
  <c r="BW369" i="32"/>
  <c r="BW135" i="32"/>
  <c r="BW609" i="32"/>
  <c r="BW599" i="32"/>
  <c r="BW132" i="32"/>
  <c r="BW131" i="32"/>
  <c r="BW246" i="32"/>
  <c r="BW236" i="32"/>
  <c r="BW118" i="32"/>
  <c r="BW129" i="32"/>
  <c r="AU494" i="32"/>
  <c r="AU500" i="32"/>
  <c r="AU460" i="32"/>
  <c r="AU598" i="32"/>
  <c r="BW124" i="32"/>
  <c r="BW478" i="32"/>
  <c r="BW373" i="32"/>
  <c r="BW240" i="32"/>
  <c r="AU552" i="32"/>
  <c r="BW481" i="32"/>
  <c r="BW254" i="32"/>
  <c r="BW248" i="32"/>
  <c r="BW604" i="32"/>
  <c r="AU103" i="32"/>
  <c r="AU234" i="32"/>
  <c r="AU578" i="32"/>
  <c r="AU584" i="32"/>
  <c r="AU339" i="32"/>
  <c r="AU95" i="32"/>
  <c r="AU221" i="32"/>
  <c r="AU603" i="32"/>
  <c r="AU254" i="32"/>
  <c r="AU187" i="32"/>
  <c r="AU65" i="32"/>
  <c r="AU292" i="32"/>
  <c r="AU331" i="32"/>
  <c r="AU178" i="32"/>
  <c r="AU55" i="32"/>
  <c r="AU190" i="32"/>
  <c r="AU565" i="32"/>
  <c r="AU285" i="32"/>
  <c r="AU554" i="32"/>
  <c r="AU188" i="32"/>
  <c r="AU201" i="32"/>
  <c r="AU563" i="32"/>
  <c r="AU288" i="32"/>
  <c r="AU43" i="32"/>
  <c r="AU57" i="32"/>
  <c r="AU306" i="32"/>
  <c r="AU164" i="32"/>
  <c r="AU315" i="32"/>
  <c r="AU296" i="32"/>
  <c r="AU51" i="32"/>
  <c r="AU414" i="32"/>
  <c r="AU161" i="32"/>
  <c r="AU422" i="32"/>
  <c r="AU56" i="32"/>
  <c r="AU52" i="32"/>
  <c r="AU172" i="32"/>
  <c r="AU50" i="32"/>
  <c r="AU574" i="32"/>
  <c r="AU71" i="32"/>
  <c r="AU77" i="32"/>
  <c r="AU203" i="32"/>
  <c r="AU205" i="32"/>
  <c r="AU194" i="32"/>
  <c r="AU555" i="32"/>
  <c r="AU317" i="32"/>
  <c r="AU423" i="32"/>
  <c r="AU62" i="32"/>
  <c r="AU316" i="32"/>
  <c r="AU75" i="32"/>
  <c r="AU38" i="32"/>
  <c r="AU81" i="32"/>
  <c r="AU303" i="32"/>
  <c r="BI209" i="32"/>
  <c r="BI444" i="32"/>
  <c r="BI453" i="32"/>
  <c r="BI419" i="32"/>
  <c r="BI565" i="32"/>
  <c r="BI170" i="32"/>
  <c r="BI539" i="32"/>
  <c r="BI184" i="32"/>
  <c r="BI177" i="32"/>
  <c r="BI310" i="32"/>
  <c r="BI537" i="32"/>
  <c r="BI85" i="32"/>
  <c r="BI169" i="32"/>
  <c r="BI311" i="32"/>
  <c r="BI545" i="32"/>
  <c r="BI303" i="32"/>
  <c r="BI201" i="32"/>
  <c r="BI195" i="32"/>
  <c r="BI164" i="32"/>
  <c r="BI76" i="32"/>
  <c r="BI206" i="32"/>
  <c r="BI46" i="32"/>
  <c r="BI555" i="32"/>
  <c r="BI53" i="32"/>
  <c r="BI314" i="32"/>
  <c r="BI198" i="32"/>
  <c r="BI58" i="32"/>
  <c r="BI80" i="32"/>
  <c r="BI73" i="32"/>
  <c r="BI452" i="32"/>
  <c r="BI407" i="32"/>
  <c r="BI408" i="32"/>
  <c r="BI409" i="32"/>
  <c r="BI410" i="32"/>
  <c r="BI427" i="32"/>
  <c r="BI328" i="32"/>
  <c r="BI535" i="32"/>
  <c r="BI210" i="32"/>
  <c r="BI50" i="32"/>
  <c r="BI323" i="32"/>
  <c r="BI69" i="32"/>
  <c r="BI571" i="32"/>
  <c r="BI330" i="32"/>
  <c r="BI70" i="32"/>
  <c r="BI289" i="32"/>
  <c r="BI74" i="32"/>
  <c r="BI327" i="32"/>
  <c r="BI72" i="32"/>
  <c r="BI562" i="32"/>
  <c r="BI291" i="32"/>
  <c r="BI302" i="32"/>
  <c r="BI413" i="32"/>
  <c r="BI422" i="32"/>
  <c r="BI423" i="32"/>
  <c r="BI424" i="32"/>
  <c r="BI425" i="32"/>
  <c r="BI426" i="32"/>
  <c r="BI443" i="32"/>
  <c r="BI414" i="32"/>
  <c r="BI416" i="32"/>
  <c r="BI418" i="32"/>
  <c r="BI178" i="32"/>
  <c r="BI564" i="32"/>
  <c r="BI63" i="32"/>
  <c r="BI87" i="32"/>
  <c r="BI168" i="32"/>
  <c r="BI51" i="32"/>
  <c r="BI193" i="32"/>
  <c r="BI553" i="32"/>
  <c r="BI320" i="32"/>
  <c r="BI208" i="32"/>
  <c r="BI294" i="32"/>
  <c r="BI533" i="32"/>
  <c r="BI528" i="32"/>
  <c r="BI547" i="32"/>
  <c r="BI65" i="32"/>
  <c r="BI541" i="32"/>
  <c r="BI67" i="32"/>
  <c r="BI305" i="32"/>
  <c r="BI326" i="32"/>
  <c r="BI56" i="32"/>
  <c r="BI290" i="32"/>
  <c r="BI79" i="32"/>
  <c r="BI194" i="32"/>
  <c r="BI55" i="32"/>
  <c r="BI331" i="32"/>
  <c r="BI39" i="32"/>
  <c r="BI332" i="32"/>
  <c r="BI211" i="32"/>
  <c r="BI406" i="32"/>
  <c r="BI421" i="32"/>
  <c r="BI430" i="32"/>
  <c r="BI431" i="32"/>
  <c r="BI432" i="32"/>
  <c r="BI433" i="32"/>
  <c r="BI434" i="32"/>
  <c r="BI451" i="32"/>
  <c r="BI542" i="32"/>
  <c r="BI563" i="32"/>
  <c r="BI308" i="32"/>
  <c r="BI89" i="32"/>
  <c r="BI556" i="32"/>
  <c r="BI567" i="32"/>
  <c r="BI527" i="32"/>
  <c r="BI324" i="32"/>
  <c r="BI532" i="32"/>
  <c r="BI59" i="32"/>
  <c r="BI558" i="32"/>
  <c r="BI550" i="32"/>
  <c r="BI165" i="32"/>
  <c r="BI176" i="32"/>
  <c r="BI531" i="32"/>
  <c r="BI203" i="32"/>
  <c r="BI319" i="32"/>
  <c r="BI86" i="32"/>
  <c r="BI288" i="32"/>
  <c r="BI60" i="32"/>
  <c r="BI181" i="32"/>
  <c r="BI84" i="32"/>
  <c r="BI536" i="32"/>
  <c r="BI71" i="32"/>
  <c r="BI529" i="32"/>
  <c r="BI61" i="32"/>
  <c r="BI66" i="32"/>
  <c r="BI420" i="32"/>
  <c r="BI429" i="32"/>
  <c r="BI438" i="32"/>
  <c r="BI439" i="32"/>
  <c r="BI440" i="32"/>
  <c r="BI441" i="32"/>
  <c r="BI442" i="32"/>
  <c r="BI573" i="32"/>
  <c r="BI41" i="32"/>
  <c r="BI554" i="32"/>
  <c r="BI548" i="32"/>
  <c r="BI549" i="32"/>
  <c r="BI295" i="32"/>
  <c r="BI569" i="32"/>
  <c r="BI544" i="32"/>
  <c r="BI185" i="32"/>
  <c r="BI325" i="32"/>
  <c r="BI171" i="32"/>
  <c r="BI566" i="32"/>
  <c r="BI188" i="32"/>
  <c r="BI315" i="32"/>
  <c r="BI299" i="32"/>
  <c r="BI174" i="32"/>
  <c r="BI68" i="32"/>
  <c r="BI48" i="32"/>
  <c r="BI301" i="32"/>
  <c r="BI90" i="32"/>
  <c r="BI179" i="32"/>
  <c r="BI187" i="32"/>
  <c r="BI304" i="32"/>
  <c r="BI297" i="32"/>
  <c r="BI38" i="32"/>
  <c r="BI428" i="32"/>
  <c r="BI437" i="32"/>
  <c r="BI446" i="32"/>
  <c r="BI447" i="32"/>
  <c r="BI448" i="32"/>
  <c r="BI449" i="32"/>
  <c r="BI450" i="32"/>
  <c r="BI561" i="32"/>
  <c r="BI415" i="32"/>
  <c r="BI435" i="32"/>
  <c r="BI534" i="32"/>
  <c r="BI557" i="32"/>
  <c r="BI192" i="32"/>
  <c r="BI313" i="32"/>
  <c r="BI559" i="32"/>
  <c r="BI568" i="32"/>
  <c r="BI546" i="32"/>
  <c r="BI540" i="32"/>
  <c r="BI175" i="32"/>
  <c r="BI307" i="32"/>
  <c r="BI574" i="32"/>
  <c r="BI329" i="32"/>
  <c r="BI202" i="32"/>
  <c r="BI167" i="32"/>
  <c r="BI199" i="32"/>
  <c r="BI182" i="32"/>
  <c r="BI78" i="32"/>
  <c r="BI77" i="32"/>
  <c r="BI196" i="32"/>
  <c r="BI44" i="32"/>
  <c r="BI312" i="32"/>
  <c r="BI83" i="32"/>
  <c r="BI287" i="32"/>
  <c r="BI166" i="32"/>
  <c r="BI309" i="32"/>
  <c r="BI298" i="32"/>
  <c r="BI436" i="32"/>
  <c r="BI445" i="32"/>
  <c r="AU546" i="32"/>
  <c r="AU45" i="32"/>
  <c r="AU204" i="32"/>
  <c r="AU571" i="32"/>
  <c r="AU300" i="32"/>
  <c r="AU193" i="32"/>
  <c r="AU89" i="32"/>
  <c r="AU314" i="32"/>
  <c r="AU61" i="32"/>
  <c r="AU168" i="32"/>
  <c r="AU72" i="32"/>
  <c r="AU197" i="32"/>
  <c r="AU312" i="32"/>
  <c r="AU171" i="32"/>
  <c r="AU159" i="32"/>
  <c r="AU68" i="32"/>
  <c r="AU46" i="32"/>
  <c r="AU169" i="32"/>
  <c r="AU49" i="32"/>
  <c r="AU210" i="32"/>
  <c r="AU567" i="32"/>
  <c r="AU175" i="32"/>
  <c r="AU547" i="32"/>
  <c r="AU177" i="32"/>
  <c r="AU41" i="32"/>
  <c r="AU82" i="32"/>
  <c r="AU80" i="32"/>
  <c r="AU207" i="32"/>
  <c r="AU63" i="32"/>
  <c r="AU550" i="32"/>
  <c r="AU185" i="32"/>
  <c r="AU48" i="32"/>
  <c r="AU200" i="32"/>
  <c r="AU562" i="32"/>
  <c r="AU174" i="32"/>
  <c r="AU78" i="32"/>
  <c r="AU566" i="32"/>
  <c r="AU176" i="32"/>
  <c r="AU76" i="32"/>
  <c r="AU287" i="32"/>
  <c r="AU180" i="32"/>
  <c r="AU60" i="32"/>
  <c r="AU324" i="32"/>
  <c r="AU182" i="32"/>
  <c r="AU556" i="32"/>
  <c r="AU553" i="32"/>
  <c r="AU166" i="32"/>
  <c r="AU37" i="32"/>
  <c r="AU70" i="32"/>
  <c r="AU167" i="32"/>
  <c r="AU570" i="32"/>
  <c r="AU545" i="32"/>
  <c r="AU551" i="32"/>
  <c r="AU183" i="32"/>
  <c r="AU195" i="32"/>
  <c r="AU173" i="32"/>
  <c r="AU69" i="32"/>
  <c r="AU74" i="32"/>
  <c r="AU42" i="32"/>
  <c r="AU322" i="32"/>
  <c r="AU47" i="32"/>
  <c r="AU66" i="32"/>
  <c r="AU67" i="32"/>
  <c r="AU449" i="32"/>
  <c r="AU444" i="32"/>
  <c r="AU413" i="32"/>
  <c r="AU406" i="32"/>
  <c r="AU297" i="32"/>
  <c r="AU39" i="32"/>
  <c r="AU54" i="32"/>
  <c r="AU539" i="32"/>
  <c r="AU560" i="32"/>
  <c r="AU206" i="32"/>
  <c r="AU186" i="32"/>
  <c r="AU308" i="32"/>
  <c r="AU321" i="32"/>
  <c r="AU64" i="32"/>
  <c r="AU211" i="32"/>
  <c r="AU330" i="32"/>
  <c r="AU198" i="32"/>
  <c r="AU90" i="32"/>
  <c r="AU568" i="32"/>
  <c r="AU202" i="32"/>
  <c r="AU209" i="32"/>
  <c r="AU73" i="32"/>
  <c r="AU304" i="32"/>
  <c r="AU541" i="32"/>
  <c r="AU558" i="32"/>
  <c r="AU564" i="32"/>
  <c r="AU83" i="32"/>
  <c r="AU286" i="32"/>
  <c r="AU189" i="32"/>
  <c r="AU84" i="32"/>
  <c r="AU319" i="32"/>
  <c r="AU181" i="32"/>
  <c r="AU179" i="32"/>
  <c r="AU165" i="32"/>
  <c r="AU196" i="32"/>
  <c r="AU87" i="32"/>
  <c r="AU320" i="32"/>
  <c r="AU549" i="32"/>
  <c r="AU192" i="32"/>
  <c r="AU298" i="32"/>
  <c r="AU313" i="32"/>
  <c r="AU573" i="32"/>
  <c r="AU326" i="32"/>
  <c r="AU293" i="32"/>
  <c r="AU404" i="32"/>
  <c r="AU327" i="32"/>
  <c r="AU310" i="32"/>
  <c r="AU58" i="32"/>
  <c r="AU557" i="32"/>
  <c r="AU548" i="32"/>
  <c r="AU540" i="32"/>
  <c r="AU572" i="32"/>
  <c r="AU85" i="32"/>
  <c r="AU559" i="32"/>
  <c r="AU544" i="32"/>
  <c r="AU295" i="32"/>
  <c r="AU281" i="32"/>
  <c r="AU88" i="32"/>
  <c r="AU170" i="32"/>
  <c r="AU44" i="32"/>
  <c r="AU86" i="32"/>
  <c r="AU59" i="32"/>
  <c r="AU184" i="32"/>
  <c r="AU53" i="32"/>
  <c r="AU569" i="32"/>
  <c r="AU561" i="32"/>
  <c r="AU543" i="32"/>
  <c r="AU79" i="32"/>
  <c r="BI47" i="32"/>
  <c r="BI52" i="32"/>
  <c r="BI43" i="32"/>
  <c r="BI411" i="32"/>
  <c r="BI173" i="32"/>
  <c r="BI412" i="32"/>
  <c r="BI293" i="32"/>
  <c r="BI54" i="32"/>
  <c r="BI42" i="32"/>
  <c r="BI45" i="32"/>
  <c r="BI286" i="32"/>
  <c r="BI151" i="32"/>
  <c r="BI160" i="32"/>
  <c r="BI283" i="32"/>
  <c r="BI281" i="32"/>
  <c r="BI400" i="32"/>
  <c r="BI403" i="32"/>
  <c r="BI161" i="32"/>
  <c r="BI401" i="32"/>
  <c r="BI280" i="32"/>
  <c r="BI282" i="32"/>
  <c r="BI404" i="32"/>
  <c r="BI158" i="32"/>
  <c r="BI162" i="32"/>
  <c r="BI159" i="32"/>
  <c r="BI163" i="32"/>
  <c r="BI279" i="32"/>
  <c r="BI402" i="32"/>
  <c r="BI405" i="32"/>
  <c r="BI284" i="32"/>
  <c r="AU148" i="32"/>
  <c r="AU149" i="32"/>
  <c r="AU145" i="32"/>
  <c r="AU142" i="32"/>
  <c r="AU262" i="32"/>
  <c r="AU263" i="32"/>
  <c r="AU140" i="32"/>
  <c r="AW140" i="32" s="1"/>
  <c r="AX140" i="32" s="1"/>
  <c r="AV141" i="32" s="1"/>
  <c r="AU143" i="32"/>
  <c r="AU382" i="32"/>
  <c r="AU264" i="32"/>
  <c r="AU385" i="32"/>
  <c r="AU384" i="32"/>
  <c r="AU141" i="32"/>
  <c r="AU261" i="32"/>
  <c r="AW261" i="32" s="1"/>
  <c r="AX261" i="32" s="1"/>
  <c r="AV262" i="32" s="1"/>
  <c r="AU383" i="32"/>
  <c r="AU147" i="32"/>
  <c r="BW383" i="32"/>
  <c r="BW228" i="32"/>
  <c r="BW588" i="32"/>
  <c r="BW403" i="32"/>
  <c r="BW400" i="32"/>
  <c r="BW432" i="32"/>
  <c r="BW594" i="32"/>
  <c r="BW279" i="32"/>
  <c r="BW304" i="32"/>
  <c r="BW538" i="32"/>
  <c r="BW330" i="32"/>
  <c r="BW198" i="32"/>
  <c r="BW543" i="32"/>
  <c r="BW174" i="32"/>
  <c r="BW551" i="32"/>
  <c r="BW216" i="32"/>
  <c r="BW539" i="32"/>
  <c r="BW223" i="32"/>
  <c r="BW325" i="32"/>
  <c r="BW318" i="32"/>
  <c r="BW562" i="32"/>
  <c r="BW202" i="32"/>
  <c r="BW548" i="32"/>
  <c r="BW298" i="32"/>
  <c r="BW98" i="32"/>
  <c r="BW66" i="32"/>
  <c r="BW101" i="32"/>
  <c r="BW65" i="32"/>
  <c r="BW100" i="32"/>
  <c r="BW68" i="32"/>
  <c r="BW99" i="32"/>
  <c r="BW67" i="32"/>
  <c r="BW218" i="32"/>
  <c r="BW282" i="32"/>
  <c r="BW343" i="32"/>
  <c r="BW313" i="32"/>
  <c r="BW287" i="32"/>
  <c r="BW331" i="32"/>
  <c r="BW544" i="32"/>
  <c r="BW199" i="32"/>
  <c r="BW570" i="32"/>
  <c r="BW226" i="32"/>
  <c r="BW280" i="32"/>
  <c r="BW593" i="32"/>
  <c r="BW404" i="32"/>
  <c r="BW475" i="32"/>
  <c r="BW589" i="32"/>
  <c r="BW405" i="32"/>
  <c r="BW587" i="32"/>
  <c r="BW468" i="32"/>
  <c r="BW463" i="32"/>
  <c r="BW355" i="32"/>
  <c r="BW590" i="32"/>
  <c r="BW597" i="32"/>
  <c r="BW227" i="32"/>
  <c r="BW111" i="32"/>
  <c r="BW230" i="32"/>
  <c r="BW108" i="32"/>
  <c r="BW109" i="32"/>
  <c r="BW553" i="32"/>
  <c r="BW537" i="32"/>
  <c r="BW323" i="32"/>
  <c r="BW337" i="32"/>
  <c r="BW529" i="32"/>
  <c r="BW179" i="32"/>
  <c r="BW320" i="32"/>
  <c r="BW165" i="32"/>
  <c r="BW178" i="32"/>
  <c r="BW534" i="32"/>
  <c r="BW209" i="32"/>
  <c r="BW284" i="32"/>
  <c r="BW192" i="32"/>
  <c r="BW94" i="32"/>
  <c r="BW62" i="32"/>
  <c r="BW93" i="32"/>
  <c r="BW61" i="32"/>
  <c r="BW96" i="32"/>
  <c r="BW64" i="32"/>
  <c r="BW95" i="32"/>
  <c r="BW63" i="32"/>
  <c r="BW214" i="32"/>
  <c r="BW283" i="32"/>
  <c r="BW215" i="32"/>
  <c r="BW342" i="32"/>
  <c r="BW321" i="32"/>
  <c r="BW193" i="32"/>
  <c r="BW309" i="32"/>
  <c r="BW297" i="32"/>
  <c r="BW158" i="32"/>
  <c r="BW596" i="32"/>
  <c r="BW473" i="32"/>
  <c r="BW402" i="32"/>
  <c r="BW466" i="32"/>
  <c r="BW455" i="32"/>
  <c r="BW229" i="32"/>
  <c r="BW591" i="32"/>
  <c r="BW113" i="32"/>
  <c r="BW326" i="32"/>
  <c r="BW338" i="32"/>
  <c r="BW329" i="32"/>
  <c r="BW311" i="32"/>
  <c r="BW187" i="32"/>
  <c r="BW190" i="32"/>
  <c r="BW579" i="32"/>
  <c r="BW213" i="32"/>
  <c r="BW549" i="32"/>
  <c r="BW328" i="32"/>
  <c r="BW210" i="32"/>
  <c r="BW300" i="32"/>
  <c r="BW542" i="32"/>
  <c r="BW316" i="32"/>
  <c r="BW293" i="32"/>
  <c r="BW203" i="32"/>
  <c r="BW90" i="32"/>
  <c r="BW58" i="32"/>
  <c r="BW89" i="32"/>
  <c r="BW57" i="32"/>
  <c r="BW92" i="32"/>
  <c r="BW60" i="32"/>
  <c r="BW91" i="32"/>
  <c r="BW59" i="32"/>
  <c r="BW159" i="32"/>
  <c r="BW189" i="32"/>
  <c r="BW308" i="32"/>
  <c r="BW528" i="32"/>
  <c r="BW183" i="32"/>
  <c r="BW560" i="32"/>
  <c r="BW351" i="32"/>
  <c r="BW353" i="32"/>
  <c r="BW460" i="32"/>
  <c r="BW423" i="32"/>
  <c r="BW356" i="32"/>
  <c r="BW349" i="32"/>
  <c r="BW104" i="32"/>
  <c r="BW105" i="32"/>
  <c r="BW201" i="32"/>
  <c r="BW171" i="32"/>
  <c r="BW195" i="32"/>
  <c r="BW583" i="32"/>
  <c r="BW565" i="32"/>
  <c r="BW563" i="32"/>
  <c r="BW315" i="32"/>
  <c r="BW527" i="32"/>
  <c r="BW221" i="32"/>
  <c r="BW180" i="32"/>
  <c r="BW305" i="32"/>
  <c r="BW281" i="32"/>
  <c r="BW86" i="32"/>
  <c r="BW54" i="32"/>
  <c r="BW85" i="32"/>
  <c r="BW53" i="32"/>
  <c r="BW88" i="32"/>
  <c r="BW56" i="32"/>
  <c r="BW87" i="32"/>
  <c r="BW55" i="32"/>
  <c r="BW205" i="32"/>
  <c r="BW350" i="32"/>
  <c r="BW224" i="32"/>
  <c r="BW474" i="32"/>
  <c r="BW452" i="32"/>
  <c r="BW454" i="32"/>
  <c r="BW347" i="32"/>
  <c r="BW348" i="32"/>
  <c r="BW110" i="32"/>
  <c r="BW112" i="32"/>
  <c r="BW219" i="32"/>
  <c r="BW573" i="32"/>
  <c r="BW296" i="32"/>
  <c r="BW547" i="32"/>
  <c r="BW541" i="32"/>
  <c r="BW288" i="32"/>
  <c r="BW217" i="32"/>
  <c r="BW170" i="32"/>
  <c r="BW559" i="32"/>
  <c r="BW299" i="32"/>
  <c r="BW586" i="32"/>
  <c r="BW82" i="32"/>
  <c r="BW50" i="32"/>
  <c r="BW81" i="32"/>
  <c r="BW49" i="32"/>
  <c r="BW84" i="32"/>
  <c r="BW52" i="32"/>
  <c r="BW83" i="32"/>
  <c r="BW51" i="32"/>
  <c r="BW196" i="32"/>
  <c r="BW289" i="32"/>
  <c r="BW162" i="32"/>
  <c r="BW184" i="32"/>
  <c r="BW307" i="32"/>
  <c r="BW580" i="32"/>
  <c r="BW292" i="32"/>
  <c r="BW322" i="32"/>
  <c r="BW595" i="32"/>
  <c r="BW235" i="32"/>
  <c r="BW470" i="32"/>
  <c r="BW477" i="32"/>
  <c r="BW476" i="32"/>
  <c r="BW467" i="32"/>
  <c r="BW409" i="32"/>
  <c r="BW421" i="32"/>
  <c r="BW106" i="32"/>
  <c r="BW571" i="32"/>
  <c r="BW567" i="32"/>
  <c r="BW533" i="32"/>
  <c r="BW569" i="32"/>
  <c r="BW182" i="32"/>
  <c r="BW531" i="32"/>
  <c r="BW577" i="32"/>
  <c r="BW336" i="32"/>
  <c r="BW575" i="32"/>
  <c r="BW295" i="32"/>
  <c r="BW177" i="32"/>
  <c r="BW204" i="32"/>
  <c r="BW191" i="32"/>
  <c r="BW576" i="32"/>
  <c r="BW74" i="32"/>
  <c r="BW42" i="32"/>
  <c r="BW73" i="32"/>
  <c r="BW41" i="32"/>
  <c r="BW76" i="32"/>
  <c r="BW44" i="32"/>
  <c r="BW75" i="32"/>
  <c r="BW43" i="32"/>
  <c r="BW197" i="32"/>
  <c r="BW168" i="32"/>
  <c r="BW211" i="32"/>
  <c r="BW169" i="32"/>
  <c r="BW176" i="32"/>
  <c r="BW286" i="32"/>
  <c r="BW232" i="32"/>
  <c r="BW453" i="32"/>
  <c r="BW163" i="32"/>
  <c r="BW557" i="32"/>
  <c r="BW532" i="32"/>
  <c r="BW222" i="32"/>
  <c r="BW77" i="32"/>
  <c r="BW79" i="32"/>
  <c r="BW285" i="32"/>
  <c r="BW172" i="32"/>
  <c r="BW332" i="32"/>
  <c r="BW536" i="32"/>
  <c r="BW568" i="32"/>
  <c r="BW310" i="32"/>
  <c r="BW181" i="32"/>
  <c r="BW574" i="32"/>
  <c r="BW561" i="32"/>
  <c r="BW306" i="32"/>
  <c r="BW333" i="32"/>
  <c r="BW581" i="32"/>
  <c r="BW46" i="32"/>
  <c r="BW212" i="32"/>
  <c r="BW550" i="32"/>
  <c r="BW290" i="32"/>
  <c r="BW185" i="32"/>
  <c r="BW582" i="32"/>
  <c r="BW354" i="32"/>
  <c r="BW234" i="32"/>
  <c r="BW584" i="32"/>
  <c r="BW69" i="32"/>
  <c r="BW71" i="32"/>
  <c r="BW540" i="32"/>
  <c r="BW303" i="32"/>
  <c r="BW556" i="32"/>
  <c r="BW45" i="32"/>
  <c r="BW564" i="32"/>
  <c r="BW317" i="32"/>
  <c r="BW301" i="32"/>
  <c r="BW572" i="32"/>
  <c r="BW578" i="32"/>
  <c r="BW102" i="32"/>
  <c r="BW598" i="32"/>
  <c r="BW38" i="32"/>
  <c r="BW472" i="32"/>
  <c r="BW114" i="32"/>
  <c r="BW225" i="32"/>
  <c r="BW555" i="32"/>
  <c r="BW535" i="32"/>
  <c r="BW167" i="32"/>
  <c r="BW47" i="32"/>
  <c r="BW552" i="32"/>
  <c r="BW173" i="32"/>
  <c r="BW39" i="32"/>
  <c r="BW186" i="32"/>
  <c r="BW302" i="32"/>
  <c r="BW231" i="32"/>
  <c r="BW401" i="32"/>
  <c r="BW344" i="32"/>
  <c r="BW37" i="32"/>
  <c r="BW346" i="32"/>
  <c r="BW471" i="32"/>
  <c r="BW345" i="32"/>
  <c r="BW103" i="32"/>
  <c r="BW166" i="32"/>
  <c r="BW334" i="32"/>
  <c r="BW78" i="32"/>
  <c r="BW80" i="32"/>
  <c r="BW160" i="32"/>
  <c r="BW164" i="32"/>
  <c r="BW546" i="32"/>
  <c r="BW558" i="32"/>
  <c r="BW566" i="32"/>
  <c r="BW341" i="32"/>
  <c r="BW48" i="32"/>
  <c r="BW161" i="32"/>
  <c r="BW194" i="32"/>
  <c r="BW327" i="32"/>
  <c r="BW335" i="32"/>
  <c r="BW456" i="32"/>
  <c r="BW545" i="32"/>
  <c r="BW40" i="32"/>
  <c r="BW200" i="32"/>
  <c r="BW233" i="32"/>
  <c r="BW592" i="32"/>
  <c r="BW107" i="32"/>
  <c r="BW312" i="32"/>
  <c r="BW291" i="32"/>
  <c r="BW324" i="32"/>
  <c r="BW208" i="32"/>
  <c r="BW70" i="32"/>
  <c r="BW72" i="32"/>
  <c r="BW206" i="32"/>
  <c r="BW175" i="32"/>
  <c r="BW220" i="32"/>
  <c r="BW314" i="32"/>
  <c r="BW188" i="32"/>
  <c r="BW319" i="32"/>
  <c r="BW294" i="32"/>
  <c r="BW530" i="32"/>
  <c r="BW457" i="32"/>
  <c r="BW585" i="32"/>
  <c r="BW207" i="32"/>
  <c r="BW554" i="32"/>
  <c r="BW339" i="32"/>
  <c r="BW340" i="32"/>
  <c r="BW415" i="32"/>
  <c r="BW438" i="32"/>
  <c r="BW428" i="32"/>
  <c r="BW430" i="32"/>
  <c r="BW427" i="32"/>
  <c r="BW446" i="32"/>
  <c r="BW264" i="32"/>
  <c r="BW469" i="32"/>
  <c r="BW425" i="32"/>
  <c r="BW422" i="32"/>
  <c r="BW437" i="32"/>
  <c r="BW461" i="32"/>
  <c r="BW441" i="32"/>
  <c r="BW451" i="32"/>
  <c r="BW352" i="32"/>
  <c r="BW413" i="32"/>
  <c r="BW407" i="32"/>
  <c r="BW429" i="32"/>
  <c r="BW416" i="32"/>
  <c r="BW439" i="32"/>
  <c r="BW419" i="32"/>
  <c r="BW410" i="32"/>
  <c r="BW412" i="32"/>
  <c r="BW442" i="32"/>
  <c r="BW433" i="32"/>
  <c r="BW465" i="32"/>
  <c r="BW435" i="32"/>
  <c r="BW450" i="32"/>
  <c r="BW440" i="32"/>
  <c r="BW97" i="32"/>
  <c r="BW411" i="32"/>
  <c r="BW458" i="32"/>
  <c r="BW447" i="32"/>
  <c r="BW449" i="32"/>
  <c r="BW418" i="32"/>
  <c r="BW424" i="32"/>
  <c r="BW406" i="32"/>
  <c r="BW445" i="32"/>
  <c r="BW443" i="32"/>
  <c r="BW408" i="32"/>
  <c r="BW426" i="32"/>
  <c r="BW434" i="32"/>
  <c r="BW436" i="32"/>
  <c r="BW386" i="32"/>
  <c r="BW431" i="32"/>
  <c r="BW420" i="32"/>
  <c r="BW414" i="32"/>
  <c r="BW448" i="32"/>
  <c r="BW462" i="32"/>
  <c r="BW464" i="32"/>
  <c r="BW417" i="32"/>
  <c r="BW459" i="32"/>
  <c r="BW444" i="32"/>
  <c r="BI385" i="32"/>
  <c r="BI143" i="32"/>
  <c r="BI384" i="32"/>
  <c r="BI383" i="32"/>
  <c r="BI141" i="32"/>
  <c r="BI265" i="32"/>
  <c r="BI140" i="32"/>
  <c r="BK140" i="32" s="1"/>
  <c r="BL140" i="32" s="1"/>
  <c r="BJ141" i="32" s="1"/>
  <c r="BI386" i="32"/>
  <c r="BI503" i="32"/>
  <c r="BK503" i="32" s="1"/>
  <c r="BL503" i="32" s="1"/>
  <c r="BJ504" i="32" s="1"/>
  <c r="BI504" i="32" s="1"/>
  <c r="BK504" i="32" s="1"/>
  <c r="BI264" i="32"/>
  <c r="BI261" i="32"/>
  <c r="BK261" i="32" s="1"/>
  <c r="BL261" i="32" s="1"/>
  <c r="BJ262" i="32" s="1"/>
  <c r="BI144" i="32"/>
  <c r="BI262" i="32"/>
  <c r="BI263" i="32"/>
  <c r="BI382" i="32"/>
  <c r="BK382" i="32" s="1"/>
  <c r="BL382" i="32" s="1"/>
  <c r="BJ383" i="32" s="1"/>
  <c r="BI142" i="32"/>
  <c r="AU32" i="32"/>
  <c r="AK10" i="32" a="1"/>
  <c r="AK10" i="32" s="1"/>
  <c r="AU150" i="32"/>
  <c r="AU271" i="32"/>
  <c r="AU36" i="32"/>
  <c r="BW141" i="32"/>
  <c r="BW145" i="32"/>
  <c r="BW263" i="32"/>
  <c r="BW382" i="32"/>
  <c r="BY382" i="32" s="1"/>
  <c r="BZ382" i="32" s="1"/>
  <c r="BX383" i="32" s="1"/>
  <c r="BW387" i="32"/>
  <c r="BW503" i="32"/>
  <c r="BY503" i="32" s="1"/>
  <c r="BZ503" i="32" s="1"/>
  <c r="BX504" i="32" s="1"/>
  <c r="BW504" i="32" s="1"/>
  <c r="BY504" i="32" s="1"/>
  <c r="BW142" i="32"/>
  <c r="BW265" i="32"/>
  <c r="BW140" i="32"/>
  <c r="BY140" i="32" s="1"/>
  <c r="BZ140" i="32" s="1"/>
  <c r="BX141" i="32" s="1"/>
  <c r="BW266" i="32"/>
  <c r="BW143" i="32"/>
  <c r="BW261" i="32"/>
  <c r="BY261" i="32" s="1"/>
  <c r="BZ261" i="32" s="1"/>
  <c r="BX262" i="32" s="1"/>
  <c r="BW384" i="32"/>
  <c r="BW385" i="32"/>
  <c r="BW388" i="32"/>
  <c r="BI396" i="32"/>
  <c r="BI277" i="32"/>
  <c r="BI152" i="32"/>
  <c r="BI26" i="32"/>
  <c r="BI399" i="32"/>
  <c r="BI276" i="32"/>
  <c r="BI398" i="32"/>
  <c r="BI149" i="32"/>
  <c r="BI150" i="32"/>
  <c r="BI25" i="32"/>
  <c r="BI19" i="32"/>
  <c r="BK19" i="32" s="1"/>
  <c r="BL19" i="32" s="1"/>
  <c r="BI20" i="32"/>
  <c r="BI389" i="32"/>
  <c r="BI145" i="32"/>
  <c r="BI269" i="32"/>
  <c r="BI397" i="32"/>
  <c r="BI147" i="32"/>
  <c r="BI32" i="32"/>
  <c r="BI24" i="32"/>
  <c r="BI387" i="32"/>
  <c r="BI392" i="32"/>
  <c r="BI393" i="32"/>
  <c r="BI155" i="32"/>
  <c r="BI157" i="32"/>
  <c r="BI22" i="32"/>
  <c r="BI34" i="32"/>
  <c r="BI30" i="32"/>
  <c r="BI33" i="32"/>
  <c r="BI28" i="32"/>
  <c r="BI391" i="32"/>
  <c r="BI388" i="32"/>
  <c r="BI273" i="32"/>
  <c r="BI156" i="32"/>
  <c r="BI390" i="32"/>
  <c r="BI272" i="32"/>
  <c r="BI21" i="32"/>
  <c r="BI27" i="32"/>
  <c r="BI271" i="32"/>
  <c r="BI270" i="32"/>
  <c r="BI266" i="32"/>
  <c r="BI395" i="32"/>
  <c r="BI146" i="32"/>
  <c r="BI154" i="32"/>
  <c r="BI36" i="32"/>
  <c r="BI153" i="32"/>
  <c r="BI267" i="32"/>
  <c r="BI35" i="32"/>
  <c r="BI29" i="32"/>
  <c r="BI31" i="32"/>
  <c r="BI23" i="32"/>
  <c r="BI394" i="32"/>
  <c r="BI278" i="32"/>
  <c r="BI275" i="32"/>
  <c r="BI268" i="32"/>
  <c r="BI148" i="32"/>
  <c r="BI274" i="32"/>
  <c r="AU27" i="32"/>
  <c r="AU396" i="32"/>
  <c r="AU144" i="32"/>
  <c r="AU29" i="32"/>
  <c r="AU24" i="32"/>
  <c r="AU265" i="32"/>
  <c r="AU156" i="32"/>
  <c r="AU273" i="32"/>
  <c r="AU268" i="32"/>
  <c r="AU391" i="32"/>
  <c r="AU28" i="32"/>
  <c r="AU23" i="32"/>
  <c r="AU33" i="32"/>
  <c r="AU153" i="32"/>
  <c r="AU275" i="32"/>
  <c r="AU31" i="32"/>
  <c r="AU392" i="32"/>
  <c r="AU397" i="32"/>
  <c r="AU146" i="32"/>
  <c r="AU155" i="32"/>
  <c r="AU157" i="32"/>
  <c r="AU154" i="32"/>
  <c r="AU35" i="32"/>
  <c r="AU25" i="32"/>
  <c r="AU386" i="32"/>
  <c r="AU398" i="32"/>
  <c r="AS18" i="32"/>
  <c r="CK11" i="32"/>
  <c r="AU266" i="32"/>
  <c r="CK10" i="32"/>
  <c r="AU394" i="32"/>
  <c r="AU276" i="32"/>
  <c r="AU274" i="32"/>
  <c r="AU277" i="32"/>
  <c r="AU19" i="32"/>
  <c r="AW19" i="32" s="1"/>
  <c r="AX19" i="32" s="1"/>
  <c r="AV20" i="32" s="1"/>
  <c r="AU270" i="32"/>
  <c r="AU272" i="32"/>
  <c r="AU388" i="32"/>
  <c r="AU269" i="32"/>
  <c r="AU387" i="32"/>
  <c r="AU399" i="32"/>
  <c r="AU395" i="32"/>
  <c r="AU26" i="32"/>
  <c r="AU151" i="32"/>
  <c r="AU278" i="32"/>
  <c r="AU20" i="32"/>
  <c r="AU267" i="32"/>
  <c r="AU389" i="32"/>
  <c r="CK9" i="32"/>
  <c r="AU30" i="32"/>
  <c r="AU21" i="32"/>
  <c r="AU152" i="32"/>
  <c r="AU22" i="32"/>
  <c r="AU34" i="32"/>
  <c r="AU390" i="32"/>
  <c r="AU393" i="32"/>
  <c r="I10" i="32"/>
  <c r="BW262" i="32"/>
  <c r="BW391" i="32"/>
  <c r="BW390" i="32"/>
  <c r="BW27" i="32"/>
  <c r="BW30" i="32"/>
  <c r="BW278" i="32"/>
  <c r="BW156" i="32"/>
  <c r="BW29" i="32"/>
  <c r="BW395" i="32"/>
  <c r="BW23" i="32"/>
  <c r="BW399" i="32"/>
  <c r="BW148" i="32"/>
  <c r="BW393" i="32"/>
  <c r="BW147" i="32"/>
  <c r="BW271" i="32"/>
  <c r="BW20" i="32"/>
  <c r="BW36" i="32"/>
  <c r="BW268" i="32"/>
  <c r="BW396" i="32"/>
  <c r="BW269" i="32"/>
  <c r="BW35" i="32"/>
  <c r="BW25" i="32"/>
  <c r="BW267" i="32"/>
  <c r="BW274" i="32"/>
  <c r="BW273" i="32"/>
  <c r="BW155" i="32"/>
  <c r="BW31" i="32"/>
  <c r="BW150" i="32"/>
  <c r="BW154" i="32"/>
  <c r="BW22" i="32"/>
  <c r="BW392" i="32"/>
  <c r="BW397" i="32"/>
  <c r="BW153" i="32"/>
  <c r="BW270" i="32"/>
  <c r="BW389" i="32"/>
  <c r="BW28" i="32"/>
  <c r="BW277" i="32"/>
  <c r="BW272" i="32"/>
  <c r="BW34" i="32"/>
  <c r="BW146" i="32"/>
  <c r="BW26" i="32"/>
  <c r="BW276" i="32"/>
  <c r="BW275" i="32"/>
  <c r="BW398" i="32"/>
  <c r="BW33" i="32"/>
  <c r="BW152" i="32"/>
  <c r="BW394" i="32"/>
  <c r="BW149" i="32"/>
  <c r="BW21" i="32"/>
  <c r="BW32" i="32"/>
  <c r="BW157" i="32"/>
  <c r="BW19" i="32"/>
  <c r="BW151" i="32"/>
  <c r="BW24" i="32"/>
  <c r="BF143" i="32"/>
  <c r="BG143" i="32" s="1"/>
  <c r="BF386" i="32"/>
  <c r="BF387" i="32" s="1"/>
  <c r="BG384" i="32"/>
  <c r="AX504" i="32"/>
  <c r="AV505" i="32" s="1"/>
  <c r="AU505" i="32" s="1"/>
  <c r="AW505" i="32" s="1"/>
  <c r="BU22" i="32"/>
  <c r="BF22" i="32"/>
  <c r="BG22" i="32" s="1"/>
  <c r="BU143" i="32"/>
  <c r="BU142" i="32"/>
  <c r="BF507" i="32"/>
  <c r="BF264" i="32"/>
  <c r="BG264" i="32" s="1"/>
  <c r="BU384" i="32"/>
  <c r="BT385" i="32"/>
  <c r="AR21" i="32"/>
  <c r="AS20" i="32"/>
  <c r="AR142" i="32"/>
  <c r="AS141" i="32"/>
  <c r="AR505" i="32"/>
  <c r="AS504" i="32"/>
  <c r="AS262" i="32"/>
  <c r="AR263" i="32"/>
  <c r="AS383" i="32"/>
  <c r="AR384" i="32"/>
  <c r="BU263" i="32"/>
  <c r="BT264" i="32"/>
  <c r="BT507" i="32"/>
  <c r="BU506" i="32"/>
  <c r="BU144" i="32"/>
  <c r="BT145" i="32"/>
  <c r="BT24" i="32"/>
  <c r="BU23" i="32"/>
  <c r="AG101" i="32" l="1"/>
  <c r="AG134" i="32"/>
  <c r="AG218" i="32"/>
  <c r="AG602" i="32"/>
  <c r="AG582" i="32"/>
  <c r="AG105" i="32"/>
  <c r="AG245" i="32"/>
  <c r="AG111" i="32"/>
  <c r="AG456" i="32"/>
  <c r="AG578" i="32"/>
  <c r="AG110" i="32"/>
  <c r="AG256" i="32"/>
  <c r="AG470" i="32"/>
  <c r="AG587" i="32"/>
  <c r="AG225" i="32"/>
  <c r="AG594" i="32"/>
  <c r="AG249" i="32"/>
  <c r="AG584" i="32"/>
  <c r="AG476" i="32"/>
  <c r="AG600" i="32"/>
  <c r="AG608" i="32"/>
  <c r="AG121" i="32"/>
  <c r="AG255" i="32"/>
  <c r="AG217" i="32"/>
  <c r="AG493" i="32"/>
  <c r="AG360" i="32"/>
  <c r="AG495" i="32"/>
  <c r="AG373" i="32"/>
  <c r="AG346" i="32"/>
  <c r="AG580" i="32"/>
  <c r="AG348" i="32"/>
  <c r="AG113" i="32"/>
  <c r="AG488" i="32"/>
  <c r="AG340" i="32"/>
  <c r="AG118" i="32"/>
  <c r="AG123" i="32"/>
  <c r="AG619" i="32"/>
  <c r="AG575" i="32"/>
  <c r="AG241" i="32"/>
  <c r="AG239" i="32"/>
  <c r="AG112" i="32"/>
  <c r="AG598" i="32"/>
  <c r="AG129" i="32"/>
  <c r="AG246" i="32"/>
  <c r="AG250" i="32"/>
  <c r="AG595" i="32"/>
  <c r="AG233" i="32"/>
  <c r="AG231" i="32"/>
  <c r="AG236" i="32"/>
  <c r="AG119" i="32"/>
  <c r="AG130" i="32"/>
  <c r="AG252" i="32"/>
  <c r="AG576" i="32"/>
  <c r="AG618" i="32"/>
  <c r="AG599" i="32"/>
  <c r="AG222" i="32"/>
  <c r="AG500" i="32"/>
  <c r="AG234" i="32"/>
  <c r="AG128" i="32"/>
  <c r="AG367" i="32"/>
  <c r="AG137" i="32"/>
  <c r="AG227" i="32"/>
  <c r="AG244" i="32"/>
  <c r="AG372" i="32"/>
  <c r="AG461" i="32"/>
  <c r="AG376" i="32"/>
  <c r="AG228" i="32"/>
  <c r="AG251" i="32"/>
  <c r="AG603" i="32"/>
  <c r="AG467" i="32"/>
  <c r="AG254" i="32"/>
  <c r="AG120" i="32"/>
  <c r="AG617" i="32"/>
  <c r="AG338" i="32"/>
  <c r="AG353" i="32"/>
  <c r="AG229" i="32"/>
  <c r="AG124" i="32"/>
  <c r="AG460" i="32"/>
  <c r="AG357" i="32"/>
  <c r="AG471" i="32"/>
  <c r="AG97" i="32"/>
  <c r="AG95" i="32"/>
  <c r="AG478" i="32"/>
  <c r="AG237" i="32"/>
  <c r="AG108" i="32"/>
  <c r="AG496" i="32"/>
  <c r="AG362" i="32"/>
  <c r="AG591" i="32"/>
  <c r="AG455" i="32"/>
  <c r="AG104" i="32"/>
  <c r="AG223" i="32"/>
  <c r="AG106" i="32"/>
  <c r="AG221" i="32"/>
  <c r="AG609" i="32"/>
  <c r="AG579" i="32"/>
  <c r="AG368" i="32"/>
  <c r="AG585" i="32"/>
  <c r="AG115" i="32"/>
  <c r="AG116" i="32"/>
  <c r="AG371" i="32"/>
  <c r="AG334" i="32"/>
  <c r="AG459" i="32"/>
  <c r="AG215" i="32"/>
  <c r="AG133" i="32"/>
  <c r="AG102" i="32"/>
  <c r="AG365" i="32"/>
  <c r="AG498" i="32"/>
  <c r="AG458" i="32"/>
  <c r="AG469" i="32"/>
  <c r="AG604" i="32"/>
  <c r="AG586" i="32"/>
  <c r="AG361" i="32"/>
  <c r="AG377" i="32"/>
  <c r="AG611" i="32"/>
  <c r="AG370" i="32"/>
  <c r="AG343" i="32"/>
  <c r="AG472" i="32"/>
  <c r="AG253" i="32"/>
  <c r="AG122" i="32"/>
  <c r="AG107" i="32"/>
  <c r="AG369" i="32"/>
  <c r="AG592" i="32"/>
  <c r="AG366" i="32"/>
  <c r="AG597" i="32"/>
  <c r="AG333" i="32"/>
  <c r="AG588" i="32"/>
  <c r="AG98" i="32"/>
  <c r="AG497" i="32"/>
  <c r="AG109" i="32"/>
  <c r="AG230" i="32"/>
  <c r="AG475" i="32"/>
  <c r="AG337" i="32"/>
  <c r="AG378" i="32"/>
  <c r="AG240" i="32"/>
  <c r="AG114" i="32"/>
  <c r="AG457" i="32"/>
  <c r="AG351" i="32"/>
  <c r="AG473" i="32"/>
  <c r="AG465" i="32"/>
  <c r="AG601" i="32"/>
  <c r="AG257" i="32"/>
  <c r="AG238" i="32"/>
  <c r="AG92" i="32"/>
  <c r="AG341" i="32"/>
  <c r="AG355" i="32"/>
  <c r="AG213" i="32"/>
  <c r="AG216" i="32"/>
  <c r="AG127" i="32"/>
  <c r="AG583" i="32"/>
  <c r="AG577" i="32"/>
  <c r="AG596" i="32"/>
  <c r="AG339" i="32"/>
  <c r="AG590" i="32"/>
  <c r="AG100" i="32"/>
  <c r="AG345" i="32"/>
  <c r="AG477" i="32"/>
  <c r="AG220" i="32"/>
  <c r="AG581" i="32"/>
  <c r="AG616" i="32"/>
  <c r="AG607" i="32"/>
  <c r="AG484" i="32"/>
  <c r="AG354" i="32"/>
  <c r="AG248" i="32"/>
  <c r="AG243" i="32"/>
  <c r="AG352" i="32"/>
  <c r="AG375" i="32"/>
  <c r="AG492" i="32"/>
  <c r="AG212" i="32"/>
  <c r="AG612" i="32"/>
  <c r="AG487" i="32"/>
  <c r="AG347" i="32"/>
  <c r="AG474" i="32"/>
  <c r="AG136" i="32"/>
  <c r="AG258" i="32"/>
  <c r="AG214" i="32"/>
  <c r="AG126" i="32"/>
  <c r="AG483" i="32"/>
  <c r="AG485" i="32"/>
  <c r="AG480" i="32"/>
  <c r="AG219" i="32"/>
  <c r="AG226" i="32"/>
  <c r="AG91" i="32"/>
  <c r="AG356" i="32"/>
  <c r="AG494" i="32"/>
  <c r="AG606" i="32"/>
  <c r="AG364" i="32"/>
  <c r="AG131" i="32"/>
  <c r="AG610" i="32"/>
  <c r="AG349" i="32"/>
  <c r="AG613" i="32"/>
  <c r="AG486" i="32"/>
  <c r="AG350" i="32"/>
  <c r="AG135" i="32"/>
  <c r="AG336" i="32"/>
  <c r="AG454" i="32"/>
  <c r="AG235" i="32"/>
  <c r="AG481" i="32"/>
  <c r="AG463" i="32"/>
  <c r="AG359" i="32"/>
  <c r="AG479" i="32"/>
  <c r="AG620" i="32"/>
  <c r="AG125" i="32"/>
  <c r="AG132" i="32"/>
  <c r="AG358" i="32"/>
  <c r="AG499" i="32"/>
  <c r="AG374" i="32"/>
  <c r="AG242" i="32"/>
  <c r="AG342" i="32"/>
  <c r="AG232" i="32"/>
  <c r="AG468" i="32"/>
  <c r="AG117" i="32"/>
  <c r="AG96" i="32"/>
  <c r="AG344" i="32"/>
  <c r="AG489" i="32"/>
  <c r="AG363" i="32"/>
  <c r="AG589" i="32"/>
  <c r="AG621" i="32"/>
  <c r="AG224" i="32"/>
  <c r="AG379" i="32"/>
  <c r="AG247" i="32"/>
  <c r="AG593" i="32"/>
  <c r="AG490" i="32"/>
  <c r="AG462" i="32"/>
  <c r="AG614" i="32"/>
  <c r="AG464" i="32"/>
  <c r="AG605" i="32"/>
  <c r="AG103" i="32"/>
  <c r="AG94" i="32"/>
  <c r="AG99" i="32"/>
  <c r="AG482" i="32"/>
  <c r="AG491" i="32"/>
  <c r="AG335" i="32"/>
  <c r="AG615" i="32"/>
  <c r="AG93" i="32"/>
  <c r="AG466" i="32"/>
  <c r="E251" i="32"/>
  <c r="E602" i="32"/>
  <c r="E373" i="32"/>
  <c r="E595" i="32"/>
  <c r="E486" i="32"/>
  <c r="E467" i="32"/>
  <c r="E362" i="32"/>
  <c r="E469" i="32"/>
  <c r="E613" i="32"/>
  <c r="E356" i="32"/>
  <c r="E123" i="32"/>
  <c r="E619" i="32"/>
  <c r="E376" i="32"/>
  <c r="E116" i="32"/>
  <c r="E598" i="32"/>
  <c r="E617" i="32"/>
  <c r="E487" i="32"/>
  <c r="E497" i="32"/>
  <c r="E111" i="32"/>
  <c r="E358" i="32"/>
  <c r="E612" i="32"/>
  <c r="E484" i="32"/>
  <c r="E365" i="32"/>
  <c r="E366" i="32"/>
  <c r="E115" i="32"/>
  <c r="E374" i="32"/>
  <c r="E473" i="32"/>
  <c r="E112" i="32"/>
  <c r="E492" i="32"/>
  <c r="E608" i="32"/>
  <c r="E490" i="32"/>
  <c r="E121" i="32"/>
  <c r="E257" i="32"/>
  <c r="E244" i="32"/>
  <c r="E603" i="32"/>
  <c r="E135" i="32"/>
  <c r="E481" i="32"/>
  <c r="E238" i="32"/>
  <c r="E364" i="32"/>
  <c r="E361" i="32"/>
  <c r="E468" i="32"/>
  <c r="E234" i="32"/>
  <c r="E488" i="32"/>
  <c r="E254" i="32"/>
  <c r="E369" i="32"/>
  <c r="E242" i="32"/>
  <c r="E474" i="32"/>
  <c r="E108" i="32"/>
  <c r="E600" i="32"/>
  <c r="E118" i="32"/>
  <c r="E482" i="32"/>
  <c r="E500" i="32"/>
  <c r="E252" i="32"/>
  <c r="E597" i="32"/>
  <c r="E114" i="32"/>
  <c r="E253" i="32"/>
  <c r="E120" i="32"/>
  <c r="E109" i="32"/>
  <c r="E237" i="32"/>
  <c r="E590" i="32"/>
  <c r="E609" i="32"/>
  <c r="E588" i="32"/>
  <c r="E353" i="32"/>
  <c r="E493" i="32"/>
  <c r="E489" i="32"/>
  <c r="E248" i="32"/>
  <c r="E346" i="32"/>
  <c r="E349" i="32"/>
  <c r="E476" i="32"/>
  <c r="E367" i="32"/>
  <c r="E611" i="32"/>
  <c r="E589" i="32"/>
  <c r="E599" i="32"/>
  <c r="E258" i="32"/>
  <c r="E236" i="32"/>
  <c r="E607" i="32"/>
  <c r="E478" i="32"/>
  <c r="E133" i="32"/>
  <c r="E494" i="32"/>
  <c r="E472" i="32"/>
  <c r="E477" i="32"/>
  <c r="E368" i="32"/>
  <c r="E232" i="32"/>
  <c r="E479" i="32"/>
  <c r="E130" i="32"/>
  <c r="E230" i="32"/>
  <c r="E606" i="32"/>
  <c r="E363" i="32"/>
  <c r="E604" i="32"/>
  <c r="E592" i="32"/>
  <c r="E370" i="32"/>
  <c r="E239" i="32"/>
  <c r="E107" i="32"/>
  <c r="E375" i="32"/>
  <c r="E122" i="32"/>
  <c r="E616" i="32"/>
  <c r="E354" i="32"/>
  <c r="E470" i="32"/>
  <c r="E229" i="32"/>
  <c r="E475" i="32"/>
  <c r="E593" i="32"/>
  <c r="E483" i="32"/>
  <c r="E134" i="32"/>
  <c r="E224" i="32"/>
  <c r="E485" i="32"/>
  <c r="E372" i="32"/>
  <c r="E233" i="32"/>
  <c r="E136" i="32"/>
  <c r="E377" i="32"/>
  <c r="E379" i="32"/>
  <c r="E228" i="32"/>
  <c r="E125" i="32"/>
  <c r="E348" i="32"/>
  <c r="E247" i="32"/>
  <c r="E113" i="32"/>
  <c r="E235" i="32"/>
  <c r="E352" i="32"/>
  <c r="E255" i="32"/>
  <c r="E360" i="32"/>
  <c r="E345" i="32"/>
  <c r="E471" i="32"/>
  <c r="E124" i="32"/>
  <c r="E105" i="32"/>
  <c r="E618" i="32"/>
  <c r="E256" i="32"/>
  <c r="E103" i="32"/>
  <c r="E496" i="32"/>
  <c r="E127" i="32"/>
  <c r="E250" i="32"/>
  <c r="E227" i="32"/>
  <c r="E104" i="32"/>
  <c r="E601" i="32"/>
  <c r="E605" i="32"/>
  <c r="E128" i="32"/>
  <c r="E594" i="32"/>
  <c r="E126" i="32"/>
  <c r="E480" i="32"/>
  <c r="E246" i="32"/>
  <c r="E241" i="32"/>
  <c r="E587" i="32"/>
  <c r="E243" i="32"/>
  <c r="E498" i="32"/>
  <c r="E132" i="32"/>
  <c r="E351" i="32"/>
  <c r="E499" i="32"/>
  <c r="E359" i="32"/>
  <c r="E231" i="32"/>
  <c r="E371" i="32"/>
  <c r="E610" i="32"/>
  <c r="E226" i="32"/>
  <c r="E350" i="32"/>
  <c r="E621" i="32"/>
  <c r="E347" i="32"/>
  <c r="E240" i="32"/>
  <c r="E245" i="32"/>
  <c r="E466" i="32"/>
  <c r="E614" i="32"/>
  <c r="E129" i="32"/>
  <c r="E596" i="32"/>
  <c r="E137" i="32"/>
  <c r="E357" i="32"/>
  <c r="E495" i="32"/>
  <c r="E378" i="32"/>
  <c r="E491" i="32"/>
  <c r="E355" i="32"/>
  <c r="E119" i="32"/>
  <c r="E591" i="32"/>
  <c r="E225" i="32"/>
  <c r="E117" i="32"/>
  <c r="E249" i="32"/>
  <c r="E615" i="32"/>
  <c r="E110" i="32"/>
  <c r="E106" i="32"/>
  <c r="E131" i="32"/>
  <c r="E620" i="32"/>
  <c r="E337" i="32"/>
  <c r="E339" i="32"/>
  <c r="E457" i="32"/>
  <c r="E340" i="32"/>
  <c r="E465" i="32"/>
  <c r="E458" i="32"/>
  <c r="E98" i="32"/>
  <c r="E101" i="32"/>
  <c r="E99" i="32"/>
  <c r="E463" i="32"/>
  <c r="E100" i="32"/>
  <c r="E581" i="32"/>
  <c r="E102" i="32"/>
  <c r="E336" i="32"/>
  <c r="E91" i="32"/>
  <c r="E586" i="32"/>
  <c r="E94" i="32"/>
  <c r="E216" i="32"/>
  <c r="E215" i="32"/>
  <c r="E217" i="32"/>
  <c r="E341" i="32"/>
  <c r="E96" i="32"/>
  <c r="E220" i="32"/>
  <c r="E222" i="32"/>
  <c r="E334" i="32"/>
  <c r="E213" i="32"/>
  <c r="E335" i="32"/>
  <c r="E460" i="32"/>
  <c r="E464" i="32"/>
  <c r="E584" i="32"/>
  <c r="E95" i="32"/>
  <c r="E583" i="32"/>
  <c r="E579" i="32"/>
  <c r="E585" i="32"/>
  <c r="E214" i="32"/>
  <c r="E576" i="32"/>
  <c r="E223" i="32"/>
  <c r="E575" i="32"/>
  <c r="E212" i="32"/>
  <c r="E578" i="32"/>
  <c r="E344" i="32"/>
  <c r="E580" i="32"/>
  <c r="E582" i="32"/>
  <c r="E459" i="32"/>
  <c r="E461" i="32"/>
  <c r="E455" i="32"/>
  <c r="E456" i="32"/>
  <c r="E343" i="32"/>
  <c r="E342" i="32"/>
  <c r="E454" i="32"/>
  <c r="E97" i="32"/>
  <c r="E462" i="32"/>
  <c r="E577" i="32"/>
  <c r="E93" i="32"/>
  <c r="E218" i="32"/>
  <c r="E92" i="32"/>
  <c r="E219" i="32"/>
  <c r="E221" i="32"/>
  <c r="E333" i="32"/>
  <c r="E338" i="32"/>
  <c r="P289" i="32"/>
  <c r="Q288" i="32"/>
  <c r="P47" i="32"/>
  <c r="Q46" i="32"/>
  <c r="AE530" i="32"/>
  <c r="AD531" i="32"/>
  <c r="C409" i="32"/>
  <c r="B410" i="32"/>
  <c r="AE46" i="32"/>
  <c r="AD47" i="32"/>
  <c r="AD289" i="32"/>
  <c r="AE288" i="32"/>
  <c r="AE167" i="32"/>
  <c r="AD168" i="32"/>
  <c r="P531" i="32"/>
  <c r="Q530" i="32"/>
  <c r="B47" i="32"/>
  <c r="C46" i="32"/>
  <c r="B531" i="32"/>
  <c r="C530" i="32"/>
  <c r="P410" i="32"/>
  <c r="Q409" i="32"/>
  <c r="P168" i="32"/>
  <c r="Q167" i="32"/>
  <c r="C288" i="32"/>
  <c r="B289" i="32"/>
  <c r="B168" i="32"/>
  <c r="C167" i="32"/>
  <c r="AE409" i="32"/>
  <c r="AD410" i="32"/>
  <c r="S505" i="32"/>
  <c r="U505" i="32" s="1"/>
  <c r="V505" i="32" s="1"/>
  <c r="T506" i="32" s="1"/>
  <c r="BY141" i="32"/>
  <c r="BZ141" i="32" s="1"/>
  <c r="BX142" i="32" s="1"/>
  <c r="BY142" i="32" s="1"/>
  <c r="BZ142" i="32" s="1"/>
  <c r="BX143" i="32" s="1"/>
  <c r="BY143" i="32" s="1"/>
  <c r="BZ143" i="32" s="1"/>
  <c r="I16" i="12"/>
  <c r="E304" i="32"/>
  <c r="E289" i="32"/>
  <c r="E279" i="32"/>
  <c r="E211" i="32"/>
  <c r="E179" i="32"/>
  <c r="E163" i="32"/>
  <c r="E56" i="32"/>
  <c r="E331" i="32"/>
  <c r="E312" i="32"/>
  <c r="E298" i="32"/>
  <c r="E269" i="32"/>
  <c r="E205" i="32"/>
  <c r="E189" i="32"/>
  <c r="E173" i="32"/>
  <c r="E157" i="32"/>
  <c r="E141" i="32"/>
  <c r="E66" i="32"/>
  <c r="E50" i="32"/>
  <c r="E34" i="32"/>
  <c r="E442" i="32"/>
  <c r="E426" i="32"/>
  <c r="E410" i="32"/>
  <c r="E394" i="32"/>
  <c r="E326" i="32"/>
  <c r="E293" i="32"/>
  <c r="E283" i="32"/>
  <c r="E273" i="32"/>
  <c r="E263" i="32"/>
  <c r="E199" i="32"/>
  <c r="E183" i="32"/>
  <c r="E167" i="32"/>
  <c r="E151" i="32"/>
  <c r="E76" i="32"/>
  <c r="E60" i="32"/>
  <c r="E44" i="32"/>
  <c r="E28" i="32"/>
  <c r="E72" i="32"/>
  <c r="E330" i="32"/>
  <c r="E320" i="32"/>
  <c r="E306" i="32"/>
  <c r="E302" i="32"/>
  <c r="E287" i="32"/>
  <c r="E209" i="32"/>
  <c r="E193" i="32"/>
  <c r="E177" i="32"/>
  <c r="E161" i="32"/>
  <c r="E145" i="32"/>
  <c r="E70" i="32"/>
  <c r="E54" i="32"/>
  <c r="E38" i="32"/>
  <c r="E22" i="32"/>
  <c r="E195" i="32"/>
  <c r="E24" i="32"/>
  <c r="E277" i="32"/>
  <c r="E267" i="32"/>
  <c r="E203" i="32"/>
  <c r="E187" i="32"/>
  <c r="E171" i="32"/>
  <c r="E155" i="32"/>
  <c r="E64" i="32"/>
  <c r="E48" i="32"/>
  <c r="E32" i="32"/>
  <c r="E40" i="32"/>
  <c r="E382" i="32"/>
  <c r="G382" i="32" s="1"/>
  <c r="H382" i="32" s="1"/>
  <c r="E314" i="32"/>
  <c r="E310" i="32"/>
  <c r="E291" i="32"/>
  <c r="E281" i="32"/>
  <c r="E271" i="32"/>
  <c r="E197" i="32"/>
  <c r="E181" i="32"/>
  <c r="E165" i="32"/>
  <c r="E149" i="32"/>
  <c r="E74" i="32"/>
  <c r="E58" i="32"/>
  <c r="E42" i="32"/>
  <c r="E26" i="32"/>
  <c r="E147" i="32"/>
  <c r="E434" i="32"/>
  <c r="E418" i="32"/>
  <c r="E402" i="32"/>
  <c r="E386" i="32"/>
  <c r="E295" i="32"/>
  <c r="E261" i="32"/>
  <c r="G261" i="32" s="1"/>
  <c r="H261" i="32" s="1"/>
  <c r="F262" i="32" s="1"/>
  <c r="E207" i="32"/>
  <c r="E191" i="32"/>
  <c r="E175" i="32"/>
  <c r="E159" i="32"/>
  <c r="E143" i="32"/>
  <c r="E68" i="32"/>
  <c r="E52" i="32"/>
  <c r="E36" i="32"/>
  <c r="E20" i="32"/>
  <c r="E328" i="32"/>
  <c r="E322" i="32"/>
  <c r="E318" i="32"/>
  <c r="E285" i="32"/>
  <c r="E275" i="32"/>
  <c r="E265" i="32"/>
  <c r="E201" i="32"/>
  <c r="E185" i="32"/>
  <c r="E169" i="32"/>
  <c r="E153" i="32"/>
  <c r="E78" i="32"/>
  <c r="E62" i="32"/>
  <c r="E46" i="32"/>
  <c r="E30" i="32"/>
  <c r="E86" i="32"/>
  <c r="E79" i="32"/>
  <c r="E176" i="32"/>
  <c r="E158" i="32"/>
  <c r="E297" i="32"/>
  <c r="E83" i="32"/>
  <c r="E184" i="32"/>
  <c r="E190" i="32"/>
  <c r="E27" i="32"/>
  <c r="E43" i="32"/>
  <c r="E59" i="32"/>
  <c r="E75" i="32"/>
  <c r="E282" i="32"/>
  <c r="E162" i="32"/>
  <c r="E325" i="32"/>
  <c r="E286" i="32"/>
  <c r="E317" i="32"/>
  <c r="E401" i="32"/>
  <c r="E447" i="32"/>
  <c r="E324" i="32"/>
  <c r="E451" i="32"/>
  <c r="E392" i="32"/>
  <c r="E452" i="32"/>
  <c r="E413" i="32"/>
  <c r="E268" i="32"/>
  <c r="E309" i="32"/>
  <c r="E148" i="32"/>
  <c r="E87" i="32"/>
  <c r="E192" i="32"/>
  <c r="E81" i="32"/>
  <c r="E82" i="32"/>
  <c r="E288" i="32"/>
  <c r="E200" i="32"/>
  <c r="E313" i="32"/>
  <c r="E29" i="32"/>
  <c r="E45" i="32"/>
  <c r="E61" i="32"/>
  <c r="E77" i="32"/>
  <c r="E156" i="32"/>
  <c r="E170" i="32"/>
  <c r="E292" i="32"/>
  <c r="E332" i="32"/>
  <c r="E396" i="32"/>
  <c r="E428" i="32"/>
  <c r="E400" i="32"/>
  <c r="E88" i="32"/>
  <c r="E323" i="32"/>
  <c r="E432" i="32"/>
  <c r="E280" i="32"/>
  <c r="E305" i="32"/>
  <c r="E208" i="32"/>
  <c r="E89" i="32"/>
  <c r="E90" i="32"/>
  <c r="E321" i="32"/>
  <c r="E264" i="32"/>
  <c r="E450" i="32"/>
  <c r="E31" i="32"/>
  <c r="E47" i="32"/>
  <c r="E63" i="32"/>
  <c r="E180" i="32"/>
  <c r="E188" i="32"/>
  <c r="E178" i="32"/>
  <c r="E262" i="32"/>
  <c r="E294" i="32"/>
  <c r="E307" i="32"/>
  <c r="E408" i="32"/>
  <c r="E84" i="32"/>
  <c r="E421" i="32"/>
  <c r="E37" i="32"/>
  <c r="E53" i="32"/>
  <c r="E387" i="32"/>
  <c r="E329" i="32"/>
  <c r="E296" i="32"/>
  <c r="E150" i="32"/>
  <c r="E140" i="32"/>
  <c r="G140" i="32" s="1"/>
  <c r="H140" i="32" s="1"/>
  <c r="E85" i="32"/>
  <c r="E389" i="32"/>
  <c r="E33" i="32"/>
  <c r="E49" i="32"/>
  <c r="E65" i="32"/>
  <c r="E196" i="32"/>
  <c r="E172" i="32"/>
  <c r="E146" i="32"/>
  <c r="E301" i="32"/>
  <c r="E186" i="32"/>
  <c r="E299" i="32"/>
  <c r="E383" i="32"/>
  <c r="E404" i="32"/>
  <c r="E436" i="32"/>
  <c r="E416" i="32"/>
  <c r="E419" i="32"/>
  <c r="E202" i="32"/>
  <c r="E403" i="32"/>
  <c r="E80" i="32"/>
  <c r="E397" i="32"/>
  <c r="E166" i="32"/>
  <c r="E395" i="32"/>
  <c r="E206" i="32"/>
  <c r="E405" i="32"/>
  <c r="E19" i="32"/>
  <c r="G19" i="32" s="1"/>
  <c r="H19" i="32" s="1"/>
  <c r="F20" i="32" s="1"/>
  <c r="E35" i="32"/>
  <c r="E51" i="32"/>
  <c r="E67" i="32"/>
  <c r="E274" i="32"/>
  <c r="E164" i="32"/>
  <c r="E194" i="32"/>
  <c r="E270" i="32"/>
  <c r="E391" i="32"/>
  <c r="E300" i="32"/>
  <c r="E315" i="32"/>
  <c r="E503" i="32"/>
  <c r="G503" i="32" s="1"/>
  <c r="H503" i="32" s="1"/>
  <c r="E424" i="32"/>
  <c r="E411" i="32"/>
  <c r="E311" i="32"/>
  <c r="E435" i="32"/>
  <c r="E144" i="32"/>
  <c r="E429" i="32"/>
  <c r="E198" i="32"/>
  <c r="E427" i="32"/>
  <c r="E152" i="32"/>
  <c r="E437" i="32"/>
  <c r="E23" i="32"/>
  <c r="E39" i="32"/>
  <c r="E55" i="32"/>
  <c r="E71" i="32"/>
  <c r="E303" i="32"/>
  <c r="E290" i="32"/>
  <c r="E266" i="32"/>
  <c r="E210" i="32"/>
  <c r="E276" i="32"/>
  <c r="E319" i="32"/>
  <c r="E278" i="32"/>
  <c r="E415" i="32"/>
  <c r="E308" i="32"/>
  <c r="E440" i="32"/>
  <c r="E21" i="32"/>
  <c r="E412" i="32"/>
  <c r="E174" i="32"/>
  <c r="E160" i="32"/>
  <c r="E445" i="32"/>
  <c r="E272" i="32"/>
  <c r="E443" i="32"/>
  <c r="E168" i="32"/>
  <c r="E142" i="32"/>
  <c r="E25" i="32"/>
  <c r="E41" i="32"/>
  <c r="E57" i="32"/>
  <c r="E73" i="32"/>
  <c r="E204" i="32"/>
  <c r="E327" i="32"/>
  <c r="E154" i="32"/>
  <c r="E284" i="32"/>
  <c r="E423" i="32"/>
  <c r="E316" i="32"/>
  <c r="E388" i="32"/>
  <c r="E420" i="32"/>
  <c r="E384" i="32"/>
  <c r="E448" i="32"/>
  <c r="E182" i="32"/>
  <c r="E69" i="32"/>
  <c r="E444" i="32"/>
  <c r="E417" i="32"/>
  <c r="E449" i="32"/>
  <c r="E433" i="32"/>
  <c r="E399" i="32"/>
  <c r="E431" i="32"/>
  <c r="E385" i="32"/>
  <c r="E453" i="32"/>
  <c r="E390" i="32"/>
  <c r="E446" i="32"/>
  <c r="E407" i="32"/>
  <c r="E422" i="32"/>
  <c r="E438" i="32"/>
  <c r="E414" i="32"/>
  <c r="E398" i="32"/>
  <c r="E409" i="32"/>
  <c r="E430" i="32"/>
  <c r="E425" i="32"/>
  <c r="E406" i="32"/>
  <c r="E441" i="32"/>
  <c r="E393" i="32"/>
  <c r="E439" i="32"/>
  <c r="AA16" i="12"/>
  <c r="AG282" i="32"/>
  <c r="AG182" i="32"/>
  <c r="AG140" i="32"/>
  <c r="AI140" i="32" s="1"/>
  <c r="AJ140" i="32" s="1"/>
  <c r="AG146" i="32"/>
  <c r="AG141" i="32"/>
  <c r="AG301" i="32"/>
  <c r="AG289" i="32"/>
  <c r="AG574" i="32"/>
  <c r="AG143" i="32"/>
  <c r="AG268" i="32"/>
  <c r="AG292" i="32"/>
  <c r="AG277" i="32"/>
  <c r="AG543" i="32"/>
  <c r="AG332" i="32"/>
  <c r="AG186" i="32"/>
  <c r="AG77" i="32"/>
  <c r="AG563" i="32"/>
  <c r="AG327" i="32"/>
  <c r="AG523" i="32"/>
  <c r="AG524" i="32"/>
  <c r="AG26" i="32"/>
  <c r="AG155" i="32"/>
  <c r="AG56" i="32"/>
  <c r="AG315" i="32"/>
  <c r="AG305" i="32"/>
  <c r="AG72" i="32"/>
  <c r="AG281" i="32"/>
  <c r="AG205" i="32"/>
  <c r="AG297" i="32"/>
  <c r="AG21" i="32"/>
  <c r="AG89" i="32"/>
  <c r="AG207" i="32"/>
  <c r="AG33" i="32"/>
  <c r="AG210" i="32"/>
  <c r="AG549" i="32"/>
  <c r="AG291" i="32"/>
  <c r="AG29" i="32"/>
  <c r="AG62" i="32"/>
  <c r="AG262" i="32"/>
  <c r="AG193" i="32"/>
  <c r="AG68" i="32"/>
  <c r="AG279" i="32"/>
  <c r="AG427" i="32"/>
  <c r="AG560" i="32"/>
  <c r="AG554" i="32"/>
  <c r="AG187" i="32"/>
  <c r="AG204" i="32"/>
  <c r="AG151" i="32"/>
  <c r="AG167" i="32"/>
  <c r="AG324" i="32"/>
  <c r="AG206" i="32"/>
  <c r="AG51" i="32"/>
  <c r="AG23" i="32"/>
  <c r="AG280" i="32"/>
  <c r="AG326" i="32"/>
  <c r="AG52" i="32"/>
  <c r="AG30" i="32"/>
  <c r="AG42" i="32"/>
  <c r="AG521" i="32"/>
  <c r="AG382" i="32"/>
  <c r="AI382" i="32" s="1"/>
  <c r="AJ382" i="32" s="1"/>
  <c r="AH383" i="32" s="1"/>
  <c r="AG149" i="32"/>
  <c r="AG84" i="32"/>
  <c r="AG313" i="32"/>
  <c r="AG312" i="32"/>
  <c r="AG164" i="32"/>
  <c r="AG165" i="32"/>
  <c r="AG266" i="32"/>
  <c r="AG298" i="32"/>
  <c r="AG531" i="32"/>
  <c r="AG272" i="32"/>
  <c r="AG180" i="32"/>
  <c r="AG528" i="32"/>
  <c r="AG424" i="32"/>
  <c r="AG545" i="32"/>
  <c r="AG49" i="32"/>
  <c r="AG170" i="32"/>
  <c r="AG176" i="32"/>
  <c r="AG263" i="32"/>
  <c r="AG536" i="32"/>
  <c r="AG299" i="32"/>
  <c r="AG188" i="32"/>
  <c r="AG41" i="32"/>
  <c r="AG437" i="32"/>
  <c r="AG562" i="32"/>
  <c r="AG319" i="32"/>
  <c r="AG179" i="32"/>
  <c r="AG69" i="32"/>
  <c r="AG196" i="32"/>
  <c r="AG75" i="32"/>
  <c r="AG76" i="32"/>
  <c r="AG407" i="32"/>
  <c r="AG286" i="32"/>
  <c r="AG74" i="32"/>
  <c r="AG144" i="32"/>
  <c r="AG35" i="32"/>
  <c r="AG428" i="32"/>
  <c r="AG556" i="32"/>
  <c r="AG323" i="32"/>
  <c r="AG288" i="32"/>
  <c r="AG412" i="32"/>
  <c r="AG515" i="32"/>
  <c r="AG516" i="32"/>
  <c r="AG330" i="32"/>
  <c r="AG284" i="32"/>
  <c r="AG211" i="32"/>
  <c r="AG50" i="32"/>
  <c r="AG447" i="32"/>
  <c r="AG529" i="32"/>
  <c r="AG444" i="32"/>
  <c r="AG81" i="32"/>
  <c r="AG82" i="32"/>
  <c r="AG208" i="32"/>
  <c r="AG157" i="32"/>
  <c r="AG389" i="32"/>
  <c r="AG300" i="32"/>
  <c r="AG520" i="32"/>
  <c r="AG537" i="32"/>
  <c r="AG153" i="32"/>
  <c r="AG60" i="32"/>
  <c r="AG304" i="32"/>
  <c r="AG307" i="32"/>
  <c r="AG540" i="32"/>
  <c r="AG158" i="32"/>
  <c r="AG163" i="32"/>
  <c r="AG192" i="32"/>
  <c r="AG63" i="32"/>
  <c r="AG306" i="32"/>
  <c r="AG401" i="32"/>
  <c r="AG430" i="32"/>
  <c r="AG552" i="32"/>
  <c r="AG311" i="32"/>
  <c r="AG175" i="32"/>
  <c r="AG173" i="32"/>
  <c r="AG264" i="32"/>
  <c r="AG45" i="32"/>
  <c r="AG287" i="32"/>
  <c r="AG522" i="32"/>
  <c r="AG567" i="32"/>
  <c r="AG449" i="32"/>
  <c r="AG37" i="32"/>
  <c r="AG145" i="32"/>
  <c r="AG435" i="32"/>
  <c r="AG402" i="32"/>
  <c r="AG316" i="32"/>
  <c r="AG142" i="32"/>
  <c r="AG78" i="32"/>
  <c r="AG160" i="32"/>
  <c r="AG197" i="32"/>
  <c r="AG295" i="32"/>
  <c r="AG441" i="32"/>
  <c r="AG296" i="32"/>
  <c r="AG418" i="32"/>
  <c r="AG525" i="32"/>
  <c r="AG526" i="32"/>
  <c r="AG148" i="32"/>
  <c r="AG265" i="32"/>
  <c r="AG55" i="32"/>
  <c r="AG88" i="32"/>
  <c r="AG420" i="32"/>
  <c r="AG446" i="32"/>
  <c r="AG209" i="32"/>
  <c r="AG20" i="32"/>
  <c r="AG53" i="32"/>
  <c r="AG54" i="32"/>
  <c r="AG25" i="32"/>
  <c r="AG267" i="32"/>
  <c r="AG425" i="32"/>
  <c r="AG541" i="32"/>
  <c r="AG317" i="32"/>
  <c r="AG445" i="32"/>
  <c r="AG568" i="32"/>
  <c r="AG90" i="32"/>
  <c r="AG527" i="32"/>
  <c r="AG320" i="32"/>
  <c r="AG318" i="32"/>
  <c r="AG168" i="32"/>
  <c r="AG183" i="32"/>
  <c r="AG201" i="32"/>
  <c r="AG555" i="32"/>
  <c r="AG83" i="32"/>
  <c r="AG174" i="32"/>
  <c r="AG415" i="32"/>
  <c r="AG532" i="32"/>
  <c r="AG276" i="32"/>
  <c r="AG86" i="32"/>
  <c r="AG325" i="32"/>
  <c r="AG71" i="32"/>
  <c r="AG566" i="32"/>
  <c r="AG189" i="32"/>
  <c r="AG550" i="32"/>
  <c r="AG429" i="32"/>
  <c r="AG396" i="32"/>
  <c r="AG329" i="32"/>
  <c r="AG438" i="32"/>
  <c r="AG181" i="32"/>
  <c r="AG191" i="32"/>
  <c r="AG200" i="32"/>
  <c r="AG530" i="32"/>
  <c r="AG294" i="32"/>
  <c r="AG450" i="32"/>
  <c r="AG150" i="32"/>
  <c r="AG43" i="32"/>
  <c r="AG538" i="32"/>
  <c r="AG156" i="32"/>
  <c r="AG202" i="32"/>
  <c r="AG413" i="32"/>
  <c r="AG546" i="32"/>
  <c r="AG293" i="32"/>
  <c r="AG419" i="32"/>
  <c r="AG533" i="32"/>
  <c r="AG314" i="32"/>
  <c r="AG65" i="32"/>
  <c r="AG417" i="32"/>
  <c r="AG162" i="32"/>
  <c r="AG271" i="32"/>
  <c r="AG394" i="32"/>
  <c r="AG519" i="32"/>
  <c r="AG539" i="32"/>
  <c r="AG423" i="32"/>
  <c r="AG57" i="32"/>
  <c r="AG274" i="32"/>
  <c r="AG405" i="32"/>
  <c r="AG385" i="32"/>
  <c r="AG275" i="32"/>
  <c r="AG547" i="32"/>
  <c r="AG561" i="32"/>
  <c r="AG278" i="32"/>
  <c r="AG273" i="32"/>
  <c r="AG328" i="32"/>
  <c r="AG270" i="32"/>
  <c r="AG178" i="32"/>
  <c r="AG399" i="32"/>
  <c r="AG154" i="32"/>
  <c r="AG87" i="32"/>
  <c r="AG534" i="32"/>
  <c r="AG58" i="32"/>
  <c r="AG22" i="32"/>
  <c r="AG27" i="32"/>
  <c r="AG426" i="32"/>
  <c r="AG321" i="32"/>
  <c r="AG572" i="32"/>
  <c r="AG422" i="32"/>
  <c r="AG31" i="32"/>
  <c r="AG166" i="32"/>
  <c r="AG147" i="32"/>
  <c r="AG573" i="32"/>
  <c r="AG453" i="32"/>
  <c r="AG185" i="32"/>
  <c r="AG38" i="32"/>
  <c r="AG199" i="32"/>
  <c r="AG503" i="32"/>
  <c r="AI503" i="32" s="1"/>
  <c r="AJ503" i="32" s="1"/>
  <c r="AH504" i="32" s="1"/>
  <c r="AG504" i="32" s="1"/>
  <c r="AG302" i="32"/>
  <c r="AG285" i="32"/>
  <c r="AG19" i="32"/>
  <c r="AI19" i="32" s="1"/>
  <c r="AJ19" i="32" s="1"/>
  <c r="AG440" i="32"/>
  <c r="AG46" i="32"/>
  <c r="AG47" i="32"/>
  <c r="AG451" i="32"/>
  <c r="AG569" i="32"/>
  <c r="AG331" i="32"/>
  <c r="AG195" i="32"/>
  <c r="AG169" i="32"/>
  <c r="AG159" i="32"/>
  <c r="AG542" i="32"/>
  <c r="AG28" i="32"/>
  <c r="AG198" i="32"/>
  <c r="AG184" i="32"/>
  <c r="AG64" i="32"/>
  <c r="AG433" i="32"/>
  <c r="AG553" i="32"/>
  <c r="AG44" i="32"/>
  <c r="AG203" i="32"/>
  <c r="AG61" i="32"/>
  <c r="AG67" i="32"/>
  <c r="AG544" i="32"/>
  <c r="AG442" i="32"/>
  <c r="AG558" i="32"/>
  <c r="AG70" i="32"/>
  <c r="AG48" i="32"/>
  <c r="AG34" i="32"/>
  <c r="AG557" i="32"/>
  <c r="AG452" i="32"/>
  <c r="AG269" i="32"/>
  <c r="AG393" i="32"/>
  <c r="AG73" i="32"/>
  <c r="AG79" i="32"/>
  <c r="AG432" i="32"/>
  <c r="AG39" i="32"/>
  <c r="AG172" i="32"/>
  <c r="AG436" i="32"/>
  <c r="AG190" i="32"/>
  <c r="AG177" i="32"/>
  <c r="AG308" i="32"/>
  <c r="AG388" i="32"/>
  <c r="AG85" i="32"/>
  <c r="AG171" i="32"/>
  <c r="AG161" i="32"/>
  <c r="AG421" i="32"/>
  <c r="AG559" i="32"/>
  <c r="AG24" i="32"/>
  <c r="AG565" i="32"/>
  <c r="AG431" i="32"/>
  <c r="AG548" i="32"/>
  <c r="AG66" i="32"/>
  <c r="AG551" i="32"/>
  <c r="AG36" i="32"/>
  <c r="AG309" i="32"/>
  <c r="AG322" i="32"/>
  <c r="AG303" i="32"/>
  <c r="AG40" i="32"/>
  <c r="AG261" i="32"/>
  <c r="AI261" i="32" s="1"/>
  <c r="AJ261" i="32" s="1"/>
  <c r="AG448" i="32"/>
  <c r="AG152" i="32"/>
  <c r="AG80" i="32"/>
  <c r="AG194" i="32"/>
  <c r="AG290" i="32"/>
  <c r="AG564" i="32"/>
  <c r="AG310" i="32"/>
  <c r="AG434" i="32"/>
  <c r="AG517" i="32"/>
  <c r="AG518" i="32"/>
  <c r="AG570" i="32"/>
  <c r="AG59" i="32"/>
  <c r="AG404" i="32"/>
  <c r="AG32" i="32"/>
  <c r="AG443" i="32"/>
  <c r="AG439" i="32"/>
  <c r="AG409" i="32"/>
  <c r="AG391" i="32"/>
  <c r="AG283" i="32"/>
  <c r="AG571" i="32"/>
  <c r="AG535" i="32"/>
  <c r="AG410" i="32"/>
  <c r="AG395" i="32"/>
  <c r="AG416" i="32"/>
  <c r="AG406" i="32"/>
  <c r="AG400" i="32"/>
  <c r="AG414" i="32"/>
  <c r="AG408" i="32"/>
  <c r="AG384" i="32"/>
  <c r="AG397" i="32"/>
  <c r="AG383" i="32"/>
  <c r="AG403" i="32"/>
  <c r="AG392" i="32"/>
  <c r="AG411" i="32"/>
  <c r="AG390" i="32"/>
  <c r="AG398" i="32"/>
  <c r="AG386" i="32"/>
  <c r="AG387" i="32"/>
  <c r="T394" i="32"/>
  <c r="U394" i="32" s="1"/>
  <c r="V394" i="32" s="1"/>
  <c r="T42" i="32"/>
  <c r="U42" i="32" s="1"/>
  <c r="V42" i="32" s="1"/>
  <c r="T43" i="32" s="1"/>
  <c r="U43" i="32" s="1"/>
  <c r="V43" i="32" s="1"/>
  <c r="T44" i="32" s="1"/>
  <c r="U44" i="32" s="1"/>
  <c r="V44" i="32" s="1"/>
  <c r="T45" i="32" s="1"/>
  <c r="U45" i="32" s="1"/>
  <c r="V45" i="32" s="1"/>
  <c r="T46" i="32" s="1"/>
  <c r="U46" i="32" s="1"/>
  <c r="V46" i="32" s="1"/>
  <c r="T264" i="32"/>
  <c r="U264" i="32" s="1"/>
  <c r="V264" i="32" s="1"/>
  <c r="T265" i="32" s="1"/>
  <c r="U265" i="32" s="1"/>
  <c r="V265" i="32" s="1"/>
  <c r="T162" i="32"/>
  <c r="U162" i="32" s="1"/>
  <c r="V162" i="32" s="1"/>
  <c r="T163" i="32" s="1"/>
  <c r="U163" i="32" s="1"/>
  <c r="V163" i="32" s="1"/>
  <c r="T164" i="32" s="1"/>
  <c r="U164" i="32" s="1"/>
  <c r="V164" i="32" s="1"/>
  <c r="T165" i="32" s="1"/>
  <c r="U165" i="32" s="1"/>
  <c r="V165" i="32" s="1"/>
  <c r="T166" i="32" s="1"/>
  <c r="U166" i="32" s="1"/>
  <c r="V166" i="32" s="1"/>
  <c r="T167" i="32" s="1"/>
  <c r="U167" i="32" s="1"/>
  <c r="V167" i="32" s="1"/>
  <c r="T168" i="32" s="1"/>
  <c r="U168" i="32" s="1"/>
  <c r="V168" i="32" s="1"/>
  <c r="T169" i="32" s="1"/>
  <c r="U169" i="32" s="1"/>
  <c r="V169" i="32" s="1"/>
  <c r="T170" i="32" s="1"/>
  <c r="U170" i="32" s="1"/>
  <c r="V170" i="32" s="1"/>
  <c r="T171" i="32" s="1"/>
  <c r="U171" i="32" s="1"/>
  <c r="V171" i="32" s="1"/>
  <c r="T172" i="32" s="1"/>
  <c r="U172" i="32" s="1"/>
  <c r="V172" i="32" s="1"/>
  <c r="T173" i="32" s="1"/>
  <c r="U173" i="32" s="1"/>
  <c r="V173" i="32" s="1"/>
  <c r="T174" i="32" s="1"/>
  <c r="U174" i="32" s="1"/>
  <c r="V174" i="32" s="1"/>
  <c r="T175" i="32" s="1"/>
  <c r="U175" i="32" s="1"/>
  <c r="V175" i="32" s="1"/>
  <c r="T176" i="32" s="1"/>
  <c r="U176" i="32" s="1"/>
  <c r="V176" i="32" s="1"/>
  <c r="T177" i="32" s="1"/>
  <c r="U177" i="32" s="1"/>
  <c r="V177" i="32" s="1"/>
  <c r="T178" i="32" s="1"/>
  <c r="U178" i="32" s="1"/>
  <c r="V178" i="32" s="1"/>
  <c r="T179" i="32" s="1"/>
  <c r="U179" i="32" s="1"/>
  <c r="V179" i="32" s="1"/>
  <c r="T180" i="32" s="1"/>
  <c r="U180" i="32" s="1"/>
  <c r="V180" i="32" s="1"/>
  <c r="T181" i="32" s="1"/>
  <c r="U181" i="32" s="1"/>
  <c r="V181" i="32" s="1"/>
  <c r="AW141" i="32"/>
  <c r="AX141" i="32" s="1"/>
  <c r="AV142" i="32" s="1"/>
  <c r="AW142" i="32" s="1"/>
  <c r="AW262" i="32"/>
  <c r="AX262" i="32" s="1"/>
  <c r="AV263" i="32" s="1"/>
  <c r="AW263" i="32" s="1"/>
  <c r="AW382" i="32"/>
  <c r="BY19" i="32"/>
  <c r="BY383" i="32"/>
  <c r="BZ383" i="32" s="1"/>
  <c r="BX384" i="32" s="1"/>
  <c r="BY384" i="32" s="1"/>
  <c r="BZ384" i="32" s="1"/>
  <c r="BJ20" i="32"/>
  <c r="BK383" i="32"/>
  <c r="BL383" i="32" s="1"/>
  <c r="BJ384" i="32" s="1"/>
  <c r="BK384" i="32" s="1"/>
  <c r="BL384" i="32" s="1"/>
  <c r="BJ385" i="32" s="1"/>
  <c r="BK141" i="32"/>
  <c r="BL141" i="32" s="1"/>
  <c r="BJ142" i="32" s="1"/>
  <c r="BK142" i="32" s="1"/>
  <c r="BL142" i="32" s="1"/>
  <c r="BJ143" i="32" s="1"/>
  <c r="BK143" i="32" s="1"/>
  <c r="BK262" i="32"/>
  <c r="BL262" i="32" s="1"/>
  <c r="BJ263" i="32" s="1"/>
  <c r="BK263" i="32" s="1"/>
  <c r="BL263" i="32" s="1"/>
  <c r="BL504" i="32"/>
  <c r="BJ505" i="32" s="1"/>
  <c r="BI505" i="32" s="1"/>
  <c r="BK505" i="32" s="1"/>
  <c r="BL505" i="32" s="1"/>
  <c r="BJ506" i="32" s="1"/>
  <c r="BI506" i="32" s="1"/>
  <c r="BZ504" i="32"/>
  <c r="BX505" i="32" s="1"/>
  <c r="BW505" i="32" s="1"/>
  <c r="BY505" i="32" s="1"/>
  <c r="BY262" i="32"/>
  <c r="BZ262" i="32" s="1"/>
  <c r="BX263" i="32" s="1"/>
  <c r="BY263" i="32" s="1"/>
  <c r="BZ263" i="32" s="1"/>
  <c r="AW20" i="32"/>
  <c r="AX20" i="32" s="1"/>
  <c r="AV21" i="32" s="1"/>
  <c r="AW21" i="32" s="1"/>
  <c r="AX21" i="32" s="1"/>
  <c r="AV22" i="32" s="1"/>
  <c r="AW22" i="32" s="1"/>
  <c r="AX22" i="32" s="1"/>
  <c r="AV23" i="32" s="1"/>
  <c r="AW23" i="32" s="1"/>
  <c r="AX23" i="32" s="1"/>
  <c r="BF144" i="32"/>
  <c r="BG144" i="32" s="1"/>
  <c r="BG386" i="32"/>
  <c r="AX505" i="32"/>
  <c r="AV506" i="32" s="1"/>
  <c r="AU506" i="32" s="1"/>
  <c r="AW506" i="32" s="1"/>
  <c r="AX506" i="32" s="1"/>
  <c r="BF265" i="32"/>
  <c r="BG265" i="32" s="1"/>
  <c r="BF23" i="32"/>
  <c r="BG23" i="32" s="1"/>
  <c r="BF508" i="32"/>
  <c r="BG507" i="32"/>
  <c r="AR385" i="32"/>
  <c r="AS384" i="32"/>
  <c r="AS142" i="32"/>
  <c r="AR143" i="32"/>
  <c r="AR22" i="32"/>
  <c r="AS21" i="32"/>
  <c r="AR506" i="32"/>
  <c r="AS505" i="32"/>
  <c r="BU264" i="32"/>
  <c r="BT265" i="32"/>
  <c r="AR264" i="32"/>
  <c r="AS263" i="32"/>
  <c r="BU385" i="32"/>
  <c r="BT386" i="32"/>
  <c r="BT25" i="32"/>
  <c r="BU24" i="32"/>
  <c r="BU507" i="32"/>
  <c r="BT508" i="32"/>
  <c r="BU145" i="32"/>
  <c r="BT146" i="32"/>
  <c r="BG387" i="32"/>
  <c r="BF388" i="32"/>
  <c r="G262" i="32" l="1"/>
  <c r="H262" i="32" s="1"/>
  <c r="F263" i="32" s="1"/>
  <c r="G263" i="32" s="1"/>
  <c r="H263" i="32" s="1"/>
  <c r="F264" i="32" s="1"/>
  <c r="G264" i="32" s="1"/>
  <c r="B48" i="32"/>
  <c r="C47" i="32"/>
  <c r="AE47" i="32"/>
  <c r="AD48" i="32"/>
  <c r="Q410" i="32"/>
  <c r="P411" i="32"/>
  <c r="Q531" i="32"/>
  <c r="P532" i="32"/>
  <c r="Q168" i="32"/>
  <c r="P169" i="32"/>
  <c r="C410" i="32"/>
  <c r="B411" i="32"/>
  <c r="AE410" i="32"/>
  <c r="AD411" i="32"/>
  <c r="P48" i="32"/>
  <c r="Q47" i="32"/>
  <c r="C168" i="32"/>
  <c r="B169" i="32"/>
  <c r="AD169" i="32"/>
  <c r="AE168" i="32"/>
  <c r="P290" i="32"/>
  <c r="Q289" i="32"/>
  <c r="C289" i="32"/>
  <c r="B290" i="32"/>
  <c r="AE531" i="32"/>
  <c r="AD532" i="32"/>
  <c r="AD290" i="32"/>
  <c r="AE289" i="32"/>
  <c r="C531" i="32"/>
  <c r="B532" i="32"/>
  <c r="S506" i="32"/>
  <c r="U506" i="32" s="1"/>
  <c r="V506" i="32" s="1"/>
  <c r="T507" i="32" s="1"/>
  <c r="F504" i="32"/>
  <c r="G20" i="32"/>
  <c r="H20" i="32" s="1"/>
  <c r="F141" i="32"/>
  <c r="G141" i="32" s="1"/>
  <c r="H141" i="32" s="1"/>
  <c r="F142" i="32" s="1"/>
  <c r="G142" i="32" s="1"/>
  <c r="H142" i="32" s="1"/>
  <c r="F143" i="32" s="1"/>
  <c r="G143" i="32" s="1"/>
  <c r="H143" i="32" s="1"/>
  <c r="F144" i="32" s="1"/>
  <c r="G144" i="32" s="1"/>
  <c r="H144" i="32" s="1"/>
  <c r="F145" i="32" s="1"/>
  <c r="G145" i="32" s="1"/>
  <c r="H145" i="32" s="1"/>
  <c r="F146" i="32" s="1"/>
  <c r="G146" i="32" s="1"/>
  <c r="H146" i="32" s="1"/>
  <c r="F147" i="32" s="1"/>
  <c r="G147" i="32" s="1"/>
  <c r="H147" i="32" s="1"/>
  <c r="F148" i="32" s="1"/>
  <c r="G148" i="32" s="1"/>
  <c r="H148" i="32" s="1"/>
  <c r="F149" i="32" s="1"/>
  <c r="G149" i="32" s="1"/>
  <c r="H149" i="32" s="1"/>
  <c r="F150" i="32" s="1"/>
  <c r="G150" i="32" s="1"/>
  <c r="H150" i="32" s="1"/>
  <c r="F383" i="32"/>
  <c r="G383" i="32" s="1"/>
  <c r="H383" i="32" s="1"/>
  <c r="F384" i="32" s="1"/>
  <c r="G384" i="32" s="1"/>
  <c r="H384" i="32" s="1"/>
  <c r="F385" i="32" s="1"/>
  <c r="G385" i="32" s="1"/>
  <c r="H385" i="32" s="1"/>
  <c r="AH20" i="32"/>
  <c r="AI20" i="32" s="1"/>
  <c r="AJ20" i="32" s="1"/>
  <c r="AH21" i="32" s="1"/>
  <c r="AI21" i="32" s="1"/>
  <c r="AJ21" i="32" s="1"/>
  <c r="AI504" i="32"/>
  <c r="AJ504" i="32" s="1"/>
  <c r="AH505" i="32" s="1"/>
  <c r="AH141" i="32"/>
  <c r="AI141" i="32" s="1"/>
  <c r="AJ141" i="32" s="1"/>
  <c r="AH262" i="32"/>
  <c r="AI262" i="32" s="1"/>
  <c r="AJ262" i="32" s="1"/>
  <c r="AH263" i="32" s="1"/>
  <c r="AI263" i="32" s="1"/>
  <c r="AJ263" i="32" s="1"/>
  <c r="AI383" i="32"/>
  <c r="AJ383" i="32" s="1"/>
  <c r="AH384" i="32" s="1"/>
  <c r="AI384" i="32" s="1"/>
  <c r="AJ384" i="32" s="1"/>
  <c r="T182" i="32"/>
  <c r="U182" i="32" s="1"/>
  <c r="V182" i="32" s="1"/>
  <c r="T47" i="32"/>
  <c r="U47" i="32" s="1"/>
  <c r="V47" i="32" s="1"/>
  <c r="T48" i="32" s="1"/>
  <c r="U48" i="32" s="1"/>
  <c r="V48" i="32" s="1"/>
  <c r="T49" i="32" s="1"/>
  <c r="U49" i="32" s="1"/>
  <c r="V49" i="32" s="1"/>
  <c r="T50" i="32" s="1"/>
  <c r="U50" i="32" s="1"/>
  <c r="V50" i="32" s="1"/>
  <c r="T51" i="32" s="1"/>
  <c r="U51" i="32" s="1"/>
  <c r="V51" i="32" s="1"/>
  <c r="T52" i="32" s="1"/>
  <c r="U52" i="32" s="1"/>
  <c r="V52" i="32" s="1"/>
  <c r="T53" i="32" s="1"/>
  <c r="U53" i="32" s="1"/>
  <c r="V53" i="32" s="1"/>
  <c r="T395" i="32"/>
  <c r="U395" i="32" s="1"/>
  <c r="V395" i="32" s="1"/>
  <c r="T266" i="32"/>
  <c r="U266" i="32" s="1"/>
  <c r="V266" i="32" s="1"/>
  <c r="T267" i="32" s="1"/>
  <c r="U267" i="32" s="1"/>
  <c r="V267" i="32" s="1"/>
  <c r="BK20" i="32"/>
  <c r="BL20" i="32" s="1"/>
  <c r="BZ19" i="32"/>
  <c r="AX382" i="32"/>
  <c r="AX142" i="32"/>
  <c r="AV143" i="32" s="1"/>
  <c r="AW143" i="32" s="1"/>
  <c r="BZ505" i="32"/>
  <c r="BX506" i="32" s="1"/>
  <c r="BW506" i="32" s="1"/>
  <c r="BY506" i="32" s="1"/>
  <c r="BZ506" i="32" s="1"/>
  <c r="BX507" i="32" s="1"/>
  <c r="BW507" i="32" s="1"/>
  <c r="AX263" i="32"/>
  <c r="AV264" i="32" s="1"/>
  <c r="AW264" i="32" s="1"/>
  <c r="BX385" i="32"/>
  <c r="BY385" i="32" s="1"/>
  <c r="BZ385" i="32" s="1"/>
  <c r="BF145" i="32"/>
  <c r="BF146" i="32" s="1"/>
  <c r="BX264" i="32"/>
  <c r="BY264" i="32" s="1"/>
  <c r="BZ264" i="32" s="1"/>
  <c r="BJ264" i="32"/>
  <c r="BK264" i="32" s="1"/>
  <c r="BL264" i="32" s="1"/>
  <c r="BK506" i="32"/>
  <c r="BL506" i="32" s="1"/>
  <c r="BJ507" i="32" s="1"/>
  <c r="BI507" i="32" s="1"/>
  <c r="BK507" i="32" s="1"/>
  <c r="BL507" i="32" s="1"/>
  <c r="BJ508" i="32" s="1"/>
  <c r="BF266" i="32"/>
  <c r="BG266" i="32" s="1"/>
  <c r="BL143" i="32"/>
  <c r="BJ144" i="32" s="1"/>
  <c r="BK144" i="32" s="1"/>
  <c r="BL144" i="32" s="1"/>
  <c r="BJ145" i="32" s="1"/>
  <c r="BK145" i="32" s="1"/>
  <c r="BL145" i="32" s="1"/>
  <c r="BF24" i="32"/>
  <c r="BG24" i="32" s="1"/>
  <c r="BK385" i="32"/>
  <c r="BL385" i="32" s="1"/>
  <c r="BX144" i="32"/>
  <c r="BY144" i="32" s="1"/>
  <c r="BZ144" i="32" s="1"/>
  <c r="AV507" i="32"/>
  <c r="AU507" i="32" s="1"/>
  <c r="BG508" i="32"/>
  <c r="BF509" i="32"/>
  <c r="BU265" i="32"/>
  <c r="BT266" i="32"/>
  <c r="AS143" i="32"/>
  <c r="AR144" i="32"/>
  <c r="BU386" i="32"/>
  <c r="BT387" i="32"/>
  <c r="AR507" i="32"/>
  <c r="AS506" i="32"/>
  <c r="AR23" i="32"/>
  <c r="AS22" i="32"/>
  <c r="AS264" i="32"/>
  <c r="AR265" i="32"/>
  <c r="AS385" i="32"/>
  <c r="AR386" i="32"/>
  <c r="AV24" i="32"/>
  <c r="AW24" i="32" s="1"/>
  <c r="AX24" i="32" s="1"/>
  <c r="BT147" i="32"/>
  <c r="BU146" i="32"/>
  <c r="BU508" i="32"/>
  <c r="BT509" i="32"/>
  <c r="BU25" i="32"/>
  <c r="BT26" i="32"/>
  <c r="BG388" i="32"/>
  <c r="BF389" i="32"/>
  <c r="AG505" i="32" l="1"/>
  <c r="AI505" i="32" s="1"/>
  <c r="AJ505" i="32" s="1"/>
  <c r="AH506" i="32" s="1"/>
  <c r="H264" i="32"/>
  <c r="F265" i="32" s="1"/>
  <c r="G265" i="32" s="1"/>
  <c r="H265" i="32" s="1"/>
  <c r="F266" i="32" s="1"/>
  <c r="G266" i="32" s="1"/>
  <c r="H266" i="32" s="1"/>
  <c r="F267" i="32" s="1"/>
  <c r="G267" i="32" s="1"/>
  <c r="H267" i="32" s="1"/>
  <c r="F268" i="32" s="1"/>
  <c r="G268" i="32" s="1"/>
  <c r="H268" i="32" s="1"/>
  <c r="F269" i="32" s="1"/>
  <c r="G269" i="32" s="1"/>
  <c r="H269" i="32" s="1"/>
  <c r="E504" i="32"/>
  <c r="G504" i="32" s="1"/>
  <c r="H504" i="32" s="1"/>
  <c r="F505" i="32" s="1"/>
  <c r="AD170" i="32"/>
  <c r="AE169" i="32"/>
  <c r="C48" i="32"/>
  <c r="B49" i="32"/>
  <c r="AE411" i="32"/>
  <c r="AD412" i="32"/>
  <c r="P170" i="32"/>
  <c r="Q169" i="32"/>
  <c r="Q290" i="32"/>
  <c r="P291" i="32"/>
  <c r="P49" i="32"/>
  <c r="Q48" i="32"/>
  <c r="C169" i="32"/>
  <c r="B170" i="32"/>
  <c r="Q411" i="32"/>
  <c r="P412" i="32"/>
  <c r="AE290" i="32"/>
  <c r="AD291" i="32"/>
  <c r="C532" i="32"/>
  <c r="B533" i="32"/>
  <c r="C411" i="32"/>
  <c r="B412" i="32"/>
  <c r="AD533" i="32"/>
  <c r="AE532" i="32"/>
  <c r="P533" i="32"/>
  <c r="Q532" i="32"/>
  <c r="AE48" i="32"/>
  <c r="AD49" i="32"/>
  <c r="C290" i="32"/>
  <c r="B291" i="32"/>
  <c r="S507" i="32"/>
  <c r="U507" i="32" s="1"/>
  <c r="V507" i="32" s="1"/>
  <c r="T508" i="32" s="1"/>
  <c r="F151" i="32"/>
  <c r="G151" i="32" s="1"/>
  <c r="H151" i="32" s="1"/>
  <c r="F152" i="32" s="1"/>
  <c r="G152" i="32" s="1"/>
  <c r="H152" i="32" s="1"/>
  <c r="F153" i="32" s="1"/>
  <c r="G153" i="32" s="1"/>
  <c r="H153" i="32" s="1"/>
  <c r="F154" i="32" s="1"/>
  <c r="G154" i="32" s="1"/>
  <c r="H154" i="32" s="1"/>
  <c r="F155" i="32" s="1"/>
  <c r="G155" i="32" s="1"/>
  <c r="H155" i="32" s="1"/>
  <c r="F156" i="32" s="1"/>
  <c r="G156" i="32" s="1"/>
  <c r="H156" i="32" s="1"/>
  <c r="F157" i="32" s="1"/>
  <c r="G157" i="32" s="1"/>
  <c r="H157" i="32" s="1"/>
  <c r="F158" i="32" s="1"/>
  <c r="G158" i="32" s="1"/>
  <c r="H158" i="32" s="1"/>
  <c r="F159" i="32" s="1"/>
  <c r="G159" i="32" s="1"/>
  <c r="H159" i="32" s="1"/>
  <c r="F160" i="32" s="1"/>
  <c r="G160" i="32" s="1"/>
  <c r="H160" i="32" s="1"/>
  <c r="F161" i="32" s="1"/>
  <c r="G161" i="32" s="1"/>
  <c r="H161" i="32" s="1"/>
  <c r="F162" i="32" s="1"/>
  <c r="G162" i="32" s="1"/>
  <c r="H162" i="32" s="1"/>
  <c r="F163" i="32" s="1"/>
  <c r="G163" i="32" s="1"/>
  <c r="H163" i="32" s="1"/>
  <c r="F164" i="32" s="1"/>
  <c r="G164" i="32" s="1"/>
  <c r="H164" i="32" s="1"/>
  <c r="F386" i="32"/>
  <c r="G386" i="32" s="1"/>
  <c r="H386" i="32" s="1"/>
  <c r="F21" i="32"/>
  <c r="G21" i="32" s="1"/>
  <c r="H21" i="32" s="1"/>
  <c r="AH22" i="32"/>
  <c r="AH264" i="32"/>
  <c r="AI264" i="32" s="1"/>
  <c r="AJ264" i="32" s="1"/>
  <c r="AH265" i="32" s="1"/>
  <c r="AI265" i="32" s="1"/>
  <c r="AJ265" i="32" s="1"/>
  <c r="AH142" i="32"/>
  <c r="AI142" i="32" s="1"/>
  <c r="AJ142" i="32" s="1"/>
  <c r="AH385" i="32"/>
  <c r="AI385" i="32" s="1"/>
  <c r="AJ385" i="32" s="1"/>
  <c r="AH386" i="32" s="1"/>
  <c r="AI386" i="32" s="1"/>
  <c r="AJ386" i="32" s="1"/>
  <c r="AH387" i="32" s="1"/>
  <c r="AI387" i="32" s="1"/>
  <c r="AJ387" i="32" s="1"/>
  <c r="T396" i="32"/>
  <c r="U396" i="32" s="1"/>
  <c r="V396" i="32" s="1"/>
  <c r="T54" i="32"/>
  <c r="U54" i="32" s="1"/>
  <c r="V54" i="32" s="1"/>
  <c r="T183" i="32"/>
  <c r="U183" i="32" s="1"/>
  <c r="V183" i="32" s="1"/>
  <c r="T184" i="32" s="1"/>
  <c r="U184" i="32" s="1"/>
  <c r="V184" i="32" s="1"/>
  <c r="T268" i="32"/>
  <c r="U268" i="32" s="1"/>
  <c r="V268" i="32" s="1"/>
  <c r="T269" i="32" s="1"/>
  <c r="U269" i="32" s="1"/>
  <c r="V269" i="32" s="1"/>
  <c r="AW507" i="32"/>
  <c r="AX507" i="32" s="1"/>
  <c r="AV508" i="32" s="1"/>
  <c r="AU508" i="32" s="1"/>
  <c r="BJ21" i="32"/>
  <c r="AV383" i="32"/>
  <c r="BX20" i="32"/>
  <c r="AX143" i="32"/>
  <c r="AV144" i="32" s="1"/>
  <c r="AW144" i="32" s="1"/>
  <c r="AX144" i="32" s="1"/>
  <c r="AV145" i="32" s="1"/>
  <c r="AW145" i="32" s="1"/>
  <c r="AX145" i="32" s="1"/>
  <c r="AX264" i="32"/>
  <c r="AV265" i="32" s="1"/>
  <c r="AW265" i="32" s="1"/>
  <c r="BX386" i="32"/>
  <c r="BY386" i="32" s="1"/>
  <c r="BZ386" i="32" s="1"/>
  <c r="BX387" i="32" s="1"/>
  <c r="BY387" i="32" s="1"/>
  <c r="BZ387" i="32" s="1"/>
  <c r="BX388" i="32" s="1"/>
  <c r="BY388" i="32" s="1"/>
  <c r="BZ388" i="32" s="1"/>
  <c r="BX389" i="32" s="1"/>
  <c r="BJ386" i="32"/>
  <c r="BK386" i="32" s="1"/>
  <c r="BL386" i="32" s="1"/>
  <c r="BJ387" i="32" s="1"/>
  <c r="BK387" i="32" s="1"/>
  <c r="BL387" i="32" s="1"/>
  <c r="BJ388" i="32" s="1"/>
  <c r="BG145" i="32"/>
  <c r="BX265" i="32"/>
  <c r="BY265" i="32" s="1"/>
  <c r="BZ265" i="32" s="1"/>
  <c r="BX266" i="32" s="1"/>
  <c r="BY266" i="32" s="1"/>
  <c r="BZ266" i="32" s="1"/>
  <c r="BX267" i="32" s="1"/>
  <c r="BY267" i="32" s="1"/>
  <c r="BZ267" i="32" s="1"/>
  <c r="BX268" i="32" s="1"/>
  <c r="BJ265" i="32"/>
  <c r="BK265" i="32" s="1"/>
  <c r="BL265" i="32" s="1"/>
  <c r="BJ266" i="32" s="1"/>
  <c r="BK266" i="32" s="1"/>
  <c r="BL266" i="32" s="1"/>
  <c r="BJ267" i="32" s="1"/>
  <c r="BY507" i="32"/>
  <c r="BZ507" i="32" s="1"/>
  <c r="BX508" i="32" s="1"/>
  <c r="BW508" i="32" s="1"/>
  <c r="BF267" i="32"/>
  <c r="BF268" i="32" s="1"/>
  <c r="BF25" i="32"/>
  <c r="BF26" i="32" s="1"/>
  <c r="BX145" i="32"/>
  <c r="BY145" i="32" s="1"/>
  <c r="BZ145" i="32" s="1"/>
  <c r="BJ146" i="32"/>
  <c r="BK146" i="32" s="1"/>
  <c r="BL146" i="32" s="1"/>
  <c r="BG509" i="32"/>
  <c r="BF510" i="32"/>
  <c r="AS23" i="32"/>
  <c r="AR24" i="32"/>
  <c r="AS386" i="32"/>
  <c r="AR387" i="32"/>
  <c r="AR145" i="32"/>
  <c r="AS144" i="32"/>
  <c r="BU266" i="32"/>
  <c r="BT267" i="32"/>
  <c r="AR266" i="32"/>
  <c r="AS265" i="32"/>
  <c r="AR508" i="32"/>
  <c r="AS507" i="32"/>
  <c r="BU387" i="32"/>
  <c r="BT388" i="32"/>
  <c r="BI508" i="32"/>
  <c r="BK508" i="32" s="1"/>
  <c r="BL508" i="32" s="1"/>
  <c r="BJ509" i="32" s="1"/>
  <c r="AV25" i="32"/>
  <c r="AW25" i="32" s="1"/>
  <c r="AX25" i="32" s="1"/>
  <c r="BU26" i="32"/>
  <c r="BT27" i="32"/>
  <c r="BU147" i="32"/>
  <c r="BT148" i="32"/>
  <c r="BU509" i="32"/>
  <c r="BT510" i="32"/>
  <c r="BG146" i="32"/>
  <c r="BF147" i="32"/>
  <c r="BG389" i="32"/>
  <c r="BF390" i="32"/>
  <c r="E11" i="30"/>
  <c r="AG506" i="32" l="1"/>
  <c r="AI506" i="32" s="1"/>
  <c r="AJ506" i="32" s="1"/>
  <c r="AH507" i="32" s="1"/>
  <c r="AI22" i="32"/>
  <c r="E505" i="32"/>
  <c r="G505" i="32" s="1"/>
  <c r="H505" i="32" s="1"/>
  <c r="F506" i="32" s="1"/>
  <c r="Q170" i="32"/>
  <c r="P171" i="32"/>
  <c r="B50" i="32"/>
  <c r="C49" i="32"/>
  <c r="C412" i="32"/>
  <c r="B413" i="32"/>
  <c r="Q49" i="32"/>
  <c r="P50" i="32"/>
  <c r="C291" i="32"/>
  <c r="B292" i="32"/>
  <c r="C533" i="32"/>
  <c r="B534" i="32"/>
  <c r="AE170" i="32"/>
  <c r="AD171" i="32"/>
  <c r="B171" i="32"/>
  <c r="C170" i="32"/>
  <c r="AD534" i="32"/>
  <c r="AE533" i="32"/>
  <c r="AE291" i="32"/>
  <c r="AD292" i="32"/>
  <c r="P292" i="32"/>
  <c r="Q291" i="32"/>
  <c r="AE412" i="32"/>
  <c r="AD413" i="32"/>
  <c r="P534" i="32"/>
  <c r="Q533" i="32"/>
  <c r="Q412" i="32"/>
  <c r="P413" i="32"/>
  <c r="AE49" i="32"/>
  <c r="AD50" i="32"/>
  <c r="S508" i="32"/>
  <c r="U508" i="32" s="1"/>
  <c r="V508" i="32" s="1"/>
  <c r="T509" i="32" s="1"/>
  <c r="F270" i="32"/>
  <c r="G270" i="32" s="1"/>
  <c r="H270" i="32" s="1"/>
  <c r="F271" i="32" s="1"/>
  <c r="G271" i="32" s="1"/>
  <c r="H271" i="32" s="1"/>
  <c r="F387" i="32"/>
  <c r="G387" i="32" s="1"/>
  <c r="H387" i="32" s="1"/>
  <c r="F388" i="32" s="1"/>
  <c r="G388" i="32" s="1"/>
  <c r="H388" i="32" s="1"/>
  <c r="F165" i="32"/>
  <c r="G165" i="32" s="1"/>
  <c r="H165" i="32" s="1"/>
  <c r="F166" i="32" s="1"/>
  <c r="G166" i="32" s="1"/>
  <c r="H166" i="32" s="1"/>
  <c r="F22" i="32"/>
  <c r="G22" i="32" s="1"/>
  <c r="H22" i="32" s="1"/>
  <c r="F23" i="32" s="1"/>
  <c r="G23" i="32" s="1"/>
  <c r="H23" i="32" s="1"/>
  <c r="AH143" i="32"/>
  <c r="AI143" i="32" s="1"/>
  <c r="AJ143" i="32" s="1"/>
  <c r="AH144" i="32" s="1"/>
  <c r="AI144" i="32" s="1"/>
  <c r="AJ144" i="32" s="1"/>
  <c r="AH145" i="32" s="1"/>
  <c r="AI145" i="32" s="1"/>
  <c r="AJ145" i="32" s="1"/>
  <c r="AH146" i="32" s="1"/>
  <c r="AI146" i="32" s="1"/>
  <c r="AJ146" i="32" s="1"/>
  <c r="AH147" i="32" s="1"/>
  <c r="AI147" i="32" s="1"/>
  <c r="AJ147" i="32" s="1"/>
  <c r="AH148" i="32" s="1"/>
  <c r="AI148" i="32" s="1"/>
  <c r="AJ148" i="32" s="1"/>
  <c r="AH388" i="32"/>
  <c r="AI388" i="32" s="1"/>
  <c r="AJ388" i="32" s="1"/>
  <c r="AH266" i="32"/>
  <c r="AI266" i="32" s="1"/>
  <c r="AJ266" i="32" s="1"/>
  <c r="T270" i="32"/>
  <c r="U270" i="32" s="1"/>
  <c r="V270" i="32" s="1"/>
  <c r="T185" i="32"/>
  <c r="U185" i="32" s="1"/>
  <c r="V185" i="32" s="1"/>
  <c r="T186" i="32" s="1"/>
  <c r="U186" i="32" s="1"/>
  <c r="V186" i="32" s="1"/>
  <c r="T187" i="32" s="1"/>
  <c r="U187" i="32" s="1"/>
  <c r="V187" i="32" s="1"/>
  <c r="T55" i="32"/>
  <c r="U55" i="32" s="1"/>
  <c r="V55" i="32" s="1"/>
  <c r="T397" i="32"/>
  <c r="U397" i="32" s="1"/>
  <c r="V397" i="32" s="1"/>
  <c r="AW508" i="32"/>
  <c r="AX508" i="32" s="1"/>
  <c r="AV509" i="32" s="1"/>
  <c r="AU509" i="32" s="1"/>
  <c r="AW383" i="32"/>
  <c r="BY20" i="32"/>
  <c r="BK21" i="32"/>
  <c r="AX265" i="32"/>
  <c r="AV266" i="32" s="1"/>
  <c r="AW266" i="32" s="1"/>
  <c r="AX266" i="32" s="1"/>
  <c r="AV267" i="32" s="1"/>
  <c r="BG267" i="32"/>
  <c r="BG25" i="32"/>
  <c r="E12" i="30"/>
  <c r="BY508" i="32"/>
  <c r="BZ508" i="32" s="1"/>
  <c r="BX509" i="32" s="1"/>
  <c r="BX146" i="32"/>
  <c r="BY146" i="32" s="1"/>
  <c r="BZ146" i="32" s="1"/>
  <c r="BY268" i="32"/>
  <c r="BZ268" i="32" s="1"/>
  <c r="BX269" i="32" s="1"/>
  <c r="BY389" i="32"/>
  <c r="BZ389" i="32" s="1"/>
  <c r="BX390" i="32" s="1"/>
  <c r="BK388" i="32"/>
  <c r="BL388" i="32" s="1"/>
  <c r="BJ389" i="32" s="1"/>
  <c r="BK267" i="32"/>
  <c r="BL267" i="32" s="1"/>
  <c r="BJ268" i="32" s="1"/>
  <c r="BJ147" i="32"/>
  <c r="BK147" i="32" s="1"/>
  <c r="BL147" i="32" s="1"/>
  <c r="AV146" i="32"/>
  <c r="AW146" i="32" s="1"/>
  <c r="AX146" i="32" s="1"/>
  <c r="BF511" i="32"/>
  <c r="BG510" i="32"/>
  <c r="BU267" i="32"/>
  <c r="BT268" i="32"/>
  <c r="AS145" i="32"/>
  <c r="AR146" i="32"/>
  <c r="BT389" i="32"/>
  <c r="BU388" i="32"/>
  <c r="AS387" i="32"/>
  <c r="AR388" i="32"/>
  <c r="AS24" i="32"/>
  <c r="AR25" i="32"/>
  <c r="AS508" i="32"/>
  <c r="AR509" i="32"/>
  <c r="AR267" i="32"/>
  <c r="AS266" i="32"/>
  <c r="BI509" i="32"/>
  <c r="BK509" i="32" s="1"/>
  <c r="BL509" i="32" s="1"/>
  <c r="BJ510" i="32" s="1"/>
  <c r="BW509" i="32"/>
  <c r="AV26" i="32"/>
  <c r="AW26" i="32" s="1"/>
  <c r="AX26" i="32" s="1"/>
  <c r="BU148" i="32"/>
  <c r="BT149" i="32"/>
  <c r="BT511" i="32"/>
  <c r="BU510" i="32"/>
  <c r="BT28" i="32"/>
  <c r="BU27" i="32"/>
  <c r="BG147" i="32"/>
  <c r="BF148" i="32"/>
  <c r="BG26" i="32"/>
  <c r="BF27" i="32"/>
  <c r="BG390" i="32"/>
  <c r="BF391" i="32"/>
  <c r="BG268" i="32"/>
  <c r="BF269" i="32"/>
  <c r="E13" i="30"/>
  <c r="AG507" i="32" l="1"/>
  <c r="AI507" i="32" s="1"/>
  <c r="AJ507" i="32" s="1"/>
  <c r="AH508" i="32" s="1"/>
  <c r="AJ22" i="32"/>
  <c r="E506" i="32"/>
  <c r="G506" i="32" s="1"/>
  <c r="H506" i="32" s="1"/>
  <c r="F507" i="32" s="1"/>
  <c r="AE50" i="32"/>
  <c r="AD51" i="32"/>
  <c r="B535" i="32"/>
  <c r="C534" i="32"/>
  <c r="P172" i="32"/>
  <c r="Q171" i="32"/>
  <c r="AE534" i="32"/>
  <c r="AD535" i="32"/>
  <c r="B414" i="32"/>
  <c r="C413" i="32"/>
  <c r="C171" i="32"/>
  <c r="B172" i="32"/>
  <c r="C50" i="32"/>
  <c r="B51" i="32"/>
  <c r="Q292" i="32"/>
  <c r="P293" i="32"/>
  <c r="AE413" i="32"/>
  <c r="AD414" i="32"/>
  <c r="Q534" i="32"/>
  <c r="P535" i="32"/>
  <c r="P51" i="32"/>
  <c r="Q50" i="32"/>
  <c r="AD293" i="32"/>
  <c r="AE292" i="32"/>
  <c r="Q413" i="32"/>
  <c r="P414" i="32"/>
  <c r="AE171" i="32"/>
  <c r="AD172" i="32"/>
  <c r="C292" i="32"/>
  <c r="B293" i="32"/>
  <c r="S509" i="32"/>
  <c r="U509" i="32" s="1"/>
  <c r="V509" i="32" s="1"/>
  <c r="T510" i="32" s="1"/>
  <c r="F24" i="32"/>
  <c r="G24" i="32" s="1"/>
  <c r="H24" i="32" s="1"/>
  <c r="F25" i="32" s="1"/>
  <c r="G25" i="32" s="1"/>
  <c r="H25" i="32" s="1"/>
  <c r="F389" i="32"/>
  <c r="G389" i="32" s="1"/>
  <c r="H389" i="32" s="1"/>
  <c r="F390" i="32" s="1"/>
  <c r="G390" i="32" s="1"/>
  <c r="H390" i="32" s="1"/>
  <c r="F391" i="32" s="1"/>
  <c r="G391" i="32" s="1"/>
  <c r="H391" i="32" s="1"/>
  <c r="F392" i="32" s="1"/>
  <c r="G392" i="32" s="1"/>
  <c r="H392" i="32" s="1"/>
  <c r="F167" i="32"/>
  <c r="G167" i="32" s="1"/>
  <c r="H167" i="32" s="1"/>
  <c r="F168" i="32" s="1"/>
  <c r="G168" i="32" s="1"/>
  <c r="H168" i="32" s="1"/>
  <c r="F169" i="32" s="1"/>
  <c r="G169" i="32" s="1"/>
  <c r="H169" i="32" s="1"/>
  <c r="F170" i="32" s="1"/>
  <c r="G170" i="32" s="1"/>
  <c r="H170" i="32" s="1"/>
  <c r="F171" i="32" s="1"/>
  <c r="G171" i="32" s="1"/>
  <c r="H171" i="32" s="1"/>
  <c r="F172" i="32" s="1"/>
  <c r="G172" i="32" s="1"/>
  <c r="H172" i="32" s="1"/>
  <c r="F173" i="32" s="1"/>
  <c r="G173" i="32" s="1"/>
  <c r="H173" i="32" s="1"/>
  <c r="F174" i="32" s="1"/>
  <c r="G174" i="32" s="1"/>
  <c r="H174" i="32" s="1"/>
  <c r="F175" i="32" s="1"/>
  <c r="G175" i="32" s="1"/>
  <c r="H175" i="32" s="1"/>
  <c r="F176" i="32" s="1"/>
  <c r="G176" i="32" s="1"/>
  <c r="H176" i="32" s="1"/>
  <c r="F177" i="32" s="1"/>
  <c r="G177" i="32" s="1"/>
  <c r="H177" i="32" s="1"/>
  <c r="F178" i="32" s="1"/>
  <c r="G178" i="32" s="1"/>
  <c r="H178" i="32" s="1"/>
  <c r="F179" i="32" s="1"/>
  <c r="G179" i="32" s="1"/>
  <c r="H179" i="32" s="1"/>
  <c r="F180" i="32" s="1"/>
  <c r="G180" i="32" s="1"/>
  <c r="H180" i="32" s="1"/>
  <c r="F181" i="32" s="1"/>
  <c r="G181" i="32" s="1"/>
  <c r="H181" i="32" s="1"/>
  <c r="F182" i="32" s="1"/>
  <c r="G182" i="32" s="1"/>
  <c r="H182" i="32" s="1"/>
  <c r="F183" i="32" s="1"/>
  <c r="G183" i="32" s="1"/>
  <c r="H183" i="32" s="1"/>
  <c r="F184" i="32" s="1"/>
  <c r="G184" i="32" s="1"/>
  <c r="H184" i="32" s="1"/>
  <c r="F185" i="32" s="1"/>
  <c r="G185" i="32" s="1"/>
  <c r="H185" i="32" s="1"/>
  <c r="F186" i="32" s="1"/>
  <c r="G186" i="32" s="1"/>
  <c r="H186" i="32" s="1"/>
  <c r="F187" i="32" s="1"/>
  <c r="G187" i="32" s="1"/>
  <c r="H187" i="32" s="1"/>
  <c r="F188" i="32" s="1"/>
  <c r="G188" i="32" s="1"/>
  <c r="H188" i="32" s="1"/>
  <c r="F189" i="32" s="1"/>
  <c r="G189" i="32" s="1"/>
  <c r="H189" i="32" s="1"/>
  <c r="F190" i="32" s="1"/>
  <c r="G190" i="32" s="1"/>
  <c r="H190" i="32" s="1"/>
  <c r="F191" i="32" s="1"/>
  <c r="G191" i="32" s="1"/>
  <c r="H191" i="32" s="1"/>
  <c r="F192" i="32" s="1"/>
  <c r="G192" i="32" s="1"/>
  <c r="H192" i="32" s="1"/>
  <c r="F193" i="32" s="1"/>
  <c r="G193" i="32" s="1"/>
  <c r="H193" i="32" s="1"/>
  <c r="F194" i="32" s="1"/>
  <c r="G194" i="32" s="1"/>
  <c r="H194" i="32" s="1"/>
  <c r="F272" i="32"/>
  <c r="G272" i="32" s="1"/>
  <c r="H272" i="32" s="1"/>
  <c r="AH267" i="32"/>
  <c r="AI267" i="32" s="1"/>
  <c r="AJ267" i="32" s="1"/>
  <c r="AH389" i="32"/>
  <c r="AI389" i="32" s="1"/>
  <c r="AJ389" i="32" s="1"/>
  <c r="AH390" i="32" s="1"/>
  <c r="AI390" i="32" s="1"/>
  <c r="AJ390" i="32" s="1"/>
  <c r="AH391" i="32" s="1"/>
  <c r="AI391" i="32" s="1"/>
  <c r="AJ391" i="32" s="1"/>
  <c r="AH392" i="32" s="1"/>
  <c r="AI392" i="32" s="1"/>
  <c r="AJ392" i="32" s="1"/>
  <c r="AH149" i="32"/>
  <c r="AI149" i="32" s="1"/>
  <c r="AJ149" i="32" s="1"/>
  <c r="AH150" i="32" s="1"/>
  <c r="AI150" i="32" s="1"/>
  <c r="AJ150" i="32" s="1"/>
  <c r="T56" i="32"/>
  <c r="U56" i="32" s="1"/>
  <c r="V56" i="32" s="1"/>
  <c r="T188" i="32"/>
  <c r="U188" i="32" s="1"/>
  <c r="V188" i="32" s="1"/>
  <c r="T271" i="32"/>
  <c r="U271" i="32" s="1"/>
  <c r="V271" i="32" s="1"/>
  <c r="T398" i="32"/>
  <c r="U398" i="32" s="1"/>
  <c r="V398" i="32" s="1"/>
  <c r="T399" i="32" s="1"/>
  <c r="U399" i="32" s="1"/>
  <c r="V399" i="32" s="1"/>
  <c r="T400" i="32" s="1"/>
  <c r="U400" i="32" s="1"/>
  <c r="V400" i="32" s="1"/>
  <c r="T401" i="32" s="1"/>
  <c r="U401" i="32" s="1"/>
  <c r="V401" i="32" s="1"/>
  <c r="AW509" i="32"/>
  <c r="AX509" i="32" s="1"/>
  <c r="AV510" i="32" s="1"/>
  <c r="AU510" i="32" s="1"/>
  <c r="AX383" i="32"/>
  <c r="BL21" i="32"/>
  <c r="BZ20" i="32"/>
  <c r="BY509" i="32"/>
  <c r="BZ509" i="32" s="1"/>
  <c r="BX510" i="32" s="1"/>
  <c r="BY269" i="32"/>
  <c r="BZ269" i="32" s="1"/>
  <c r="BX270" i="32" s="1"/>
  <c r="BY390" i="32"/>
  <c r="BZ390" i="32" s="1"/>
  <c r="BX391" i="32" s="1"/>
  <c r="BX147" i="32"/>
  <c r="BY147" i="32" s="1"/>
  <c r="BZ147" i="32" s="1"/>
  <c r="BK268" i="32"/>
  <c r="BL268" i="32" s="1"/>
  <c r="BJ269" i="32" s="1"/>
  <c r="BK389" i="32"/>
  <c r="BL389" i="32" s="1"/>
  <c r="BJ390" i="32" s="1"/>
  <c r="BJ148" i="32"/>
  <c r="BK148" i="32" s="1"/>
  <c r="BL148" i="32" s="1"/>
  <c r="AW267" i="32"/>
  <c r="AX267" i="32" s="1"/>
  <c r="AV268" i="32" s="1"/>
  <c r="AV147" i="32"/>
  <c r="AW147" i="32" s="1"/>
  <c r="AX147" i="32" s="1"/>
  <c r="BF512" i="32"/>
  <c r="BG511" i="32"/>
  <c r="AR510" i="32"/>
  <c r="AS509" i="32"/>
  <c r="BU389" i="32"/>
  <c r="BT390" i="32"/>
  <c r="AR268" i="32"/>
  <c r="AS267" i="32"/>
  <c r="AS25" i="32"/>
  <c r="AR26" i="32"/>
  <c r="AS388" i="32"/>
  <c r="AR389" i="32"/>
  <c r="AR147" i="32"/>
  <c r="AS146" i="32"/>
  <c r="BT269" i="32"/>
  <c r="BU268" i="32"/>
  <c r="BI510" i="32"/>
  <c r="BK510" i="32" s="1"/>
  <c r="BL510" i="32" s="1"/>
  <c r="BJ511" i="32" s="1"/>
  <c r="BW510" i="32"/>
  <c r="AV27" i="32"/>
  <c r="AW27" i="32" s="1"/>
  <c r="AX27" i="32" s="1"/>
  <c r="BT512" i="32"/>
  <c r="BU511" i="32"/>
  <c r="BU149" i="32"/>
  <c r="BT150" i="32"/>
  <c r="BU28" i="32"/>
  <c r="BT29" i="32"/>
  <c r="BG27" i="32"/>
  <c r="BF28" i="32"/>
  <c r="BG148" i="32"/>
  <c r="BF149" i="32"/>
  <c r="BG269" i="32"/>
  <c r="BF270" i="32"/>
  <c r="BG391" i="32"/>
  <c r="BF392" i="32"/>
  <c r="AG508" i="32" l="1"/>
  <c r="AI508" i="32" s="1"/>
  <c r="AJ508" i="32" s="1"/>
  <c r="AH509" i="32" s="1"/>
  <c r="AH23" i="32"/>
  <c r="E507" i="32"/>
  <c r="G507" i="32" s="1"/>
  <c r="H507" i="32" s="1"/>
  <c r="F508" i="32" s="1"/>
  <c r="AD173" i="32"/>
  <c r="AE172" i="32"/>
  <c r="AD294" i="32"/>
  <c r="AE293" i="32"/>
  <c r="B536" i="32"/>
  <c r="C535" i="32"/>
  <c r="AE414" i="32"/>
  <c r="AD415" i="32"/>
  <c r="C414" i="32"/>
  <c r="B415" i="32"/>
  <c r="AD536" i="32"/>
  <c r="AE535" i="32"/>
  <c r="AD52" i="32"/>
  <c r="AE51" i="32"/>
  <c r="C293" i="32"/>
  <c r="B294" i="32"/>
  <c r="Q293" i="32"/>
  <c r="P294" i="32"/>
  <c r="Q172" i="32"/>
  <c r="P173" i="32"/>
  <c r="Q414" i="32"/>
  <c r="P415" i="32"/>
  <c r="B173" i="32"/>
  <c r="C172" i="32"/>
  <c r="P52" i="32"/>
  <c r="Q51" i="32"/>
  <c r="P536" i="32"/>
  <c r="Q535" i="32"/>
  <c r="B52" i="32"/>
  <c r="C51" i="32"/>
  <c r="S510" i="32"/>
  <c r="U510" i="32" s="1"/>
  <c r="V510" i="32" s="1"/>
  <c r="F195" i="32"/>
  <c r="G195" i="32" s="1"/>
  <c r="H195" i="32" s="1"/>
  <c r="F196" i="32" s="1"/>
  <c r="G196" i="32" s="1"/>
  <c r="H196" i="32" s="1"/>
  <c r="F197" i="32" s="1"/>
  <c r="G197" i="32" s="1"/>
  <c r="H197" i="32" s="1"/>
  <c r="F26" i="32"/>
  <c r="G26" i="32" s="1"/>
  <c r="H26" i="32" s="1"/>
  <c r="F27" i="32" s="1"/>
  <c r="G27" i="32" s="1"/>
  <c r="H27" i="32" s="1"/>
  <c r="F393" i="32"/>
  <c r="G393" i="32" s="1"/>
  <c r="H393" i="32" s="1"/>
  <c r="F394" i="32" s="1"/>
  <c r="G394" i="32" s="1"/>
  <c r="H394" i="32" s="1"/>
  <c r="F273" i="32"/>
  <c r="G273" i="32" s="1"/>
  <c r="H273" i="32" s="1"/>
  <c r="F274" i="32" s="1"/>
  <c r="G274" i="32" s="1"/>
  <c r="H274" i="32" s="1"/>
  <c r="F275" i="32" s="1"/>
  <c r="G275" i="32" s="1"/>
  <c r="H275" i="32" s="1"/>
  <c r="F276" i="32" s="1"/>
  <c r="G276" i="32" s="1"/>
  <c r="H276" i="32" s="1"/>
  <c r="F277" i="32" s="1"/>
  <c r="G277" i="32" s="1"/>
  <c r="H277" i="32" s="1"/>
  <c r="AH393" i="32"/>
  <c r="AI393" i="32" s="1"/>
  <c r="AJ393" i="32" s="1"/>
  <c r="AH268" i="32"/>
  <c r="AI268" i="32" s="1"/>
  <c r="AJ268" i="32" s="1"/>
  <c r="AH151" i="32"/>
  <c r="AI151" i="32" s="1"/>
  <c r="AJ151" i="32" s="1"/>
  <c r="AH152" i="32" s="1"/>
  <c r="AI152" i="32" s="1"/>
  <c r="AJ152" i="32" s="1"/>
  <c r="AH153" i="32" s="1"/>
  <c r="AI153" i="32" s="1"/>
  <c r="AJ153" i="32" s="1"/>
  <c r="T57" i="32"/>
  <c r="U57" i="32" s="1"/>
  <c r="V57" i="32" s="1"/>
  <c r="T272" i="32"/>
  <c r="U272" i="32" s="1"/>
  <c r="V272" i="32" s="1"/>
  <c r="T273" i="32" s="1"/>
  <c r="U273" i="32" s="1"/>
  <c r="V273" i="32" s="1"/>
  <c r="T274" i="32" s="1"/>
  <c r="U274" i="32" s="1"/>
  <c r="V274" i="32" s="1"/>
  <c r="T275" i="32" s="1"/>
  <c r="U275" i="32" s="1"/>
  <c r="V275" i="32" s="1"/>
  <c r="T276" i="32" s="1"/>
  <c r="U276" i="32" s="1"/>
  <c r="V276" i="32" s="1"/>
  <c r="T189" i="32"/>
  <c r="U189" i="32" s="1"/>
  <c r="V189" i="32" s="1"/>
  <c r="T402" i="32"/>
  <c r="U402" i="32" s="1"/>
  <c r="V402" i="32" s="1"/>
  <c r="AW510" i="32"/>
  <c r="AX510" i="32" s="1"/>
  <c r="AV511" i="32" s="1"/>
  <c r="AU511" i="32" s="1"/>
  <c r="AV384" i="32"/>
  <c r="BJ22" i="32"/>
  <c r="BX21" i="32"/>
  <c r="BY510" i="32"/>
  <c r="BZ510" i="32" s="1"/>
  <c r="BX511" i="32" s="1"/>
  <c r="BY270" i="32"/>
  <c r="BZ270" i="32" s="1"/>
  <c r="BX271" i="32" s="1"/>
  <c r="BX148" i="32"/>
  <c r="BY148" i="32" s="1"/>
  <c r="BZ148" i="32" s="1"/>
  <c r="BY391" i="32"/>
  <c r="BZ391" i="32" s="1"/>
  <c r="BX392" i="32" s="1"/>
  <c r="BK269" i="32"/>
  <c r="BL269" i="32" s="1"/>
  <c r="BJ270" i="32" s="1"/>
  <c r="BK390" i="32"/>
  <c r="BL390" i="32" s="1"/>
  <c r="BJ391" i="32" s="1"/>
  <c r="BJ149" i="32"/>
  <c r="BK149" i="32" s="1"/>
  <c r="BL149" i="32" s="1"/>
  <c r="AW268" i="32"/>
  <c r="AX268" i="32" s="1"/>
  <c r="AV269" i="32" s="1"/>
  <c r="AV148" i="32"/>
  <c r="AW148" i="32" s="1"/>
  <c r="AX148" i="32" s="1"/>
  <c r="BF513" i="32"/>
  <c r="BG512" i="32"/>
  <c r="BU269" i="32"/>
  <c r="BT270" i="32"/>
  <c r="BU390" i="32"/>
  <c r="BT391" i="32"/>
  <c r="AS147" i="32"/>
  <c r="AR148" i="32"/>
  <c r="AS389" i="32"/>
  <c r="AR390" i="32"/>
  <c r="AS26" i="32"/>
  <c r="AR27" i="32"/>
  <c r="AS268" i="32"/>
  <c r="AR269" i="32"/>
  <c r="AR511" i="32"/>
  <c r="AS510" i="32"/>
  <c r="BW511" i="32"/>
  <c r="BI511" i="32"/>
  <c r="BK511" i="32" s="1"/>
  <c r="BL511" i="32" s="1"/>
  <c r="BJ512" i="32" s="1"/>
  <c r="AV28" i="32"/>
  <c r="AW28" i="32" s="1"/>
  <c r="AX28" i="32" s="1"/>
  <c r="BU512" i="32"/>
  <c r="BT513" i="32"/>
  <c r="BT151" i="32"/>
  <c r="BU150" i="32"/>
  <c r="BT30" i="32"/>
  <c r="BU29" i="32"/>
  <c r="BF150" i="32"/>
  <c r="BG149" i="32"/>
  <c r="BG270" i="32"/>
  <c r="BF271" i="32"/>
  <c r="BF393" i="32"/>
  <c r="BG392" i="32"/>
  <c r="BF29" i="32"/>
  <c r="BG28" i="32"/>
  <c r="AG509" i="32" l="1"/>
  <c r="AI509" i="32" s="1"/>
  <c r="AJ509" i="32" s="1"/>
  <c r="AH510" i="32" s="1"/>
  <c r="AI23" i="32"/>
  <c r="E508" i="32"/>
  <c r="G508" i="32" s="1"/>
  <c r="H508" i="32" s="1"/>
  <c r="F509" i="32" s="1"/>
  <c r="Q415" i="32"/>
  <c r="P416" i="32"/>
  <c r="AE536" i="32"/>
  <c r="AD537" i="32"/>
  <c r="C536" i="32"/>
  <c r="B537" i="32"/>
  <c r="Q173" i="32"/>
  <c r="P174" i="32"/>
  <c r="B416" i="32"/>
  <c r="C415" i="32"/>
  <c r="Q536" i="32"/>
  <c r="P537" i="32"/>
  <c r="AD295" i="32"/>
  <c r="AE294" i="32"/>
  <c r="AE415" i="32"/>
  <c r="AD416" i="32"/>
  <c r="C294" i="32"/>
  <c r="B295" i="32"/>
  <c r="AE173" i="32"/>
  <c r="AD174" i="32"/>
  <c r="Q52" i="32"/>
  <c r="P53" i="32"/>
  <c r="C52" i="32"/>
  <c r="B53" i="32"/>
  <c r="C173" i="32"/>
  <c r="B174" i="32"/>
  <c r="Q294" i="32"/>
  <c r="P295" i="32"/>
  <c r="AE52" i="32"/>
  <c r="AD53" i="32"/>
  <c r="T511" i="32"/>
  <c r="F278" i="32"/>
  <c r="G278" i="32" s="1"/>
  <c r="H278" i="32" s="1"/>
  <c r="F28" i="32"/>
  <c r="G28" i="32" s="1"/>
  <c r="H28" i="32" s="1"/>
  <c r="F198" i="32"/>
  <c r="G198" i="32" s="1"/>
  <c r="H198" i="32" s="1"/>
  <c r="F199" i="32" s="1"/>
  <c r="G199" i="32" s="1"/>
  <c r="H199" i="32" s="1"/>
  <c r="F200" i="32" s="1"/>
  <c r="G200" i="32" s="1"/>
  <c r="H200" i="32" s="1"/>
  <c r="F201" i="32" s="1"/>
  <c r="G201" i="32" s="1"/>
  <c r="H201" i="32" s="1"/>
  <c r="F202" i="32" s="1"/>
  <c r="G202" i="32" s="1"/>
  <c r="H202" i="32" s="1"/>
  <c r="F203" i="32" s="1"/>
  <c r="G203" i="32" s="1"/>
  <c r="H203" i="32" s="1"/>
  <c r="F204" i="32" s="1"/>
  <c r="G204" i="32" s="1"/>
  <c r="H204" i="32" s="1"/>
  <c r="F395" i="32"/>
  <c r="G395" i="32" s="1"/>
  <c r="H395" i="32" s="1"/>
  <c r="F396" i="32" s="1"/>
  <c r="G396" i="32" s="1"/>
  <c r="H396" i="32" s="1"/>
  <c r="AH154" i="32"/>
  <c r="AI154" i="32" s="1"/>
  <c r="AJ154" i="32" s="1"/>
  <c r="AH155" i="32" s="1"/>
  <c r="AI155" i="32" s="1"/>
  <c r="AJ155" i="32" s="1"/>
  <c r="AH156" i="32" s="1"/>
  <c r="AI156" i="32" s="1"/>
  <c r="AJ156" i="32" s="1"/>
  <c r="AH157" i="32" s="1"/>
  <c r="AI157" i="32" s="1"/>
  <c r="AJ157" i="32" s="1"/>
  <c r="AH158" i="32" s="1"/>
  <c r="AI158" i="32" s="1"/>
  <c r="AJ158" i="32" s="1"/>
  <c r="AH159" i="32" s="1"/>
  <c r="AI159" i="32" s="1"/>
  <c r="AJ159" i="32" s="1"/>
  <c r="AH269" i="32"/>
  <c r="AI269" i="32" s="1"/>
  <c r="AJ269" i="32" s="1"/>
  <c r="AH394" i="32"/>
  <c r="AI394" i="32" s="1"/>
  <c r="AJ394" i="32" s="1"/>
  <c r="T403" i="32"/>
  <c r="U403" i="32" s="1"/>
  <c r="V403" i="32" s="1"/>
  <c r="T404" i="32" s="1"/>
  <c r="U404" i="32" s="1"/>
  <c r="V404" i="32" s="1"/>
  <c r="T405" i="32" s="1"/>
  <c r="U405" i="32" s="1"/>
  <c r="V405" i="32" s="1"/>
  <c r="T277" i="32"/>
  <c r="U277" i="32" s="1"/>
  <c r="V277" i="32" s="1"/>
  <c r="T190" i="32"/>
  <c r="U190" i="32" s="1"/>
  <c r="V190" i="32" s="1"/>
  <c r="T191" i="32" s="1"/>
  <c r="U191" i="32" s="1"/>
  <c r="V191" i="32" s="1"/>
  <c r="T192" i="32" s="1"/>
  <c r="U192" i="32" s="1"/>
  <c r="V192" i="32" s="1"/>
  <c r="T58" i="32"/>
  <c r="U58" i="32" s="1"/>
  <c r="V58" i="32" s="1"/>
  <c r="AW511" i="32"/>
  <c r="AX511" i="32" s="1"/>
  <c r="AV512" i="32" s="1"/>
  <c r="AU512" i="32" s="1"/>
  <c r="AW384" i="32"/>
  <c r="BY21" i="32"/>
  <c r="BK22" i="32"/>
  <c r="BY511" i="32"/>
  <c r="BZ511" i="32" s="1"/>
  <c r="BX512" i="32" s="1"/>
  <c r="BX149" i="32"/>
  <c r="BY149" i="32" s="1"/>
  <c r="BZ149" i="32" s="1"/>
  <c r="BY271" i="32"/>
  <c r="BZ271" i="32" s="1"/>
  <c r="BX272" i="32" s="1"/>
  <c r="BY392" i="32"/>
  <c r="BZ392" i="32" s="1"/>
  <c r="BX393" i="32" s="1"/>
  <c r="BK270" i="32"/>
  <c r="BL270" i="32" s="1"/>
  <c r="BJ271" i="32" s="1"/>
  <c r="BK391" i="32"/>
  <c r="BL391" i="32" s="1"/>
  <c r="BJ392" i="32" s="1"/>
  <c r="BJ150" i="32"/>
  <c r="BK150" i="32" s="1"/>
  <c r="BL150" i="32" s="1"/>
  <c r="AV149" i="32"/>
  <c r="AW149" i="32" s="1"/>
  <c r="AX149" i="32" s="1"/>
  <c r="AW269" i="32"/>
  <c r="AX269" i="32" s="1"/>
  <c r="AV270" i="32" s="1"/>
  <c r="BF514" i="32"/>
  <c r="BG513" i="32"/>
  <c r="AR270" i="32"/>
  <c r="AS269" i="32"/>
  <c r="AS27" i="32"/>
  <c r="AR28" i="32"/>
  <c r="BT392" i="32"/>
  <c r="BU391" i="32"/>
  <c r="AS148" i="32"/>
  <c r="AR149" i="32"/>
  <c r="AS390" i="32"/>
  <c r="AR391" i="32"/>
  <c r="AR512" i="32"/>
  <c r="AS511" i="32"/>
  <c r="BU270" i="32"/>
  <c r="BT271" i="32"/>
  <c r="BW512" i="32"/>
  <c r="BI512" i="32"/>
  <c r="BK512" i="32" s="1"/>
  <c r="BL512" i="32" s="1"/>
  <c r="BJ513" i="32" s="1"/>
  <c r="AV29" i="32"/>
  <c r="AW29" i="32" s="1"/>
  <c r="AX29" i="32" s="1"/>
  <c r="BU30" i="32"/>
  <c r="BT31" i="32"/>
  <c r="BU513" i="32"/>
  <c r="BT514" i="32"/>
  <c r="BT152" i="32"/>
  <c r="BU151" i="32"/>
  <c r="BF151" i="32"/>
  <c r="BG150" i="32"/>
  <c r="BG271" i="32"/>
  <c r="BF272" i="32"/>
  <c r="BF394" i="32"/>
  <c r="BG393" i="32"/>
  <c r="BF30" i="32"/>
  <c r="BG29" i="32"/>
  <c r="AG510" i="32" l="1"/>
  <c r="AI510" i="32" s="1"/>
  <c r="AJ510" i="32" s="1"/>
  <c r="AH511" i="32" s="1"/>
  <c r="AJ23" i="32"/>
  <c r="E509" i="32"/>
  <c r="G509" i="32" s="1"/>
  <c r="H509" i="32" s="1"/>
  <c r="F510" i="32" s="1"/>
  <c r="AE416" i="32"/>
  <c r="AD417" i="32"/>
  <c r="Q537" i="32"/>
  <c r="P538" i="32"/>
  <c r="AE537" i="32"/>
  <c r="AD538" i="32"/>
  <c r="Q295" i="32"/>
  <c r="P296" i="32"/>
  <c r="C53" i="32"/>
  <c r="B54" i="32"/>
  <c r="B296" i="32"/>
  <c r="C295" i="32"/>
  <c r="B538" i="32"/>
  <c r="C537" i="32"/>
  <c r="P54" i="32"/>
  <c r="Q53" i="32"/>
  <c r="AD54" i="32"/>
  <c r="AE53" i="32"/>
  <c r="AD175" i="32"/>
  <c r="AE174" i="32"/>
  <c r="AD296" i="32"/>
  <c r="AE295" i="32"/>
  <c r="Q416" i="32"/>
  <c r="P417" i="32"/>
  <c r="C174" i="32"/>
  <c r="B175" i="32"/>
  <c r="B417" i="32"/>
  <c r="C416" i="32"/>
  <c r="Q174" i="32"/>
  <c r="P175" i="32"/>
  <c r="S511" i="32"/>
  <c r="U511" i="32" s="1"/>
  <c r="V511" i="32" s="1"/>
  <c r="T512" i="32" s="1"/>
  <c r="F205" i="32"/>
  <c r="G205" i="32" s="1"/>
  <c r="H205" i="32" s="1"/>
  <c r="F29" i="32"/>
  <c r="G29" i="32" s="1"/>
  <c r="H29" i="32" s="1"/>
  <c r="F397" i="32"/>
  <c r="G397" i="32" s="1"/>
  <c r="H397" i="32" s="1"/>
  <c r="F398" i="32" s="1"/>
  <c r="G398" i="32" s="1"/>
  <c r="H398" i="32" s="1"/>
  <c r="F279" i="32"/>
  <c r="G279" i="32" s="1"/>
  <c r="H279" i="32" s="1"/>
  <c r="F280" i="32" s="1"/>
  <c r="G280" i="32" s="1"/>
  <c r="H280" i="32" s="1"/>
  <c r="F281" i="32" s="1"/>
  <c r="G281" i="32" s="1"/>
  <c r="H281" i="32" s="1"/>
  <c r="F282" i="32" s="1"/>
  <c r="G282" i="32" s="1"/>
  <c r="H282" i="32" s="1"/>
  <c r="F283" i="32" s="1"/>
  <c r="G283" i="32" s="1"/>
  <c r="H283" i="32" s="1"/>
  <c r="AH395" i="32"/>
  <c r="AI395" i="32" s="1"/>
  <c r="AJ395" i="32" s="1"/>
  <c r="AH396" i="32" s="1"/>
  <c r="AI396" i="32" s="1"/>
  <c r="AJ396" i="32" s="1"/>
  <c r="AH270" i="32"/>
  <c r="AI270" i="32" s="1"/>
  <c r="AJ270" i="32" s="1"/>
  <c r="AH160" i="32"/>
  <c r="AI160" i="32" s="1"/>
  <c r="AJ160" i="32" s="1"/>
  <c r="T59" i="32"/>
  <c r="U59" i="32" s="1"/>
  <c r="V59" i="32" s="1"/>
  <c r="T193" i="32"/>
  <c r="U193" i="32" s="1"/>
  <c r="V193" i="32" s="1"/>
  <c r="T194" i="32" s="1"/>
  <c r="U194" i="32" s="1"/>
  <c r="V194" i="32" s="1"/>
  <c r="T406" i="32"/>
  <c r="U406" i="32" s="1"/>
  <c r="V406" i="32" s="1"/>
  <c r="T407" i="32" s="1"/>
  <c r="U407" i="32" s="1"/>
  <c r="V407" i="32" s="1"/>
  <c r="T408" i="32" s="1"/>
  <c r="U408" i="32" s="1"/>
  <c r="V408" i="32" s="1"/>
  <c r="T409" i="32" s="1"/>
  <c r="U409" i="32" s="1"/>
  <c r="V409" i="32" s="1"/>
  <c r="T410" i="32" s="1"/>
  <c r="U410" i="32" s="1"/>
  <c r="V410" i="32" s="1"/>
  <c r="T411" i="32" s="1"/>
  <c r="U411" i="32" s="1"/>
  <c r="V411" i="32" s="1"/>
  <c r="T278" i="32"/>
  <c r="U278" i="32" s="1"/>
  <c r="V278" i="32" s="1"/>
  <c r="AW512" i="32"/>
  <c r="AX512" i="32" s="1"/>
  <c r="AV513" i="32" s="1"/>
  <c r="AU513" i="32" s="1"/>
  <c r="AX384" i="32"/>
  <c r="BL22" i="32"/>
  <c r="BZ21" i="32"/>
  <c r="BY512" i="32"/>
  <c r="BZ512" i="32" s="1"/>
  <c r="BX513" i="32" s="1"/>
  <c r="BY272" i="32"/>
  <c r="BZ272" i="32" s="1"/>
  <c r="BX273" i="32" s="1"/>
  <c r="BY393" i="32"/>
  <c r="BZ393" i="32" s="1"/>
  <c r="BX394" i="32" s="1"/>
  <c r="BX150" i="32"/>
  <c r="BY150" i="32" s="1"/>
  <c r="BZ150" i="32" s="1"/>
  <c r="BK392" i="32"/>
  <c r="BL392" i="32" s="1"/>
  <c r="BJ393" i="32" s="1"/>
  <c r="BK271" i="32"/>
  <c r="BL271" i="32" s="1"/>
  <c r="BJ272" i="32" s="1"/>
  <c r="BJ151" i="32"/>
  <c r="BK151" i="32" s="1"/>
  <c r="BL151" i="32" s="1"/>
  <c r="AV150" i="32"/>
  <c r="AW150" i="32" s="1"/>
  <c r="AX150" i="32" s="1"/>
  <c r="AW270" i="32"/>
  <c r="AX270" i="32" s="1"/>
  <c r="AV271" i="32" s="1"/>
  <c r="BF515" i="32"/>
  <c r="BG514" i="32"/>
  <c r="AS149" i="32"/>
  <c r="AR150" i="32"/>
  <c r="BU392" i="32"/>
  <c r="BT393" i="32"/>
  <c r="AR392" i="32"/>
  <c r="AS391" i="32"/>
  <c r="AS28" i="32"/>
  <c r="AR29" i="32"/>
  <c r="BU271" i="32"/>
  <c r="BT272" i="32"/>
  <c r="AS512" i="32"/>
  <c r="AR513" i="32"/>
  <c r="AS270" i="32"/>
  <c r="AR271" i="32"/>
  <c r="BI513" i="32"/>
  <c r="BK513" i="32" s="1"/>
  <c r="BL513" i="32" s="1"/>
  <c r="BW513" i="32"/>
  <c r="AV30" i="32"/>
  <c r="AW30" i="32" s="1"/>
  <c r="AX30" i="32" s="1"/>
  <c r="BT32" i="32"/>
  <c r="BU31" i="32"/>
  <c r="BU152" i="32"/>
  <c r="BT153" i="32"/>
  <c r="BU514" i="32"/>
  <c r="BT515" i="32"/>
  <c r="BF395" i="32"/>
  <c r="BG394" i="32"/>
  <c r="BG272" i="32"/>
  <c r="BF273" i="32"/>
  <c r="BG30" i="32"/>
  <c r="BF31" i="32"/>
  <c r="BF152" i="32"/>
  <c r="BG151" i="32"/>
  <c r="AG511" i="32" l="1"/>
  <c r="AI511" i="32" s="1"/>
  <c r="AJ511" i="32" s="1"/>
  <c r="AH512" i="32" s="1"/>
  <c r="AH24" i="32"/>
  <c r="E510" i="32"/>
  <c r="G510" i="32" s="1"/>
  <c r="H510" i="32" s="1"/>
  <c r="F511" i="32" s="1"/>
  <c r="AD55" i="32"/>
  <c r="AE54" i="32"/>
  <c r="AE417" i="32"/>
  <c r="AD418" i="32"/>
  <c r="AE175" i="32"/>
  <c r="AD176" i="32"/>
  <c r="C538" i="32"/>
  <c r="B539" i="32"/>
  <c r="P297" i="32"/>
  <c r="Q296" i="32"/>
  <c r="AD539" i="32"/>
  <c r="AE538" i="32"/>
  <c r="B176" i="32"/>
  <c r="C175" i="32"/>
  <c r="B297" i="32"/>
  <c r="C296" i="32"/>
  <c r="C54" i="32"/>
  <c r="B55" i="32"/>
  <c r="AE296" i="32"/>
  <c r="AD297" i="32"/>
  <c r="P418" i="32"/>
  <c r="Q417" i="32"/>
  <c r="C417" i="32"/>
  <c r="B418" i="32"/>
  <c r="P539" i="32"/>
  <c r="Q538" i="32"/>
  <c r="P176" i="32"/>
  <c r="Q175" i="32"/>
  <c r="P55" i="32"/>
  <c r="Q54" i="32"/>
  <c r="S512" i="32"/>
  <c r="U512" i="32" s="1"/>
  <c r="V512" i="32" s="1"/>
  <c r="T513" i="32" s="1"/>
  <c r="F284" i="32"/>
  <c r="G284" i="32" s="1"/>
  <c r="H284" i="32" s="1"/>
  <c r="F285" i="32" s="1"/>
  <c r="G285" i="32" s="1"/>
  <c r="H285" i="32" s="1"/>
  <c r="F30" i="32"/>
  <c r="G30" i="32" s="1"/>
  <c r="H30" i="32" s="1"/>
  <c r="F31" i="32" s="1"/>
  <c r="G31" i="32" s="1"/>
  <c r="H31" i="32" s="1"/>
  <c r="F32" i="32" s="1"/>
  <c r="G32" i="32" s="1"/>
  <c r="H32" i="32" s="1"/>
  <c r="F33" i="32" s="1"/>
  <c r="G33" i="32" s="1"/>
  <c r="H33" i="32" s="1"/>
  <c r="F34" i="32" s="1"/>
  <c r="G34" i="32" s="1"/>
  <c r="H34" i="32" s="1"/>
  <c r="F35" i="32" s="1"/>
  <c r="G35" i="32" s="1"/>
  <c r="H35" i="32" s="1"/>
  <c r="F36" i="32" s="1"/>
  <c r="G36" i="32" s="1"/>
  <c r="H36" i="32" s="1"/>
  <c r="F37" i="32" s="1"/>
  <c r="G37" i="32" s="1"/>
  <c r="H37" i="32" s="1"/>
  <c r="F38" i="32" s="1"/>
  <c r="G38" i="32" s="1"/>
  <c r="H38" i="32" s="1"/>
  <c r="F39" i="32" s="1"/>
  <c r="G39" i="32" s="1"/>
  <c r="H39" i="32" s="1"/>
  <c r="F40" i="32" s="1"/>
  <c r="G40" i="32" s="1"/>
  <c r="H40" i="32" s="1"/>
  <c r="F41" i="32" s="1"/>
  <c r="G41" i="32" s="1"/>
  <c r="H41" i="32" s="1"/>
  <c r="F42" i="32" s="1"/>
  <c r="G42" i="32" s="1"/>
  <c r="H42" i="32" s="1"/>
  <c r="F43" i="32" s="1"/>
  <c r="G43" i="32" s="1"/>
  <c r="H43" i="32" s="1"/>
  <c r="F44" i="32" s="1"/>
  <c r="G44" i="32" s="1"/>
  <c r="H44" i="32" s="1"/>
  <c r="F399" i="32"/>
  <c r="G399" i="32" s="1"/>
  <c r="H399" i="32" s="1"/>
  <c r="F400" i="32" s="1"/>
  <c r="G400" i="32" s="1"/>
  <c r="H400" i="32" s="1"/>
  <c r="F401" i="32" s="1"/>
  <c r="G401" i="32" s="1"/>
  <c r="H401" i="32" s="1"/>
  <c r="F402" i="32" s="1"/>
  <c r="G402" i="32" s="1"/>
  <c r="H402" i="32" s="1"/>
  <c r="F206" i="32"/>
  <c r="G206" i="32" s="1"/>
  <c r="H206" i="32" s="1"/>
  <c r="F207" i="32" s="1"/>
  <c r="G207" i="32" s="1"/>
  <c r="H207" i="32" s="1"/>
  <c r="F208" i="32" s="1"/>
  <c r="G208" i="32" s="1"/>
  <c r="H208" i="32" s="1"/>
  <c r="AH397" i="32"/>
  <c r="AI397" i="32" s="1"/>
  <c r="AJ397" i="32" s="1"/>
  <c r="AH398" i="32" s="1"/>
  <c r="AI398" i="32" s="1"/>
  <c r="AJ398" i="32" s="1"/>
  <c r="AH271" i="32"/>
  <c r="AI271" i="32" s="1"/>
  <c r="AJ271" i="32" s="1"/>
  <c r="AH272" i="32" s="1"/>
  <c r="AI272" i="32" s="1"/>
  <c r="AJ272" i="32" s="1"/>
  <c r="AH273" i="32" s="1"/>
  <c r="AI273" i="32" s="1"/>
  <c r="AJ273" i="32" s="1"/>
  <c r="AH161" i="32"/>
  <c r="AI161" i="32" s="1"/>
  <c r="AJ161" i="32" s="1"/>
  <c r="T279" i="32"/>
  <c r="U279" i="32" s="1"/>
  <c r="V279" i="32" s="1"/>
  <c r="T280" i="32" s="1"/>
  <c r="U280" i="32" s="1"/>
  <c r="V280" i="32" s="1"/>
  <c r="T281" i="32" s="1"/>
  <c r="U281" i="32" s="1"/>
  <c r="V281" i="32" s="1"/>
  <c r="T412" i="32"/>
  <c r="U412" i="32" s="1"/>
  <c r="V412" i="32" s="1"/>
  <c r="T413" i="32" s="1"/>
  <c r="U413" i="32" s="1"/>
  <c r="V413" i="32" s="1"/>
  <c r="T414" i="32" s="1"/>
  <c r="U414" i="32" s="1"/>
  <c r="V414" i="32" s="1"/>
  <c r="T415" i="32" s="1"/>
  <c r="U415" i="32" s="1"/>
  <c r="V415" i="32" s="1"/>
  <c r="T416" i="32" s="1"/>
  <c r="U416" i="32" s="1"/>
  <c r="V416" i="32" s="1"/>
  <c r="T195" i="32"/>
  <c r="U195" i="32" s="1"/>
  <c r="V195" i="32" s="1"/>
  <c r="T196" i="32" s="1"/>
  <c r="U196" i="32" s="1"/>
  <c r="V196" i="32" s="1"/>
  <c r="T60" i="32"/>
  <c r="U60" i="32" s="1"/>
  <c r="V60" i="32" s="1"/>
  <c r="AW513" i="32"/>
  <c r="AX513" i="32" s="1"/>
  <c r="AV514" i="32" s="1"/>
  <c r="AU514" i="32" s="1"/>
  <c r="AV385" i="32"/>
  <c r="BX22" i="32"/>
  <c r="BJ23" i="32"/>
  <c r="BY513" i="32"/>
  <c r="BZ513" i="32" s="1"/>
  <c r="BX514" i="32" s="1"/>
  <c r="BY394" i="32"/>
  <c r="BZ394" i="32" s="1"/>
  <c r="BX395" i="32" s="1"/>
  <c r="BX151" i="32"/>
  <c r="BY151" i="32" s="1"/>
  <c r="BZ151" i="32" s="1"/>
  <c r="BY273" i="32"/>
  <c r="BZ273" i="32" s="1"/>
  <c r="BX274" i="32" s="1"/>
  <c r="BK393" i="32"/>
  <c r="BL393" i="32" s="1"/>
  <c r="BJ394" i="32" s="1"/>
  <c r="BJ152" i="32"/>
  <c r="BK152" i="32" s="1"/>
  <c r="BL152" i="32" s="1"/>
  <c r="BK272" i="32"/>
  <c r="BL272" i="32" s="1"/>
  <c r="BJ273" i="32" s="1"/>
  <c r="BJ514" i="32"/>
  <c r="AW271" i="32"/>
  <c r="AX271" i="32" s="1"/>
  <c r="AV272" i="32" s="1"/>
  <c r="AV151" i="32"/>
  <c r="AW151" i="32" s="1"/>
  <c r="AX151" i="32" s="1"/>
  <c r="BG515" i="32"/>
  <c r="BF516" i="32"/>
  <c r="AS29" i="32"/>
  <c r="AR30" i="32"/>
  <c r="AS392" i="32"/>
  <c r="AR393" i="32"/>
  <c r="AR514" i="32"/>
  <c r="AS513" i="32"/>
  <c r="AS271" i="32"/>
  <c r="AR272" i="32"/>
  <c r="BT273" i="32"/>
  <c r="BU272" i="32"/>
  <c r="BT394" i="32"/>
  <c r="BU393" i="32"/>
  <c r="AS150" i="32"/>
  <c r="AR151" i="32"/>
  <c r="BI514" i="32"/>
  <c r="BW514" i="32"/>
  <c r="AV31" i="32"/>
  <c r="AW31" i="32" s="1"/>
  <c r="AX31" i="32" s="1"/>
  <c r="BT516" i="32"/>
  <c r="BU515" i="32"/>
  <c r="BU153" i="32"/>
  <c r="BT154" i="32"/>
  <c r="BT33" i="32"/>
  <c r="BU32" i="32"/>
  <c r="BF396" i="32"/>
  <c r="BG395" i="32"/>
  <c r="BG152" i="32"/>
  <c r="BF153" i="32"/>
  <c r="BG31" i="32"/>
  <c r="BF32" i="32"/>
  <c r="BG273" i="32"/>
  <c r="BF274" i="32"/>
  <c r="B87" i="13"/>
  <c r="B85" i="13"/>
  <c r="B83" i="13"/>
  <c r="B81" i="13"/>
  <c r="B79" i="13"/>
  <c r="B74" i="13"/>
  <c r="B72" i="13"/>
  <c r="B70" i="13"/>
  <c r="B68" i="13"/>
  <c r="B66" i="13"/>
  <c r="B58" i="13"/>
  <c r="B56" i="13"/>
  <c r="B54" i="13"/>
  <c r="B52" i="13"/>
  <c r="B50" i="13"/>
  <c r="B45" i="13"/>
  <c r="B43" i="13"/>
  <c r="B41" i="13"/>
  <c r="B39" i="13"/>
  <c r="B37" i="13"/>
  <c r="F80" i="13"/>
  <c r="G80" i="13"/>
  <c r="H80" i="13"/>
  <c r="I80" i="13"/>
  <c r="J80" i="13"/>
  <c r="K80" i="13"/>
  <c r="L80" i="13"/>
  <c r="M80" i="13"/>
  <c r="N80" i="13"/>
  <c r="O80" i="13"/>
  <c r="P80" i="13"/>
  <c r="E80" i="13"/>
  <c r="F67" i="13"/>
  <c r="G67" i="13"/>
  <c r="H67" i="13"/>
  <c r="I67" i="13"/>
  <c r="J67" i="13"/>
  <c r="K67" i="13"/>
  <c r="L67" i="13"/>
  <c r="M67" i="13"/>
  <c r="N67" i="13"/>
  <c r="O67" i="13"/>
  <c r="P67" i="13"/>
  <c r="E67" i="13"/>
  <c r="F51" i="13"/>
  <c r="G51" i="13"/>
  <c r="H51" i="13"/>
  <c r="I51" i="13"/>
  <c r="J51" i="13"/>
  <c r="K51" i="13"/>
  <c r="L51" i="13"/>
  <c r="M51" i="13"/>
  <c r="N51" i="13"/>
  <c r="O51" i="13"/>
  <c r="P51" i="13"/>
  <c r="E51" i="13"/>
  <c r="F38" i="13"/>
  <c r="G38" i="13"/>
  <c r="H38" i="13"/>
  <c r="I38" i="13"/>
  <c r="J38" i="13"/>
  <c r="K38" i="13"/>
  <c r="L38" i="13"/>
  <c r="M38" i="13"/>
  <c r="N38" i="13"/>
  <c r="O38" i="13"/>
  <c r="P38" i="13"/>
  <c r="E38" i="13"/>
  <c r="Q68" i="13"/>
  <c r="F21" i="13"/>
  <c r="G21" i="13"/>
  <c r="H21" i="13"/>
  <c r="I21" i="13"/>
  <c r="J21" i="13"/>
  <c r="K21" i="13"/>
  <c r="L21" i="13"/>
  <c r="M21" i="13"/>
  <c r="N21" i="13"/>
  <c r="O21" i="13"/>
  <c r="P21" i="13"/>
  <c r="E21" i="13"/>
  <c r="E19" i="13"/>
  <c r="AG512" i="32" l="1"/>
  <c r="AI512" i="32" s="1"/>
  <c r="AJ512" i="32" s="1"/>
  <c r="AH513" i="32" s="1"/>
  <c r="AI24" i="32"/>
  <c r="E511" i="32"/>
  <c r="G511" i="32" s="1"/>
  <c r="H511" i="32" s="1"/>
  <c r="F512" i="32" s="1"/>
  <c r="Q418" i="32"/>
  <c r="P419" i="32"/>
  <c r="AD540" i="32"/>
  <c r="AE539" i="32"/>
  <c r="AE176" i="32"/>
  <c r="AD177" i="32"/>
  <c r="AD298" i="32"/>
  <c r="AE297" i="32"/>
  <c r="AD419" i="32"/>
  <c r="AE418" i="32"/>
  <c r="P56" i="32"/>
  <c r="Q55" i="32"/>
  <c r="B177" i="32"/>
  <c r="C176" i="32"/>
  <c r="C55" i="32"/>
  <c r="B56" i="32"/>
  <c r="AD56" i="32"/>
  <c r="AE55" i="32"/>
  <c r="Q176" i="32"/>
  <c r="P177" i="32"/>
  <c r="B419" i="32"/>
  <c r="C418" i="32"/>
  <c r="C539" i="32"/>
  <c r="B540" i="32"/>
  <c r="Q539" i="32"/>
  <c r="P540" i="32"/>
  <c r="C297" i="32"/>
  <c r="B298" i="32"/>
  <c r="Q297" i="32"/>
  <c r="P298" i="32"/>
  <c r="S513" i="32"/>
  <c r="U513" i="32" s="1"/>
  <c r="V513" i="32" s="1"/>
  <c r="T514" i="32" s="1"/>
  <c r="F403" i="32"/>
  <c r="G403" i="32" s="1"/>
  <c r="H403" i="32" s="1"/>
  <c r="F404" i="32" s="1"/>
  <c r="G404" i="32" s="1"/>
  <c r="H404" i="32" s="1"/>
  <c r="F286" i="32"/>
  <c r="G286" i="32" s="1"/>
  <c r="H286" i="32" s="1"/>
  <c r="F287" i="32" s="1"/>
  <c r="G287" i="32" s="1"/>
  <c r="H287" i="32" s="1"/>
  <c r="F45" i="32"/>
  <c r="G45" i="32" s="1"/>
  <c r="H45" i="32" s="1"/>
  <c r="F46" i="32" s="1"/>
  <c r="G46" i="32" s="1"/>
  <c r="H46" i="32" s="1"/>
  <c r="F47" i="32" s="1"/>
  <c r="G47" i="32" s="1"/>
  <c r="H47" i="32" s="1"/>
  <c r="F48" i="32" s="1"/>
  <c r="G48" i="32" s="1"/>
  <c r="H48" i="32" s="1"/>
  <c r="F49" i="32" s="1"/>
  <c r="G49" i="32" s="1"/>
  <c r="H49" i="32" s="1"/>
  <c r="F50" i="32" s="1"/>
  <c r="G50" i="32" s="1"/>
  <c r="H50" i="32" s="1"/>
  <c r="F51" i="32" s="1"/>
  <c r="G51" i="32" s="1"/>
  <c r="H51" i="32" s="1"/>
  <c r="F52" i="32" s="1"/>
  <c r="G52" i="32" s="1"/>
  <c r="H52" i="32" s="1"/>
  <c r="F53" i="32" s="1"/>
  <c r="G53" i="32" s="1"/>
  <c r="H53" i="32" s="1"/>
  <c r="F209" i="32"/>
  <c r="G209" i="32" s="1"/>
  <c r="H209" i="32" s="1"/>
  <c r="F210" i="32" s="1"/>
  <c r="G210" i="32" s="1"/>
  <c r="H210" i="32" s="1"/>
  <c r="F211" i="32" s="1"/>
  <c r="G211" i="32" s="1"/>
  <c r="H211" i="32" s="1"/>
  <c r="F212" i="32" s="1"/>
  <c r="G212" i="32" s="1"/>
  <c r="H212" i="32" s="1"/>
  <c r="F213" i="32" s="1"/>
  <c r="G213" i="32" s="1"/>
  <c r="H213" i="32" s="1"/>
  <c r="F214" i="32" s="1"/>
  <c r="G214" i="32" s="1"/>
  <c r="H214" i="32" s="1"/>
  <c r="F215" i="32" s="1"/>
  <c r="G215" i="32" s="1"/>
  <c r="H215" i="32" s="1"/>
  <c r="AH162" i="32"/>
  <c r="AI162" i="32" s="1"/>
  <c r="AJ162" i="32" s="1"/>
  <c r="AH274" i="32"/>
  <c r="AI274" i="32" s="1"/>
  <c r="AJ274" i="32" s="1"/>
  <c r="AH275" i="32" s="1"/>
  <c r="AI275" i="32" s="1"/>
  <c r="AJ275" i="32" s="1"/>
  <c r="AH399" i="32"/>
  <c r="AI399" i="32" s="1"/>
  <c r="AJ399" i="32" s="1"/>
  <c r="AH400" i="32" s="1"/>
  <c r="AI400" i="32" s="1"/>
  <c r="AJ400" i="32" s="1"/>
  <c r="AH401" i="32" s="1"/>
  <c r="AI401" i="32" s="1"/>
  <c r="AJ401" i="32" s="1"/>
  <c r="T61" i="32"/>
  <c r="U61" i="32" s="1"/>
  <c r="V61" i="32" s="1"/>
  <c r="T197" i="32"/>
  <c r="U197" i="32" s="1"/>
  <c r="V197" i="32" s="1"/>
  <c r="T198" i="32" s="1"/>
  <c r="U198" i="32" s="1"/>
  <c r="V198" i="32" s="1"/>
  <c r="T199" i="32" s="1"/>
  <c r="U199" i="32" s="1"/>
  <c r="V199" i="32" s="1"/>
  <c r="T200" i="32" s="1"/>
  <c r="U200" i="32" s="1"/>
  <c r="V200" i="32" s="1"/>
  <c r="T201" i="32" s="1"/>
  <c r="U201" i="32" s="1"/>
  <c r="V201" i="32" s="1"/>
  <c r="T202" i="32" s="1"/>
  <c r="U202" i="32" s="1"/>
  <c r="V202" i="32" s="1"/>
  <c r="T417" i="32"/>
  <c r="U417" i="32" s="1"/>
  <c r="V417" i="32" s="1"/>
  <c r="T282" i="32"/>
  <c r="U282" i="32" s="1"/>
  <c r="V282" i="32" s="1"/>
  <c r="AW514" i="32"/>
  <c r="AX514" i="32" s="1"/>
  <c r="AV515" i="32" s="1"/>
  <c r="AU515" i="32" s="1"/>
  <c r="AW385" i="32"/>
  <c r="BK23" i="32"/>
  <c r="BY22" i="32"/>
  <c r="BK514" i="32"/>
  <c r="BL514" i="32" s="1"/>
  <c r="BJ515" i="32" s="1"/>
  <c r="BX152" i="32"/>
  <c r="BY152" i="32" s="1"/>
  <c r="BZ152" i="32" s="1"/>
  <c r="BY395" i="32"/>
  <c r="BZ395" i="32" s="1"/>
  <c r="BX396" i="32" s="1"/>
  <c r="BY514" i="32"/>
  <c r="BZ514" i="32" s="1"/>
  <c r="BY274" i="32"/>
  <c r="BZ274" i="32" s="1"/>
  <c r="BX275" i="32" s="1"/>
  <c r="BK394" i="32"/>
  <c r="BL394" i="32" s="1"/>
  <c r="BJ395" i="32" s="1"/>
  <c r="BK273" i="32"/>
  <c r="BL273" i="32" s="1"/>
  <c r="BJ274" i="32" s="1"/>
  <c r="BJ153" i="32"/>
  <c r="BK153" i="32" s="1"/>
  <c r="BL153" i="32" s="1"/>
  <c r="AV152" i="32"/>
  <c r="AW152" i="32" s="1"/>
  <c r="AX152" i="32" s="1"/>
  <c r="AW272" i="32"/>
  <c r="AX272" i="32" s="1"/>
  <c r="AV273" i="32" s="1"/>
  <c r="BG516" i="32"/>
  <c r="BF517" i="32"/>
  <c r="AR152" i="32"/>
  <c r="AS151" i="32"/>
  <c r="BT395" i="32"/>
  <c r="BU394" i="32"/>
  <c r="BU273" i="32"/>
  <c r="BT274" i="32"/>
  <c r="AS514" i="32"/>
  <c r="AR515" i="32"/>
  <c r="AS272" i="32"/>
  <c r="AR273" i="32"/>
  <c r="AR394" i="32"/>
  <c r="AS393" i="32"/>
  <c r="AS30" i="32"/>
  <c r="AR32" i="12" s="1"/>
  <c r="CQ32" i="12" s="1"/>
  <c r="AR31" i="32"/>
  <c r="BW515" i="32"/>
  <c r="BI515" i="32"/>
  <c r="AV32" i="32"/>
  <c r="AW32" i="32" s="1"/>
  <c r="AX32" i="32" s="1"/>
  <c r="BU516" i="32"/>
  <c r="BT517" i="32"/>
  <c r="BT155" i="32"/>
  <c r="BU154" i="32"/>
  <c r="BU33" i="32"/>
  <c r="BT34" i="32"/>
  <c r="BF397" i="32"/>
  <c r="BG396" i="32"/>
  <c r="BG32" i="32"/>
  <c r="BF33" i="32"/>
  <c r="BG274" i="32"/>
  <c r="BF275" i="32"/>
  <c r="BG153" i="32"/>
  <c r="BF154" i="32"/>
  <c r="P88" i="13"/>
  <c r="O88" i="13"/>
  <c r="N88" i="13"/>
  <c r="M88" i="13"/>
  <c r="L88" i="13"/>
  <c r="K88" i="13"/>
  <c r="J88" i="13"/>
  <c r="I88" i="13"/>
  <c r="H88" i="13"/>
  <c r="G88" i="13"/>
  <c r="F88" i="13"/>
  <c r="E88" i="13"/>
  <c r="Q87" i="13"/>
  <c r="P86" i="13"/>
  <c r="O86" i="13"/>
  <c r="N86" i="13"/>
  <c r="M86" i="13"/>
  <c r="L86" i="13"/>
  <c r="K86" i="13"/>
  <c r="J86" i="13"/>
  <c r="I86" i="13"/>
  <c r="H86" i="13"/>
  <c r="G86" i="13"/>
  <c r="F86" i="13"/>
  <c r="E86" i="13"/>
  <c r="Q85" i="13"/>
  <c r="P84" i="13"/>
  <c r="O84" i="13"/>
  <c r="N84" i="13"/>
  <c r="M84" i="13"/>
  <c r="L84" i="13"/>
  <c r="K84" i="13"/>
  <c r="J84" i="13"/>
  <c r="I84" i="13"/>
  <c r="H84" i="13"/>
  <c r="G84" i="13"/>
  <c r="F84" i="13"/>
  <c r="E84" i="13"/>
  <c r="Q83" i="13"/>
  <c r="P82" i="13"/>
  <c r="O82" i="13"/>
  <c r="N82" i="13"/>
  <c r="M82" i="13"/>
  <c r="L82" i="13"/>
  <c r="K82" i="13"/>
  <c r="J82" i="13"/>
  <c r="I82" i="13"/>
  <c r="H82" i="13"/>
  <c r="G82" i="13"/>
  <c r="F82" i="13"/>
  <c r="E82" i="13"/>
  <c r="Q81" i="13"/>
  <c r="Q79" i="13"/>
  <c r="P75" i="13"/>
  <c r="O75" i="13"/>
  <c r="N75" i="13"/>
  <c r="M75" i="13"/>
  <c r="L75" i="13"/>
  <c r="K75" i="13"/>
  <c r="J75" i="13"/>
  <c r="I75" i="13"/>
  <c r="H75" i="13"/>
  <c r="G75" i="13"/>
  <c r="F75" i="13"/>
  <c r="E75" i="13"/>
  <c r="Q74" i="13"/>
  <c r="P73" i="13"/>
  <c r="O73" i="13"/>
  <c r="N73" i="13"/>
  <c r="M73" i="13"/>
  <c r="L73" i="13"/>
  <c r="K73" i="13"/>
  <c r="J73" i="13"/>
  <c r="I73" i="13"/>
  <c r="H73" i="13"/>
  <c r="G73" i="13"/>
  <c r="F73" i="13"/>
  <c r="E73" i="13"/>
  <c r="Q72" i="13"/>
  <c r="P71" i="13"/>
  <c r="O71" i="13"/>
  <c r="N71" i="13"/>
  <c r="M71" i="13"/>
  <c r="L71" i="13"/>
  <c r="K71" i="13"/>
  <c r="J71" i="13"/>
  <c r="I71" i="13"/>
  <c r="H71" i="13"/>
  <c r="G71" i="13"/>
  <c r="F71" i="13"/>
  <c r="E71" i="13"/>
  <c r="Q70" i="13"/>
  <c r="P69" i="13"/>
  <c r="O69" i="13"/>
  <c r="N69" i="13"/>
  <c r="M69" i="13"/>
  <c r="L69" i="13"/>
  <c r="K69" i="13"/>
  <c r="J69" i="13"/>
  <c r="I69" i="13"/>
  <c r="H69" i="13"/>
  <c r="G69" i="13"/>
  <c r="F69" i="13"/>
  <c r="E69" i="13"/>
  <c r="Q66" i="13"/>
  <c r="P59" i="13"/>
  <c r="O59" i="13"/>
  <c r="N59" i="13"/>
  <c r="M59" i="13"/>
  <c r="L59" i="13"/>
  <c r="K59" i="13"/>
  <c r="J59" i="13"/>
  <c r="I59" i="13"/>
  <c r="H59" i="13"/>
  <c r="G59" i="13"/>
  <c r="F59" i="13"/>
  <c r="E59" i="13"/>
  <c r="Q58" i="13"/>
  <c r="P57" i="13"/>
  <c r="O57" i="13"/>
  <c r="N57" i="13"/>
  <c r="M57" i="13"/>
  <c r="L57" i="13"/>
  <c r="K57" i="13"/>
  <c r="I57" i="13"/>
  <c r="H57" i="13"/>
  <c r="G57" i="13"/>
  <c r="F57" i="13"/>
  <c r="E57" i="13"/>
  <c r="Q56" i="13"/>
  <c r="P55" i="13"/>
  <c r="O55" i="13"/>
  <c r="N55" i="13"/>
  <c r="M55" i="13"/>
  <c r="L55" i="13"/>
  <c r="K55" i="13"/>
  <c r="J55" i="13"/>
  <c r="I55" i="13"/>
  <c r="H55" i="13"/>
  <c r="G55" i="13"/>
  <c r="F55" i="13"/>
  <c r="E55" i="13"/>
  <c r="Q54" i="13"/>
  <c r="P53" i="13"/>
  <c r="O53" i="13"/>
  <c r="N53" i="13"/>
  <c r="M53" i="13"/>
  <c r="L53" i="13"/>
  <c r="K53" i="13"/>
  <c r="J53" i="13"/>
  <c r="I53" i="13"/>
  <c r="H53" i="13"/>
  <c r="G53" i="13"/>
  <c r="F53" i="13"/>
  <c r="E53" i="13"/>
  <c r="Q52" i="13"/>
  <c r="Q50" i="13"/>
  <c r="P46" i="13"/>
  <c r="O46" i="13"/>
  <c r="N46" i="13"/>
  <c r="M46" i="13"/>
  <c r="L46" i="13"/>
  <c r="K46" i="13"/>
  <c r="J46" i="13"/>
  <c r="I46" i="13"/>
  <c r="H46" i="13"/>
  <c r="G46" i="13"/>
  <c r="F46" i="13"/>
  <c r="E46" i="13"/>
  <c r="Q45" i="13"/>
  <c r="P44" i="13"/>
  <c r="O44" i="13"/>
  <c r="N44" i="13"/>
  <c r="M44" i="13"/>
  <c r="L44" i="13"/>
  <c r="K44" i="13"/>
  <c r="J44" i="13"/>
  <c r="I44" i="13"/>
  <c r="H44" i="13"/>
  <c r="G44" i="13"/>
  <c r="F44" i="13"/>
  <c r="E44" i="13"/>
  <c r="Q43" i="13"/>
  <c r="P42" i="13"/>
  <c r="O42" i="13"/>
  <c r="N42" i="13"/>
  <c r="M42" i="13"/>
  <c r="L42" i="13"/>
  <c r="K42" i="13"/>
  <c r="J42" i="13"/>
  <c r="I42" i="13"/>
  <c r="H42" i="13"/>
  <c r="G42" i="13"/>
  <c r="F42" i="13"/>
  <c r="E42" i="13"/>
  <c r="Q41" i="13"/>
  <c r="P40" i="13"/>
  <c r="O40" i="13"/>
  <c r="N40" i="13"/>
  <c r="M40" i="13"/>
  <c r="L40" i="13"/>
  <c r="K40" i="13"/>
  <c r="J40" i="13"/>
  <c r="I40" i="13"/>
  <c r="H40" i="13"/>
  <c r="G40" i="13"/>
  <c r="F40" i="13"/>
  <c r="E40" i="13"/>
  <c r="Q39" i="13"/>
  <c r="Q37" i="13"/>
  <c r="P29" i="13"/>
  <c r="O29" i="13"/>
  <c r="N29" i="13"/>
  <c r="M29" i="13"/>
  <c r="L29" i="13"/>
  <c r="K29" i="13"/>
  <c r="J29" i="13"/>
  <c r="I29" i="13"/>
  <c r="H29" i="13"/>
  <c r="G29" i="13"/>
  <c r="F29" i="13"/>
  <c r="E29" i="13"/>
  <c r="Q28" i="13"/>
  <c r="P27" i="13"/>
  <c r="O27" i="13"/>
  <c r="N27" i="13"/>
  <c r="M27" i="13"/>
  <c r="L27" i="13"/>
  <c r="K27" i="13"/>
  <c r="J27" i="13"/>
  <c r="I27" i="13"/>
  <c r="H27" i="13"/>
  <c r="G27" i="13"/>
  <c r="F27" i="13"/>
  <c r="E27" i="13"/>
  <c r="Q26" i="13"/>
  <c r="P25" i="13"/>
  <c r="O25" i="13"/>
  <c r="N25" i="13"/>
  <c r="M25" i="13"/>
  <c r="L25" i="13"/>
  <c r="K25" i="13"/>
  <c r="J25" i="13"/>
  <c r="I25" i="13"/>
  <c r="H25" i="13"/>
  <c r="G25" i="13"/>
  <c r="F25" i="13"/>
  <c r="E25" i="13"/>
  <c r="Q24" i="13"/>
  <c r="P23" i="13"/>
  <c r="O23" i="13"/>
  <c r="N23" i="13"/>
  <c r="M23" i="13"/>
  <c r="L23" i="13"/>
  <c r="K23" i="13"/>
  <c r="J23" i="13"/>
  <c r="I23" i="13"/>
  <c r="H23" i="13"/>
  <c r="G23" i="13"/>
  <c r="F23" i="13"/>
  <c r="E23" i="13"/>
  <c r="Q22" i="13"/>
  <c r="Q20" i="13"/>
  <c r="AG513" i="32" l="1"/>
  <c r="AI513" i="32" s="1"/>
  <c r="AJ513" i="32" s="1"/>
  <c r="AH514" i="32" s="1"/>
  <c r="AQ33" i="12"/>
  <c r="CP33" i="12" s="1"/>
  <c r="AQ32" i="12"/>
  <c r="CP32" i="12" s="1"/>
  <c r="AJ24" i="32"/>
  <c r="F216" i="32"/>
  <c r="G216" i="32" s="1"/>
  <c r="H216" i="32" s="1"/>
  <c r="E512" i="32"/>
  <c r="G512" i="32" s="1"/>
  <c r="H512" i="32" s="1"/>
  <c r="F513" i="32" s="1"/>
  <c r="C419" i="32"/>
  <c r="B420" i="32"/>
  <c r="Q298" i="32"/>
  <c r="P299" i="32"/>
  <c r="Q177" i="32"/>
  <c r="P178" i="32"/>
  <c r="Q56" i="32"/>
  <c r="P57" i="32"/>
  <c r="AD299" i="32"/>
  <c r="AE298" i="32"/>
  <c r="AD178" i="32"/>
  <c r="AE177" i="32"/>
  <c r="C298" i="32"/>
  <c r="B299" i="32"/>
  <c r="AE419" i="32"/>
  <c r="AD420" i="32"/>
  <c r="AE56" i="32"/>
  <c r="AD57" i="32"/>
  <c r="C56" i="32"/>
  <c r="B57" i="32"/>
  <c r="AE540" i="32"/>
  <c r="AD541" i="32"/>
  <c r="P541" i="32"/>
  <c r="Q540" i="32"/>
  <c r="P420" i="32"/>
  <c r="Q419" i="32"/>
  <c r="C177" i="32"/>
  <c r="B178" i="32"/>
  <c r="C540" i="32"/>
  <c r="B541" i="32"/>
  <c r="S514" i="32"/>
  <c r="U514" i="32" s="1"/>
  <c r="V514" i="32" s="1"/>
  <c r="T515" i="32" s="1"/>
  <c r="U515" i="32" s="1"/>
  <c r="V515" i="32" s="1"/>
  <c r="T516" i="32" s="1"/>
  <c r="U516" i="32" s="1"/>
  <c r="V516" i="32" s="1"/>
  <c r="T517" i="32" s="1"/>
  <c r="U517" i="32" s="1"/>
  <c r="V517" i="32" s="1"/>
  <c r="T518" i="32" s="1"/>
  <c r="U518" i="32" s="1"/>
  <c r="V518" i="32" s="1"/>
  <c r="T519" i="32" s="1"/>
  <c r="U519" i="32" s="1"/>
  <c r="V519" i="32" s="1"/>
  <c r="T520" i="32" s="1"/>
  <c r="U520" i="32" s="1"/>
  <c r="V520" i="32" s="1"/>
  <c r="T521" i="32" s="1"/>
  <c r="U521" i="32" s="1"/>
  <c r="V521" i="32" s="1"/>
  <c r="T522" i="32" s="1"/>
  <c r="U522" i="32" s="1"/>
  <c r="V522" i="32" s="1"/>
  <c r="T523" i="32" s="1"/>
  <c r="U523" i="32" s="1"/>
  <c r="V523" i="32" s="1"/>
  <c r="T524" i="32" s="1"/>
  <c r="U524" i="32" s="1"/>
  <c r="V524" i="32" s="1"/>
  <c r="T525" i="32" s="1"/>
  <c r="U525" i="32" s="1"/>
  <c r="V525" i="32" s="1"/>
  <c r="T526" i="32" s="1"/>
  <c r="U526" i="32" s="1"/>
  <c r="V526" i="32" s="1"/>
  <c r="T527" i="32" s="1"/>
  <c r="U527" i="32" s="1"/>
  <c r="V527" i="32" s="1"/>
  <c r="T528" i="32" s="1"/>
  <c r="U528" i="32" s="1"/>
  <c r="V528" i="32" s="1"/>
  <c r="T529" i="32" s="1"/>
  <c r="U529" i="32" s="1"/>
  <c r="V529" i="32" s="1"/>
  <c r="T530" i="32" s="1"/>
  <c r="U530" i="32" s="1"/>
  <c r="V530" i="32" s="1"/>
  <c r="F288" i="32"/>
  <c r="G288" i="32" s="1"/>
  <c r="H288" i="32" s="1"/>
  <c r="F289" i="32" s="1"/>
  <c r="G289" i="32" s="1"/>
  <c r="H289" i="32" s="1"/>
  <c r="F54" i="32"/>
  <c r="G54" i="32" s="1"/>
  <c r="H54" i="32" s="1"/>
  <c r="F55" i="32" s="1"/>
  <c r="G55" i="32" s="1"/>
  <c r="H55" i="32" s="1"/>
  <c r="F56" i="32" s="1"/>
  <c r="G56" i="32" s="1"/>
  <c r="H56" i="32" s="1"/>
  <c r="F57" i="32" s="1"/>
  <c r="F405" i="32"/>
  <c r="G405" i="32" s="1"/>
  <c r="H405" i="32" s="1"/>
  <c r="AH276" i="32"/>
  <c r="AI276" i="32" s="1"/>
  <c r="AJ276" i="32" s="1"/>
  <c r="AH277" i="32" s="1"/>
  <c r="AI277" i="32" s="1"/>
  <c r="AJ277" i="32" s="1"/>
  <c r="AH278" i="32" s="1"/>
  <c r="AI278" i="32" s="1"/>
  <c r="AJ278" i="32" s="1"/>
  <c r="AH163" i="32"/>
  <c r="AI163" i="32" s="1"/>
  <c r="AJ163" i="32" s="1"/>
  <c r="AH164" i="32" s="1"/>
  <c r="AI164" i="32" s="1"/>
  <c r="AJ164" i="32" s="1"/>
  <c r="AH402" i="32"/>
  <c r="AI402" i="32" s="1"/>
  <c r="AJ402" i="32" s="1"/>
  <c r="AH403" i="32" s="1"/>
  <c r="AI403" i="32" s="1"/>
  <c r="AJ403" i="32" s="1"/>
  <c r="AH404" i="32" s="1"/>
  <c r="AI404" i="32" s="1"/>
  <c r="AJ404" i="32" s="1"/>
  <c r="AH405" i="32" s="1"/>
  <c r="AI405" i="32" s="1"/>
  <c r="AJ405" i="32" s="1"/>
  <c r="AH406" i="32" s="1"/>
  <c r="AI406" i="32" s="1"/>
  <c r="AJ406" i="32" s="1"/>
  <c r="AH407" i="32" s="1"/>
  <c r="AI407" i="32" s="1"/>
  <c r="AJ407" i="32" s="1"/>
  <c r="T418" i="32"/>
  <c r="U418" i="32" s="1"/>
  <c r="V418" i="32" s="1"/>
  <c r="T203" i="32"/>
  <c r="U203" i="32" s="1"/>
  <c r="V203" i="32" s="1"/>
  <c r="T204" i="32" s="1"/>
  <c r="U204" i="32" s="1"/>
  <c r="V204" i="32" s="1"/>
  <c r="T205" i="32" s="1"/>
  <c r="U205" i="32" s="1"/>
  <c r="V205" i="32" s="1"/>
  <c r="T206" i="32" s="1"/>
  <c r="U206" i="32" s="1"/>
  <c r="V206" i="32" s="1"/>
  <c r="T207" i="32" s="1"/>
  <c r="U207" i="32" s="1"/>
  <c r="V207" i="32" s="1"/>
  <c r="T208" i="32" s="1"/>
  <c r="U208" i="32" s="1"/>
  <c r="V208" i="32" s="1"/>
  <c r="T209" i="32" s="1"/>
  <c r="U209" i="32" s="1"/>
  <c r="V209" i="32" s="1"/>
  <c r="T210" i="32" s="1"/>
  <c r="U210" i="32" s="1"/>
  <c r="V210" i="32" s="1"/>
  <c r="T211" i="32" s="1"/>
  <c r="U211" i="32" s="1"/>
  <c r="V211" i="32" s="1"/>
  <c r="T212" i="32" s="1"/>
  <c r="U212" i="32" s="1"/>
  <c r="V212" i="32" s="1"/>
  <c r="T62" i="32"/>
  <c r="U62" i="32" s="1"/>
  <c r="V62" i="32" s="1"/>
  <c r="T283" i="32"/>
  <c r="U283" i="32" s="1"/>
  <c r="V283" i="32" s="1"/>
  <c r="T284" i="32" s="1"/>
  <c r="U284" i="32" s="1"/>
  <c r="V284" i="32" s="1"/>
  <c r="T285" i="32" s="1"/>
  <c r="U285" i="32" s="1"/>
  <c r="V285" i="32" s="1"/>
  <c r="T286" i="32" s="1"/>
  <c r="U286" i="32" s="1"/>
  <c r="V286" i="32" s="1"/>
  <c r="AW515" i="32"/>
  <c r="AX515" i="32" s="1"/>
  <c r="AV516" i="32" s="1"/>
  <c r="AU516" i="32" s="1"/>
  <c r="AR33" i="12"/>
  <c r="CQ33" i="12" s="1"/>
  <c r="AX385" i="32"/>
  <c r="BZ22" i="32"/>
  <c r="BL23" i="32"/>
  <c r="CK8" i="32"/>
  <c r="BK515" i="32"/>
  <c r="BL515" i="32" s="1"/>
  <c r="BJ516" i="32" s="1"/>
  <c r="BY275" i="32"/>
  <c r="BZ275" i="32" s="1"/>
  <c r="BX276" i="32" s="1"/>
  <c r="BX515" i="32"/>
  <c r="BY515" i="32" s="1"/>
  <c r="BZ515" i="32" s="1"/>
  <c r="BY396" i="32"/>
  <c r="BZ396" i="32" s="1"/>
  <c r="BX397" i="32" s="1"/>
  <c r="BX153" i="32"/>
  <c r="BY153" i="32" s="1"/>
  <c r="BZ153" i="32" s="1"/>
  <c r="BJ154" i="32"/>
  <c r="BK154" i="32" s="1"/>
  <c r="BL154" i="32" s="1"/>
  <c r="BK274" i="32"/>
  <c r="BL274" i="32" s="1"/>
  <c r="BJ275" i="32" s="1"/>
  <c r="BK395" i="32"/>
  <c r="BL395" i="32" s="1"/>
  <c r="BJ396" i="32" s="1"/>
  <c r="AW273" i="32"/>
  <c r="AX273" i="32" s="1"/>
  <c r="AV274" i="32" s="1"/>
  <c r="AV153" i="32"/>
  <c r="AW153" i="32" s="1"/>
  <c r="AX153" i="32" s="1"/>
  <c r="BG517" i="32"/>
  <c r="BF518" i="32"/>
  <c r="AS31" i="32"/>
  <c r="AR32" i="32"/>
  <c r="AS394" i="32"/>
  <c r="AR395" i="32"/>
  <c r="AS273" i="32"/>
  <c r="AR274" i="32"/>
  <c r="AS515" i="32"/>
  <c r="AR516" i="32"/>
  <c r="BU274" i="32"/>
  <c r="BT275" i="32"/>
  <c r="BU395" i="32"/>
  <c r="BT396" i="32"/>
  <c r="AR153" i="32"/>
  <c r="AS152" i="32"/>
  <c r="BI516" i="32"/>
  <c r="BW516" i="32"/>
  <c r="AV33" i="32"/>
  <c r="AW33" i="32" s="1"/>
  <c r="AX33" i="32" s="1"/>
  <c r="BU34" i="32"/>
  <c r="BT35" i="32"/>
  <c r="BU155" i="32"/>
  <c r="BT156" i="32"/>
  <c r="BU517" i="32"/>
  <c r="BT518" i="32"/>
  <c r="BF398" i="32"/>
  <c r="BG397" i="32"/>
  <c r="BG154" i="32"/>
  <c r="BF155" i="32"/>
  <c r="BG33" i="32"/>
  <c r="BF34" i="32"/>
  <c r="BG275" i="32"/>
  <c r="BF276" i="32"/>
  <c r="H76" i="13"/>
  <c r="K102" i="25" s="1"/>
  <c r="P76" i="13"/>
  <c r="S102" i="25" s="1"/>
  <c r="G76" i="13"/>
  <c r="J102" i="25" s="1"/>
  <c r="M89" i="13"/>
  <c r="P109" i="25" s="1"/>
  <c r="O76" i="13"/>
  <c r="R102" i="25" s="1"/>
  <c r="E89" i="13"/>
  <c r="H109" i="25" s="1"/>
  <c r="Q67" i="13"/>
  <c r="K76" i="13"/>
  <c r="N102" i="25" s="1"/>
  <c r="G89" i="13"/>
  <c r="J109" i="25" s="1"/>
  <c r="O89" i="13"/>
  <c r="R109" i="25" s="1"/>
  <c r="H89" i="13"/>
  <c r="K109" i="25" s="1"/>
  <c r="P89" i="13"/>
  <c r="S109" i="25" s="1"/>
  <c r="F89" i="13"/>
  <c r="I109" i="25" s="1"/>
  <c r="L76" i="13"/>
  <c r="O102" i="25" s="1"/>
  <c r="N89" i="13"/>
  <c r="Q109" i="25" s="1"/>
  <c r="E76" i="13"/>
  <c r="H102" i="25" s="1"/>
  <c r="M76" i="13"/>
  <c r="P102" i="25" s="1"/>
  <c r="Q75" i="13"/>
  <c r="Q88" i="13"/>
  <c r="F76" i="13"/>
  <c r="I102" i="25" s="1"/>
  <c r="N76" i="13"/>
  <c r="Q102" i="25" s="1"/>
  <c r="Q73" i="13"/>
  <c r="J89" i="13"/>
  <c r="M109" i="25" s="1"/>
  <c r="Q82" i="13"/>
  <c r="Q69" i="13"/>
  <c r="Q71" i="13"/>
  <c r="K89" i="13"/>
  <c r="N109" i="25" s="1"/>
  <c r="Q84" i="13"/>
  <c r="J76" i="13"/>
  <c r="M102" i="25" s="1"/>
  <c r="L89" i="13"/>
  <c r="O109" i="25" s="1"/>
  <c r="I89" i="13"/>
  <c r="L109" i="25" s="1"/>
  <c r="I76" i="13"/>
  <c r="L102" i="25" s="1"/>
  <c r="Q80" i="13"/>
  <c r="Q86" i="13"/>
  <c r="Q38" i="13"/>
  <c r="N47" i="13"/>
  <c r="Q55" i="25" s="1"/>
  <c r="Q42" i="13"/>
  <c r="E60" i="13"/>
  <c r="H62" i="25" s="1"/>
  <c r="M60" i="13"/>
  <c r="P62" i="25" s="1"/>
  <c r="H60" i="13"/>
  <c r="K62" i="25" s="1"/>
  <c r="P60" i="13"/>
  <c r="S62" i="25" s="1"/>
  <c r="F47" i="13"/>
  <c r="I55" i="25" s="1"/>
  <c r="G60" i="13"/>
  <c r="J62" i="25" s="1"/>
  <c r="O60" i="13"/>
  <c r="R62" i="25" s="1"/>
  <c r="I47" i="13"/>
  <c r="L55" i="25" s="1"/>
  <c r="F60" i="13"/>
  <c r="I62" i="25" s="1"/>
  <c r="N60" i="13"/>
  <c r="Q62" i="25" s="1"/>
  <c r="F30" i="13"/>
  <c r="I15" i="25" s="1"/>
  <c r="K47" i="13"/>
  <c r="N55" i="25" s="1"/>
  <c r="Q40" i="13"/>
  <c r="H47" i="13"/>
  <c r="K55" i="25" s="1"/>
  <c r="P47" i="13"/>
  <c r="S55" i="25" s="1"/>
  <c r="Q55" i="13"/>
  <c r="J47" i="13"/>
  <c r="M55" i="25" s="1"/>
  <c r="Q57" i="13"/>
  <c r="L47" i="13"/>
  <c r="O55" i="25" s="1"/>
  <c r="Q59" i="13"/>
  <c r="E47" i="13"/>
  <c r="H55" i="25" s="1"/>
  <c r="M47" i="13"/>
  <c r="P55" i="25" s="1"/>
  <c r="J60" i="13"/>
  <c r="M62" i="25" s="1"/>
  <c r="Q53" i="13"/>
  <c r="Q46" i="13"/>
  <c r="K60" i="13"/>
  <c r="N62" i="25" s="1"/>
  <c r="I60" i="13"/>
  <c r="L62" i="25" s="1"/>
  <c r="Q44" i="13"/>
  <c r="O47" i="13"/>
  <c r="R55" i="25" s="1"/>
  <c r="L60" i="13"/>
  <c r="O62" i="25" s="1"/>
  <c r="G47" i="13"/>
  <c r="J55" i="25" s="1"/>
  <c r="P30" i="13"/>
  <c r="S15" i="25" s="1"/>
  <c r="Q51" i="13"/>
  <c r="H30" i="13"/>
  <c r="K15" i="25" s="1"/>
  <c r="Q29" i="13"/>
  <c r="N30" i="13"/>
  <c r="Q15" i="25" s="1"/>
  <c r="M30" i="13"/>
  <c r="P15" i="25" s="1"/>
  <c r="I30" i="13"/>
  <c r="L15" i="25" s="1"/>
  <c r="O30" i="13"/>
  <c r="R15" i="25" s="1"/>
  <c r="E30" i="13"/>
  <c r="H15" i="25" s="1"/>
  <c r="G30" i="13"/>
  <c r="J15" i="25" s="1"/>
  <c r="K30" i="13"/>
  <c r="N15" i="25" s="1"/>
  <c r="Q25" i="13"/>
  <c r="J30" i="13"/>
  <c r="M15" i="25" s="1"/>
  <c r="L30" i="13"/>
  <c r="O15" i="25" s="1"/>
  <c r="Q23" i="13"/>
  <c r="Q27" i="13"/>
  <c r="Q21" i="13"/>
  <c r="T213" i="32" l="1"/>
  <c r="U213" i="32" s="1"/>
  <c r="V213" i="32" s="1"/>
  <c r="CK17" i="32"/>
  <c r="AG514" i="32"/>
  <c r="AI514" i="32" s="1"/>
  <c r="AJ514" i="32" s="1"/>
  <c r="AH515" i="32" s="1"/>
  <c r="AI515" i="32" s="1"/>
  <c r="AJ515" i="32" s="1"/>
  <c r="AH516" i="32" s="1"/>
  <c r="AI516" i="32" s="1"/>
  <c r="AJ516" i="32" s="1"/>
  <c r="AH517" i="32" s="1"/>
  <c r="AI517" i="32" s="1"/>
  <c r="AJ517" i="32" s="1"/>
  <c r="AH518" i="32" s="1"/>
  <c r="AI518" i="32" s="1"/>
  <c r="AJ518" i="32" s="1"/>
  <c r="AH519" i="32" s="1"/>
  <c r="AI519" i="32" s="1"/>
  <c r="AJ519" i="32" s="1"/>
  <c r="AH520" i="32" s="1"/>
  <c r="AI520" i="32" s="1"/>
  <c r="AJ520" i="32" s="1"/>
  <c r="AH521" i="32" s="1"/>
  <c r="AI521" i="32" s="1"/>
  <c r="AJ521" i="32" s="1"/>
  <c r="AS33" i="12"/>
  <c r="CR33" i="12" s="1"/>
  <c r="AH25" i="32"/>
  <c r="S133" i="25"/>
  <c r="S111" i="25"/>
  <c r="P112" i="25"/>
  <c r="R114" i="25"/>
  <c r="Q113" i="25"/>
  <c r="O111" i="25"/>
  <c r="O133" i="25"/>
  <c r="M111" i="25"/>
  <c r="O113" i="25"/>
  <c r="N112" i="25"/>
  <c r="M133" i="25"/>
  <c r="P114" i="25"/>
  <c r="Q112" i="25"/>
  <c r="P111" i="25"/>
  <c r="P133" i="25"/>
  <c r="R113" i="25"/>
  <c r="S114" i="25"/>
  <c r="L112" i="25"/>
  <c r="K133" i="25"/>
  <c r="N114" i="25"/>
  <c r="M113" i="25"/>
  <c r="K111" i="25"/>
  <c r="N133" i="25"/>
  <c r="N111" i="25"/>
  <c r="O112" i="25"/>
  <c r="P113" i="25"/>
  <c r="Q114" i="25"/>
  <c r="L113" i="25"/>
  <c r="K112" i="25"/>
  <c r="J133" i="25"/>
  <c r="J111" i="25"/>
  <c r="M114" i="25"/>
  <c r="Q111" i="25"/>
  <c r="S113" i="25"/>
  <c r="R112" i="25"/>
  <c r="Q133" i="25"/>
  <c r="R133" i="25"/>
  <c r="S112" i="25"/>
  <c r="R111" i="25"/>
  <c r="O114" i="25"/>
  <c r="N113" i="25"/>
  <c r="L133" i="25"/>
  <c r="L111" i="25"/>
  <c r="M112" i="25"/>
  <c r="I112" i="25"/>
  <c r="U109" i="25"/>
  <c r="H111" i="25"/>
  <c r="H133" i="25"/>
  <c r="J113" i="25"/>
  <c r="K114" i="25"/>
  <c r="I111" i="25"/>
  <c r="K113" i="25"/>
  <c r="L114" i="25"/>
  <c r="J112" i="25"/>
  <c r="I133" i="25"/>
  <c r="Q132" i="25"/>
  <c r="R105" i="25"/>
  <c r="Q124" i="25"/>
  <c r="Q104" i="25"/>
  <c r="S106" i="25"/>
  <c r="Q107" i="25"/>
  <c r="O105" i="25"/>
  <c r="N132" i="25"/>
  <c r="N124" i="25"/>
  <c r="N104" i="25"/>
  <c r="P106" i="25"/>
  <c r="L107" i="25"/>
  <c r="I132" i="25"/>
  <c r="I124" i="25"/>
  <c r="K106" i="25"/>
  <c r="I104" i="25"/>
  <c r="J105" i="25"/>
  <c r="R132" i="25"/>
  <c r="S105" i="25"/>
  <c r="R124" i="25"/>
  <c r="R104" i="25"/>
  <c r="I105" i="25"/>
  <c r="J106" i="25"/>
  <c r="K107" i="25"/>
  <c r="H104" i="25"/>
  <c r="U102" i="25"/>
  <c r="H124" i="25"/>
  <c r="H132" i="25"/>
  <c r="N106" i="25"/>
  <c r="L104" i="25"/>
  <c r="M105" i="25"/>
  <c r="L132" i="25"/>
  <c r="O107" i="25"/>
  <c r="L124" i="25"/>
  <c r="P107" i="25"/>
  <c r="M132" i="25"/>
  <c r="N105" i="25"/>
  <c r="M124" i="25"/>
  <c r="M104" i="25"/>
  <c r="O106" i="25"/>
  <c r="J132" i="25"/>
  <c r="J124" i="25"/>
  <c r="M107" i="25"/>
  <c r="J104" i="25"/>
  <c r="K105" i="25"/>
  <c r="L106" i="25"/>
  <c r="O124" i="25"/>
  <c r="Q106" i="25"/>
  <c r="R107" i="25"/>
  <c r="O132" i="25"/>
  <c r="O104" i="25"/>
  <c r="P105" i="25"/>
  <c r="S132" i="25"/>
  <c r="S124" i="25"/>
  <c r="S126" i="25" s="1"/>
  <c r="S104" i="25"/>
  <c r="R106" i="25"/>
  <c r="S107" i="25"/>
  <c r="Q105" i="25"/>
  <c r="P104" i="25"/>
  <c r="P124" i="25"/>
  <c r="P132" i="25"/>
  <c r="M106" i="25"/>
  <c r="K104" i="25"/>
  <c r="K124" i="25"/>
  <c r="K132" i="25"/>
  <c r="L105" i="25"/>
  <c r="N107" i="25"/>
  <c r="M65" i="25"/>
  <c r="O67" i="25"/>
  <c r="L64" i="25"/>
  <c r="L86" i="25"/>
  <c r="N66" i="25"/>
  <c r="F217" i="32"/>
  <c r="G217" i="32" s="1"/>
  <c r="H217" i="32" s="1"/>
  <c r="F218" i="32" s="1"/>
  <c r="G218" i="32" s="1"/>
  <c r="H218" i="32" s="1"/>
  <c r="F219" i="32" s="1"/>
  <c r="G219" i="32" s="1"/>
  <c r="H219" i="32" s="1"/>
  <c r="F220" i="32" s="1"/>
  <c r="G220" i="32" s="1"/>
  <c r="H220" i="32" s="1"/>
  <c r="F221" i="32" s="1"/>
  <c r="G221" i="32" s="1"/>
  <c r="H221" i="32" s="1"/>
  <c r="F222" i="32" s="1"/>
  <c r="G222" i="32" s="1"/>
  <c r="H222" i="32" s="1"/>
  <c r="F223" i="32" s="1"/>
  <c r="G223" i="32" s="1"/>
  <c r="H223" i="32" s="1"/>
  <c r="E513" i="32"/>
  <c r="G513" i="32" s="1"/>
  <c r="H513" i="32" s="1"/>
  <c r="F514" i="32" s="1"/>
  <c r="AE299" i="32"/>
  <c r="AD300" i="32"/>
  <c r="C541" i="32"/>
  <c r="B542" i="32"/>
  <c r="C57" i="32"/>
  <c r="B58" i="32"/>
  <c r="Q57" i="32"/>
  <c r="P58" i="32"/>
  <c r="AD542" i="32"/>
  <c r="AE541" i="32"/>
  <c r="AD58" i="32"/>
  <c r="AE57" i="32"/>
  <c r="P179" i="32"/>
  <c r="Q178" i="32"/>
  <c r="C178" i="32"/>
  <c r="B179" i="32"/>
  <c r="AE420" i="32"/>
  <c r="AD421" i="32"/>
  <c r="P300" i="32"/>
  <c r="Q299" i="32"/>
  <c r="B300" i="32"/>
  <c r="C299" i="32"/>
  <c r="Q420" i="32"/>
  <c r="P421" i="32"/>
  <c r="C420" i="32"/>
  <c r="B421" i="32"/>
  <c r="N65" i="25"/>
  <c r="P67" i="25"/>
  <c r="M86" i="25"/>
  <c r="O66" i="25"/>
  <c r="M64" i="25"/>
  <c r="P542" i="32"/>
  <c r="Q541" i="32"/>
  <c r="AE178" i="32"/>
  <c r="AD179" i="32"/>
  <c r="F406" i="32"/>
  <c r="G406" i="32" s="1"/>
  <c r="H406" i="32" s="1"/>
  <c r="F407" i="32" s="1"/>
  <c r="G407" i="32" s="1"/>
  <c r="H407" i="32" s="1"/>
  <c r="F408" i="32" s="1"/>
  <c r="G408" i="32" s="1"/>
  <c r="H408" i="32" s="1"/>
  <c r="F409" i="32" s="1"/>
  <c r="G409" i="32" s="1"/>
  <c r="H409" i="32" s="1"/>
  <c r="G57" i="32"/>
  <c r="F290" i="32"/>
  <c r="G290" i="32" s="1"/>
  <c r="H290" i="32" s="1"/>
  <c r="AH408" i="32"/>
  <c r="AI408" i="32" s="1"/>
  <c r="AJ408" i="32" s="1"/>
  <c r="AH165" i="32"/>
  <c r="AI165" i="32" s="1"/>
  <c r="AJ165" i="32" s="1"/>
  <c r="AH166" i="32" s="1"/>
  <c r="AI166" i="32" s="1"/>
  <c r="AJ166" i="32" s="1"/>
  <c r="AH167" i="32" s="1"/>
  <c r="AI167" i="32" s="1"/>
  <c r="AJ167" i="32" s="1"/>
  <c r="AH168" i="32" s="1"/>
  <c r="AI168" i="32" s="1"/>
  <c r="AJ168" i="32" s="1"/>
  <c r="AH169" i="32" s="1"/>
  <c r="AI169" i="32" s="1"/>
  <c r="AJ169" i="32" s="1"/>
  <c r="AH170" i="32" s="1"/>
  <c r="AI170" i="32" s="1"/>
  <c r="AJ170" i="32" s="1"/>
  <c r="AH171" i="32" s="1"/>
  <c r="AI171" i="32" s="1"/>
  <c r="AJ171" i="32" s="1"/>
  <c r="AH172" i="32" s="1"/>
  <c r="AI172" i="32" s="1"/>
  <c r="AJ172" i="32" s="1"/>
  <c r="AH173" i="32" s="1"/>
  <c r="AI173" i="32" s="1"/>
  <c r="AJ173" i="32" s="1"/>
  <c r="AH174" i="32" s="1"/>
  <c r="AI174" i="32" s="1"/>
  <c r="AJ174" i="32" s="1"/>
  <c r="AH175" i="32" s="1"/>
  <c r="AI175" i="32" s="1"/>
  <c r="AJ175" i="32" s="1"/>
  <c r="AH176" i="32" s="1"/>
  <c r="AI176" i="32" s="1"/>
  <c r="AJ176" i="32" s="1"/>
  <c r="AH279" i="32"/>
  <c r="AI279" i="32" s="1"/>
  <c r="AJ279" i="32" s="1"/>
  <c r="T63" i="32"/>
  <c r="U63" i="32" s="1"/>
  <c r="V63" i="32" s="1"/>
  <c r="T287" i="32"/>
  <c r="U287" i="32" s="1"/>
  <c r="V287" i="32" s="1"/>
  <c r="T531" i="32"/>
  <c r="U531" i="32" s="1"/>
  <c r="V531" i="32" s="1"/>
  <c r="T419" i="32"/>
  <c r="U419" i="32" s="1"/>
  <c r="V419" i="32" s="1"/>
  <c r="AW516" i="32"/>
  <c r="AX516" i="32" s="1"/>
  <c r="AV517" i="32" s="1"/>
  <c r="AU517" i="32" s="1"/>
  <c r="AV386" i="32"/>
  <c r="AW386" i="32" s="1"/>
  <c r="AX386" i="32" s="1"/>
  <c r="BJ24" i="32"/>
  <c r="BX23" i="32"/>
  <c r="S86" i="25"/>
  <c r="H112" i="25"/>
  <c r="S64" i="25"/>
  <c r="I113" i="25"/>
  <c r="J114" i="25"/>
  <c r="R64" i="25"/>
  <c r="S65" i="25"/>
  <c r="R86" i="25"/>
  <c r="H113" i="25"/>
  <c r="I114" i="25"/>
  <c r="Q64" i="25"/>
  <c r="R65" i="25"/>
  <c r="S66" i="25"/>
  <c r="H114" i="25"/>
  <c r="Q86" i="25"/>
  <c r="P86" i="25"/>
  <c r="Q65" i="25"/>
  <c r="S67" i="25"/>
  <c r="P64" i="25"/>
  <c r="R66" i="25"/>
  <c r="Q66" i="25"/>
  <c r="O64" i="25"/>
  <c r="O86" i="25"/>
  <c r="R67" i="25"/>
  <c r="P65" i="25"/>
  <c r="P66" i="25"/>
  <c r="N64" i="25"/>
  <c r="Q67" i="25"/>
  <c r="O65" i="25"/>
  <c r="N86" i="25"/>
  <c r="K86" i="25"/>
  <c r="K64" i="25"/>
  <c r="L65" i="25"/>
  <c r="M66" i="25"/>
  <c r="N67" i="25"/>
  <c r="J64" i="25"/>
  <c r="L66" i="25"/>
  <c r="J86" i="25"/>
  <c r="K65" i="25"/>
  <c r="M67" i="25"/>
  <c r="L67" i="25"/>
  <c r="J65" i="25"/>
  <c r="K66" i="25"/>
  <c r="I86" i="25"/>
  <c r="I64" i="25"/>
  <c r="H86" i="25"/>
  <c r="I65" i="25"/>
  <c r="J66" i="25"/>
  <c r="K67" i="25"/>
  <c r="U62" i="25"/>
  <c r="H64" i="25"/>
  <c r="H39" i="25"/>
  <c r="I18" i="25"/>
  <c r="K20" i="25"/>
  <c r="U15" i="25"/>
  <c r="J19" i="25"/>
  <c r="H17" i="25"/>
  <c r="S18" i="25"/>
  <c r="H66" i="25"/>
  <c r="R17" i="25"/>
  <c r="I67" i="25"/>
  <c r="R39" i="25"/>
  <c r="P19" i="25"/>
  <c r="O18" i="25"/>
  <c r="N17" i="25"/>
  <c r="Q20" i="25"/>
  <c r="N39" i="25"/>
  <c r="S19" i="25"/>
  <c r="R18" i="25"/>
  <c r="Q17" i="25"/>
  <c r="Q39" i="25"/>
  <c r="H67" i="25"/>
  <c r="L39" i="25"/>
  <c r="N19" i="25"/>
  <c r="M18" i="25"/>
  <c r="L17" i="25"/>
  <c r="O20" i="25"/>
  <c r="I39" i="25"/>
  <c r="J18" i="25"/>
  <c r="I17" i="25"/>
  <c r="L20" i="25"/>
  <c r="K19" i="25"/>
  <c r="Q18" i="25"/>
  <c r="P39" i="25"/>
  <c r="R19" i="25"/>
  <c r="S20" i="25"/>
  <c r="P17" i="25"/>
  <c r="K39" i="25"/>
  <c r="K17" i="25"/>
  <c r="N20" i="25"/>
  <c r="M19" i="25"/>
  <c r="L18" i="25"/>
  <c r="J39" i="25"/>
  <c r="K18" i="25"/>
  <c r="J17" i="25"/>
  <c r="M20" i="25"/>
  <c r="L19" i="25"/>
  <c r="R20" i="25"/>
  <c r="O39" i="25"/>
  <c r="P18" i="25"/>
  <c r="O17" i="25"/>
  <c r="Q19" i="25"/>
  <c r="O19" i="25"/>
  <c r="M17" i="25"/>
  <c r="M39" i="25"/>
  <c r="N18" i="25"/>
  <c r="P20" i="25"/>
  <c r="S17" i="25"/>
  <c r="I66" i="25"/>
  <c r="S39" i="25"/>
  <c r="H65" i="25"/>
  <c r="J67" i="25"/>
  <c r="I107" i="25"/>
  <c r="R85" i="25"/>
  <c r="S58" i="25"/>
  <c r="H106" i="25"/>
  <c r="R57" i="25"/>
  <c r="R77" i="25"/>
  <c r="N85" i="25"/>
  <c r="Q60" i="25"/>
  <c r="N77" i="25"/>
  <c r="O58" i="25"/>
  <c r="P59" i="25"/>
  <c r="N57" i="25"/>
  <c r="O85" i="25"/>
  <c r="R60" i="25"/>
  <c r="O57" i="25"/>
  <c r="Q59" i="25"/>
  <c r="P58" i="25"/>
  <c r="O77" i="25"/>
  <c r="S59" i="25"/>
  <c r="Q57" i="25"/>
  <c r="H107" i="25"/>
  <c r="Q77" i="25"/>
  <c r="R58" i="25"/>
  <c r="Q85" i="25"/>
  <c r="M60" i="25"/>
  <c r="K58" i="25"/>
  <c r="J85" i="25"/>
  <c r="J57" i="25"/>
  <c r="J77" i="25"/>
  <c r="L59" i="25"/>
  <c r="N60" i="25"/>
  <c r="L58" i="25"/>
  <c r="K85" i="25"/>
  <c r="K57" i="25"/>
  <c r="M59" i="25"/>
  <c r="K77" i="25"/>
  <c r="R59" i="25"/>
  <c r="P57" i="25"/>
  <c r="P77" i="25"/>
  <c r="Q58" i="25"/>
  <c r="P85" i="25"/>
  <c r="S60" i="25"/>
  <c r="P60" i="25"/>
  <c r="M57" i="25"/>
  <c r="O59" i="25"/>
  <c r="N58" i="25"/>
  <c r="M77" i="25"/>
  <c r="M85" i="25"/>
  <c r="S77" i="25"/>
  <c r="I106" i="25"/>
  <c r="S57" i="25"/>
  <c r="H105" i="25"/>
  <c r="S85" i="25"/>
  <c r="J107" i="25"/>
  <c r="K59" i="25"/>
  <c r="I57" i="25"/>
  <c r="J58" i="25"/>
  <c r="I77" i="25"/>
  <c r="L60" i="25"/>
  <c r="I85" i="25"/>
  <c r="L77" i="25"/>
  <c r="N59" i="25"/>
  <c r="L85" i="25"/>
  <c r="L57" i="25"/>
  <c r="O60" i="25"/>
  <c r="M58" i="25"/>
  <c r="J59" i="25"/>
  <c r="H77" i="25"/>
  <c r="H57" i="25"/>
  <c r="U55" i="25"/>
  <c r="K60" i="25"/>
  <c r="H85" i="25"/>
  <c r="I58" i="25"/>
  <c r="CK18" i="32"/>
  <c r="CK133" i="32"/>
  <c r="CK125" i="32"/>
  <c r="CK117" i="32"/>
  <c r="CK109" i="32"/>
  <c r="CK101" i="32"/>
  <c r="CK93" i="32"/>
  <c r="CK85" i="32"/>
  <c r="CK77" i="32"/>
  <c r="CK69" i="32"/>
  <c r="CK61" i="32"/>
  <c r="CK53" i="32"/>
  <c r="Q10" i="22" s="1"/>
  <c r="CK45" i="32"/>
  <c r="I10" i="22" s="1"/>
  <c r="CK37" i="32"/>
  <c r="M10" i="17" s="1"/>
  <c r="CK118" i="32"/>
  <c r="CK78" i="32"/>
  <c r="CK54" i="32"/>
  <c r="R10" i="22" s="1"/>
  <c r="CK132" i="32"/>
  <c r="CK124" i="32"/>
  <c r="CK116" i="32"/>
  <c r="CK108" i="32"/>
  <c r="CK100" i="32"/>
  <c r="CK92" i="32"/>
  <c r="CK84" i="32"/>
  <c r="CK76" i="32"/>
  <c r="CK68" i="32"/>
  <c r="CK60" i="32"/>
  <c r="CK52" i="32"/>
  <c r="P10" i="22" s="1"/>
  <c r="CK44" i="32"/>
  <c r="H10" i="22" s="1"/>
  <c r="CK36" i="32"/>
  <c r="L10" i="17" s="1"/>
  <c r="CK110" i="32"/>
  <c r="CK38" i="32"/>
  <c r="N10" i="17" s="1"/>
  <c r="CK131" i="32"/>
  <c r="CK123" i="32"/>
  <c r="CK115" i="32"/>
  <c r="CK107" i="32"/>
  <c r="CK99" i="32"/>
  <c r="CK91" i="32"/>
  <c r="CK83" i="32"/>
  <c r="CK75" i="32"/>
  <c r="CK67" i="32"/>
  <c r="CK59" i="32"/>
  <c r="CK51" i="32"/>
  <c r="O10" i="22" s="1"/>
  <c r="CK43" i="32"/>
  <c r="CK35" i="32"/>
  <c r="K10" i="17" s="1"/>
  <c r="CK102" i="32"/>
  <c r="CK130" i="32"/>
  <c r="CK122" i="32"/>
  <c r="CK114" i="32"/>
  <c r="CK106" i="32"/>
  <c r="CK98" i="32"/>
  <c r="CK90" i="32"/>
  <c r="CK82" i="32"/>
  <c r="CK74" i="32"/>
  <c r="CK66" i="32"/>
  <c r="CK58" i="32"/>
  <c r="CK50" i="32"/>
  <c r="N10" i="22" s="1"/>
  <c r="CK42" i="32"/>
  <c r="R10" i="17" s="1"/>
  <c r="CK34" i="32"/>
  <c r="J10" i="17" s="1"/>
  <c r="CK134" i="32"/>
  <c r="CK94" i="32"/>
  <c r="CK70" i="32"/>
  <c r="CK137" i="32"/>
  <c r="CK129" i="32"/>
  <c r="CK121" i="32"/>
  <c r="CK113" i="32"/>
  <c r="CK105" i="32"/>
  <c r="CK97" i="32"/>
  <c r="CK89" i="32"/>
  <c r="CK81" i="32"/>
  <c r="CK73" i="32"/>
  <c r="CK65" i="32"/>
  <c r="CK57" i="32"/>
  <c r="CK49" i="32"/>
  <c r="M10" i="22" s="1"/>
  <c r="CK41" i="32"/>
  <c r="Q10" i="17" s="1"/>
  <c r="CK126" i="32"/>
  <c r="CK86" i="32"/>
  <c r="CK62" i="32"/>
  <c r="CK136" i="32"/>
  <c r="CK128" i="32"/>
  <c r="CK120" i="32"/>
  <c r="CK112" i="32"/>
  <c r="CK104" i="32"/>
  <c r="CK96" i="32"/>
  <c r="CK88" i="32"/>
  <c r="CK80" i="32"/>
  <c r="CK72" i="32"/>
  <c r="CK64" i="32"/>
  <c r="CK56" i="32"/>
  <c r="CK48" i="32"/>
  <c r="L10" i="22" s="1"/>
  <c r="CK40" i="32"/>
  <c r="P10" i="17" s="1"/>
  <c r="CK135" i="32"/>
  <c r="CK127" i="32"/>
  <c r="CK119" i="32"/>
  <c r="CK111" i="32"/>
  <c r="CK103" i="32"/>
  <c r="CK95" i="32"/>
  <c r="CK87" i="32"/>
  <c r="CK79" i="32"/>
  <c r="CK71" i="32"/>
  <c r="CK63" i="32"/>
  <c r="CK55" i="32"/>
  <c r="CK47" i="32"/>
  <c r="K10" i="22" s="1"/>
  <c r="CK39" i="32"/>
  <c r="O10" i="17" s="1"/>
  <c r="CK46" i="32"/>
  <c r="J10" i="22" s="1"/>
  <c r="CK28" i="32"/>
  <c r="P10" i="16" s="1"/>
  <c r="CK33" i="32"/>
  <c r="I10" i="17" s="1"/>
  <c r="CK21" i="32"/>
  <c r="I10" i="16" s="1"/>
  <c r="CK20" i="32"/>
  <c r="H10" i="16" s="1"/>
  <c r="CK25" i="32"/>
  <c r="M10" i="16" s="1"/>
  <c r="CK23" i="32"/>
  <c r="K10" i="16" s="1"/>
  <c r="CK27" i="32"/>
  <c r="O10" i="16" s="1"/>
  <c r="CK32" i="32"/>
  <c r="H10" i="17" s="1"/>
  <c r="CK19" i="32"/>
  <c r="G10" i="16" s="1"/>
  <c r="CK31" i="32"/>
  <c r="G10" i="17" s="1"/>
  <c r="CK26" i="32"/>
  <c r="N10" i="16" s="1"/>
  <c r="CK30" i="32"/>
  <c r="R10" i="16" s="1"/>
  <c r="CK29" i="32"/>
  <c r="Q10" i="16" s="1"/>
  <c r="CK24" i="32"/>
  <c r="L10" i="16" s="1"/>
  <c r="CK22" i="32"/>
  <c r="J10" i="16" s="1"/>
  <c r="BK516" i="32"/>
  <c r="BL516" i="32" s="1"/>
  <c r="BJ517" i="32" s="1"/>
  <c r="BY276" i="32"/>
  <c r="BZ276" i="32" s="1"/>
  <c r="BX277" i="32" s="1"/>
  <c r="BY397" i="32"/>
  <c r="BZ397" i="32" s="1"/>
  <c r="BX398" i="32" s="1"/>
  <c r="BX154" i="32"/>
  <c r="BY154" i="32" s="1"/>
  <c r="BZ154" i="32" s="1"/>
  <c r="BX516" i="32"/>
  <c r="BY516" i="32" s="1"/>
  <c r="BZ516" i="32" s="1"/>
  <c r="BK396" i="32"/>
  <c r="BL396" i="32" s="1"/>
  <c r="BJ397" i="32" s="1"/>
  <c r="BK275" i="32"/>
  <c r="BL275" i="32" s="1"/>
  <c r="BJ276" i="32" s="1"/>
  <c r="BJ155" i="32"/>
  <c r="BK155" i="32" s="1"/>
  <c r="BL155" i="32" s="1"/>
  <c r="AV154" i="32"/>
  <c r="AW154" i="32" s="1"/>
  <c r="AX154" i="32" s="1"/>
  <c r="AW274" i="32"/>
  <c r="AX274" i="32" s="1"/>
  <c r="AV275" i="32" s="1"/>
  <c r="BF519" i="32"/>
  <c r="BG518" i="32"/>
  <c r="BU396" i="32"/>
  <c r="BT397" i="32"/>
  <c r="AR154" i="32"/>
  <c r="AS153" i="32"/>
  <c r="BU275" i="32"/>
  <c r="BT276" i="32"/>
  <c r="AS274" i="32"/>
  <c r="AR275" i="32"/>
  <c r="AR517" i="32"/>
  <c r="AS516" i="32"/>
  <c r="AR396" i="32"/>
  <c r="AS395" i="32"/>
  <c r="AS32" i="32"/>
  <c r="AR33" i="32"/>
  <c r="BW517" i="32"/>
  <c r="BI517" i="32"/>
  <c r="AV34" i="32"/>
  <c r="AW34" i="32" s="1"/>
  <c r="AX34" i="32" s="1"/>
  <c r="BU156" i="32"/>
  <c r="BT157" i="32"/>
  <c r="BU35" i="32"/>
  <c r="BT36" i="32"/>
  <c r="BT519" i="32"/>
  <c r="BU518" i="32"/>
  <c r="BF399" i="32"/>
  <c r="BG398" i="32"/>
  <c r="BF277" i="32"/>
  <c r="BG276" i="32"/>
  <c r="BG155" i="32"/>
  <c r="BF156" i="32"/>
  <c r="BG34" i="32"/>
  <c r="BF35" i="32"/>
  <c r="Q89" i="13"/>
  <c r="Q76" i="13"/>
  <c r="Q60" i="13"/>
  <c r="Q47" i="13"/>
  <c r="Q30" i="13"/>
  <c r="P16" i="13"/>
  <c r="O16" i="13"/>
  <c r="N16" i="13"/>
  <c r="M16" i="13"/>
  <c r="L16" i="13"/>
  <c r="K16" i="13"/>
  <c r="J16" i="13"/>
  <c r="I16" i="13"/>
  <c r="H16" i="13"/>
  <c r="G16" i="13"/>
  <c r="F16" i="13"/>
  <c r="E16" i="13"/>
  <c r="P14" i="13"/>
  <c r="O14" i="13"/>
  <c r="N14" i="13"/>
  <c r="M14" i="13"/>
  <c r="L14" i="13"/>
  <c r="K14" i="13"/>
  <c r="J14" i="13"/>
  <c r="I14" i="13"/>
  <c r="H14" i="13"/>
  <c r="G14" i="13"/>
  <c r="F14" i="13"/>
  <c r="E14" i="13"/>
  <c r="E12" i="13"/>
  <c r="P12" i="13"/>
  <c r="O12" i="13"/>
  <c r="N12" i="13"/>
  <c r="M12" i="13"/>
  <c r="L12" i="13"/>
  <c r="K12" i="13"/>
  <c r="J12" i="13"/>
  <c r="I12" i="13"/>
  <c r="H12" i="13"/>
  <c r="G12" i="13"/>
  <c r="F12" i="13"/>
  <c r="J10" i="13"/>
  <c r="F10" i="13"/>
  <c r="G10" i="13"/>
  <c r="H10" i="13"/>
  <c r="I10" i="13"/>
  <c r="K10" i="13"/>
  <c r="L10" i="13"/>
  <c r="M10" i="13"/>
  <c r="N10" i="13"/>
  <c r="O10" i="13"/>
  <c r="P10" i="13"/>
  <c r="E10" i="13"/>
  <c r="F8" i="13"/>
  <c r="G8" i="13"/>
  <c r="H8" i="13"/>
  <c r="I8" i="13"/>
  <c r="J8" i="13"/>
  <c r="K8" i="13"/>
  <c r="L8" i="13"/>
  <c r="M8" i="13"/>
  <c r="N8" i="13"/>
  <c r="O8" i="13"/>
  <c r="P8" i="13"/>
  <c r="E8" i="13"/>
  <c r="S79" i="25" l="1"/>
  <c r="H127" i="25"/>
  <c r="S135" i="25"/>
  <c r="T214" i="32"/>
  <c r="U214" i="32" s="1"/>
  <c r="V214" i="32" s="1"/>
  <c r="T215" i="32" s="1"/>
  <c r="U215" i="32" s="1"/>
  <c r="V215" i="32" s="1"/>
  <c r="T216" i="32" s="1"/>
  <c r="U216" i="32" s="1"/>
  <c r="V216" i="32" s="1"/>
  <c r="T217" i="32" s="1"/>
  <c r="U217" i="32" s="1"/>
  <c r="V217" i="32" s="1"/>
  <c r="T218" i="32" s="1"/>
  <c r="U218" i="32" s="1"/>
  <c r="V218" i="32" s="1"/>
  <c r="T219" i="32" s="1"/>
  <c r="U219" i="32" s="1"/>
  <c r="V219" i="32" s="1"/>
  <c r="T220" i="32" s="1"/>
  <c r="U220" i="32" s="1"/>
  <c r="V220" i="32" s="1"/>
  <c r="T221" i="32" s="1"/>
  <c r="U221" i="32" s="1"/>
  <c r="V221" i="32" s="1"/>
  <c r="T222" i="32" s="1"/>
  <c r="U222" i="32" s="1"/>
  <c r="V222" i="32" s="1"/>
  <c r="T223" i="32" s="1"/>
  <c r="U223" i="32" s="1"/>
  <c r="V223" i="32" s="1"/>
  <c r="F224" i="32"/>
  <c r="G224" i="32" s="1"/>
  <c r="H224" i="32" s="1"/>
  <c r="AR34" i="12"/>
  <c r="CQ34" i="12" s="1"/>
  <c r="AQ34" i="12"/>
  <c r="CP34" i="12" s="1"/>
  <c r="AS34" i="12"/>
  <c r="CR34" i="12" s="1"/>
  <c r="AI25" i="32"/>
  <c r="U113" i="25"/>
  <c r="U133" i="25"/>
  <c r="P116" i="25"/>
  <c r="U111" i="25"/>
  <c r="U112" i="25"/>
  <c r="N116" i="25"/>
  <c r="Q127" i="25"/>
  <c r="P126" i="25"/>
  <c r="M135" i="25"/>
  <c r="N136" i="25"/>
  <c r="O126" i="25"/>
  <c r="P127" i="25"/>
  <c r="M127" i="25"/>
  <c r="L126" i="25"/>
  <c r="R116" i="25"/>
  <c r="N126" i="25"/>
  <c r="O127" i="25"/>
  <c r="S127" i="25"/>
  <c r="S129" i="25" s="1"/>
  <c r="R126" i="25"/>
  <c r="S116" i="25"/>
  <c r="O136" i="25"/>
  <c r="N135" i="25"/>
  <c r="J116" i="25"/>
  <c r="J126" i="25"/>
  <c r="K127" i="25"/>
  <c r="L116" i="25"/>
  <c r="S136" i="25"/>
  <c r="S138" i="25" s="1"/>
  <c r="R135" i="25"/>
  <c r="K135" i="25"/>
  <c r="L136" i="25"/>
  <c r="J135" i="25"/>
  <c r="K136" i="25"/>
  <c r="M136" i="25"/>
  <c r="L135" i="25"/>
  <c r="K126" i="25"/>
  <c r="L127" i="25"/>
  <c r="I136" i="25"/>
  <c r="U132" i="25"/>
  <c r="H135" i="25"/>
  <c r="Q116" i="25"/>
  <c r="K116" i="25"/>
  <c r="O116" i="25"/>
  <c r="M116" i="25"/>
  <c r="H126" i="25"/>
  <c r="U124" i="25"/>
  <c r="R16" i="9" s="1"/>
  <c r="I127" i="25"/>
  <c r="R127" i="25"/>
  <c r="Q126" i="25"/>
  <c r="P136" i="25"/>
  <c r="O135" i="25"/>
  <c r="N127" i="25"/>
  <c r="M126" i="25"/>
  <c r="I126" i="25"/>
  <c r="J127" i="25"/>
  <c r="Q136" i="25"/>
  <c r="P135" i="25"/>
  <c r="U104" i="25"/>
  <c r="J136" i="25"/>
  <c r="I135" i="25"/>
  <c r="R136" i="25"/>
  <c r="Q135" i="25"/>
  <c r="I116" i="25"/>
  <c r="U107" i="25"/>
  <c r="K69" i="25"/>
  <c r="U106" i="25"/>
  <c r="E514" i="32"/>
  <c r="U64" i="25"/>
  <c r="AD59" i="32"/>
  <c r="AE58" i="32"/>
  <c r="Q542" i="32"/>
  <c r="P543" i="32"/>
  <c r="B301" i="32"/>
  <c r="C300" i="32"/>
  <c r="AD543" i="32"/>
  <c r="AE542" i="32"/>
  <c r="Q58" i="32"/>
  <c r="P59" i="32"/>
  <c r="U65" i="25"/>
  <c r="Q300" i="32"/>
  <c r="P301" i="32"/>
  <c r="AE421" i="32"/>
  <c r="AD422" i="32"/>
  <c r="B59" i="32"/>
  <c r="C58" i="32"/>
  <c r="C179" i="32"/>
  <c r="B180" i="32"/>
  <c r="C542" i="32"/>
  <c r="B543" i="32"/>
  <c r="B422" i="32"/>
  <c r="C421" i="32"/>
  <c r="AD301" i="32"/>
  <c r="AE300" i="32"/>
  <c r="AD180" i="32"/>
  <c r="AE179" i="32"/>
  <c r="Q421" i="32"/>
  <c r="P422" i="32"/>
  <c r="Q179" i="32"/>
  <c r="P180" i="32"/>
  <c r="F291" i="32"/>
  <c r="G291" i="32" s="1"/>
  <c r="H291" i="32" s="1"/>
  <c r="F292" i="32" s="1"/>
  <c r="G292" i="32" s="1"/>
  <c r="H292" i="32" s="1"/>
  <c r="F293" i="32" s="1"/>
  <c r="G293" i="32" s="1"/>
  <c r="H293" i="32" s="1"/>
  <c r="H57" i="32"/>
  <c r="F410" i="32"/>
  <c r="G410" i="32" s="1"/>
  <c r="H410" i="32" s="1"/>
  <c r="AH522" i="32"/>
  <c r="AI522" i="32" s="1"/>
  <c r="AJ522" i="32" s="1"/>
  <c r="AH280" i="32"/>
  <c r="AI280" i="32" s="1"/>
  <c r="AJ280" i="32" s="1"/>
  <c r="AH281" i="32" s="1"/>
  <c r="AI281" i="32" s="1"/>
  <c r="AJ281" i="32" s="1"/>
  <c r="AH282" i="32" s="1"/>
  <c r="AI282" i="32" s="1"/>
  <c r="AJ282" i="32" s="1"/>
  <c r="AH177" i="32"/>
  <c r="AI177" i="32" s="1"/>
  <c r="AJ177" i="32" s="1"/>
  <c r="AH178" i="32" s="1"/>
  <c r="AI178" i="32" s="1"/>
  <c r="AJ178" i="32" s="1"/>
  <c r="AH179" i="32" s="1"/>
  <c r="AI179" i="32" s="1"/>
  <c r="AJ179" i="32" s="1"/>
  <c r="AH180" i="32" s="1"/>
  <c r="AI180" i="32" s="1"/>
  <c r="AJ180" i="32" s="1"/>
  <c r="AH181" i="32" s="1"/>
  <c r="AI181" i="32" s="1"/>
  <c r="AJ181" i="32" s="1"/>
  <c r="AH182" i="32" s="1"/>
  <c r="AI182" i="32" s="1"/>
  <c r="AJ182" i="32" s="1"/>
  <c r="AH183" i="32" s="1"/>
  <c r="AI183" i="32" s="1"/>
  <c r="AJ183" i="32" s="1"/>
  <c r="AH184" i="32" s="1"/>
  <c r="AI184" i="32" s="1"/>
  <c r="AJ184" i="32" s="1"/>
  <c r="AH185" i="32" s="1"/>
  <c r="AI185" i="32" s="1"/>
  <c r="AJ185" i="32" s="1"/>
  <c r="AH186" i="32" s="1"/>
  <c r="AI186" i="32" s="1"/>
  <c r="AJ186" i="32" s="1"/>
  <c r="AH187" i="32" s="1"/>
  <c r="AI187" i="32" s="1"/>
  <c r="AJ187" i="32" s="1"/>
  <c r="AH188" i="32" s="1"/>
  <c r="AI188" i="32" s="1"/>
  <c r="AJ188" i="32" s="1"/>
  <c r="AH189" i="32" s="1"/>
  <c r="AI189" i="32" s="1"/>
  <c r="AJ189" i="32" s="1"/>
  <c r="AH409" i="32"/>
  <c r="AI409" i="32" s="1"/>
  <c r="AJ409" i="32" s="1"/>
  <c r="AH410" i="32" s="1"/>
  <c r="AI410" i="32" s="1"/>
  <c r="AJ410" i="32" s="1"/>
  <c r="T420" i="32"/>
  <c r="U420" i="32" s="1"/>
  <c r="V420" i="32" s="1"/>
  <c r="T288" i="32"/>
  <c r="U288" i="32" s="1"/>
  <c r="V288" i="32" s="1"/>
  <c r="T289" i="32" s="1"/>
  <c r="U289" i="32" s="1"/>
  <c r="V289" i="32" s="1"/>
  <c r="T290" i="32" s="1"/>
  <c r="U290" i="32" s="1"/>
  <c r="V290" i="32" s="1"/>
  <c r="T64" i="32"/>
  <c r="U64" i="32" s="1"/>
  <c r="V64" i="32" s="1"/>
  <c r="T532" i="32"/>
  <c r="U532" i="32" s="1"/>
  <c r="V532" i="32" s="1"/>
  <c r="AW517" i="32"/>
  <c r="AX517" i="32" s="1"/>
  <c r="AV518" i="32" s="1"/>
  <c r="AU518" i="32" s="1"/>
  <c r="AV387" i="32"/>
  <c r="AW387" i="32" s="1"/>
  <c r="AX387" i="32" s="1"/>
  <c r="AV388" i="32" s="1"/>
  <c r="AW388" i="32" s="1"/>
  <c r="BY23" i="32"/>
  <c r="BK24" i="32"/>
  <c r="U114" i="25"/>
  <c r="U86" i="25"/>
  <c r="U67" i="25"/>
  <c r="U66" i="25"/>
  <c r="U39" i="25"/>
  <c r="U17" i="25"/>
  <c r="U19" i="25"/>
  <c r="U18" i="25"/>
  <c r="U20" i="25"/>
  <c r="I88" i="25"/>
  <c r="J89" i="25"/>
  <c r="N89" i="25"/>
  <c r="M88" i="25"/>
  <c r="K79" i="25"/>
  <c r="L80" i="25"/>
  <c r="Q88" i="25"/>
  <c r="R89" i="25"/>
  <c r="N69" i="25"/>
  <c r="M79" i="25"/>
  <c r="N80" i="25"/>
  <c r="J80" i="25"/>
  <c r="I79" i="25"/>
  <c r="R80" i="25"/>
  <c r="Q79" i="25"/>
  <c r="U57" i="25"/>
  <c r="K88" i="25"/>
  <c r="L89" i="25"/>
  <c r="N79" i="25"/>
  <c r="O80" i="25"/>
  <c r="M69" i="25"/>
  <c r="N88" i="25"/>
  <c r="O89" i="25"/>
  <c r="P80" i="25"/>
  <c r="O79" i="25"/>
  <c r="S80" i="25"/>
  <c r="S82" i="25" s="1"/>
  <c r="R79" i="25"/>
  <c r="S88" i="25"/>
  <c r="H136" i="25"/>
  <c r="P88" i="25"/>
  <c r="Q89" i="25"/>
  <c r="J79" i="25"/>
  <c r="K80" i="25"/>
  <c r="P69" i="25"/>
  <c r="R69" i="25"/>
  <c r="L69" i="25"/>
  <c r="U105" i="25"/>
  <c r="H116" i="25"/>
  <c r="Q69" i="25"/>
  <c r="L88" i="25"/>
  <c r="M89" i="25"/>
  <c r="S69" i="25"/>
  <c r="P79" i="25"/>
  <c r="Q80" i="25"/>
  <c r="K89" i="25"/>
  <c r="J88" i="25"/>
  <c r="O69" i="25"/>
  <c r="S89" i="25"/>
  <c r="R88" i="25"/>
  <c r="M80" i="25"/>
  <c r="L79" i="25"/>
  <c r="O88" i="25"/>
  <c r="P89" i="25"/>
  <c r="U85" i="25"/>
  <c r="I89" i="25"/>
  <c r="H88" i="25"/>
  <c r="H79" i="25"/>
  <c r="I80" i="25"/>
  <c r="U77" i="25"/>
  <c r="N16" i="9" s="1"/>
  <c r="T10" i="17"/>
  <c r="T10" i="16"/>
  <c r="CN18" i="32"/>
  <c r="G10" i="22"/>
  <c r="CN19" i="32"/>
  <c r="CN17" i="32"/>
  <c r="BK517" i="32"/>
  <c r="BL517" i="32" s="1"/>
  <c r="BJ518" i="32" s="1"/>
  <c r="BY398" i="32"/>
  <c r="BZ398" i="32" s="1"/>
  <c r="BX399" i="32" s="1"/>
  <c r="BY277" i="32"/>
  <c r="BZ277" i="32" s="1"/>
  <c r="BX278" i="32" s="1"/>
  <c r="BX517" i="32"/>
  <c r="BY517" i="32" s="1"/>
  <c r="BZ517" i="32" s="1"/>
  <c r="BX155" i="32"/>
  <c r="BY155" i="32" s="1"/>
  <c r="BZ155" i="32" s="1"/>
  <c r="BJ156" i="32"/>
  <c r="BK156" i="32" s="1"/>
  <c r="BL156" i="32" s="1"/>
  <c r="BK276" i="32"/>
  <c r="BL276" i="32" s="1"/>
  <c r="BJ277" i="32" s="1"/>
  <c r="BK397" i="32"/>
  <c r="BL397" i="32" s="1"/>
  <c r="BJ398" i="32" s="1"/>
  <c r="AW275" i="32"/>
  <c r="AX275" i="32" s="1"/>
  <c r="AV276" i="32" s="1"/>
  <c r="AV155" i="32"/>
  <c r="AW155" i="32" s="1"/>
  <c r="AX155" i="32" s="1"/>
  <c r="BG519" i="32"/>
  <c r="BF520" i="32"/>
  <c r="AS33" i="32"/>
  <c r="AR35" i="12" s="1"/>
  <c r="CQ35" i="12" s="1"/>
  <c r="AR34" i="32"/>
  <c r="AS275" i="32"/>
  <c r="AR276" i="32"/>
  <c r="AR397" i="32"/>
  <c r="AS396" i="32"/>
  <c r="BT277" i="32"/>
  <c r="BU276" i="32"/>
  <c r="BT398" i="32"/>
  <c r="BU397" i="32"/>
  <c r="AR518" i="32"/>
  <c r="AS517" i="32"/>
  <c r="AS154" i="32"/>
  <c r="AR155" i="32"/>
  <c r="BI518" i="32"/>
  <c r="BW518" i="32"/>
  <c r="AV35" i="32"/>
  <c r="AW35" i="32" s="1"/>
  <c r="AX35" i="32" s="1"/>
  <c r="BU519" i="32"/>
  <c r="BT520" i="32"/>
  <c r="BU36" i="32"/>
  <c r="BT37" i="32"/>
  <c r="BU157" i="32"/>
  <c r="BT158" i="32"/>
  <c r="BG156" i="32"/>
  <c r="BF157" i="32"/>
  <c r="BF400" i="32"/>
  <c r="BG399" i="32"/>
  <c r="BG35" i="32"/>
  <c r="BF36" i="32"/>
  <c r="BG277" i="32"/>
  <c r="BF278" i="32"/>
  <c r="Q15" i="13"/>
  <c r="Q13" i="13"/>
  <c r="Q11" i="13"/>
  <c r="Q9" i="13"/>
  <c r="Q7" i="13"/>
  <c r="F6" i="13"/>
  <c r="G6" i="13" s="1"/>
  <c r="H6" i="13" s="1"/>
  <c r="I6" i="13" s="1"/>
  <c r="J6" i="13" s="1"/>
  <c r="K6" i="13" s="1"/>
  <c r="L6" i="13" s="1"/>
  <c r="M6" i="13" s="1"/>
  <c r="N6" i="13" s="1"/>
  <c r="O6" i="13" s="1"/>
  <c r="P6" i="13" s="1"/>
  <c r="T224" i="32" l="1"/>
  <c r="U224" i="32" s="1"/>
  <c r="V224" i="32" s="1"/>
  <c r="F225" i="32"/>
  <c r="G225" i="32" s="1"/>
  <c r="H225" i="32" s="1"/>
  <c r="R82" i="25"/>
  <c r="Q129" i="25"/>
  <c r="L82" i="25"/>
  <c r="AS35" i="12"/>
  <c r="CR35" i="12" s="1"/>
  <c r="AQ35" i="12"/>
  <c r="CP35" i="12" s="1"/>
  <c r="AJ25" i="32"/>
  <c r="L129" i="25"/>
  <c r="M138" i="25"/>
  <c r="O138" i="25"/>
  <c r="O129" i="25"/>
  <c r="M129" i="25"/>
  <c r="P91" i="25"/>
  <c r="I129" i="25"/>
  <c r="N138" i="25"/>
  <c r="R138" i="25"/>
  <c r="K138" i="25"/>
  <c r="J129" i="25"/>
  <c r="K129" i="25"/>
  <c r="N129" i="25"/>
  <c r="I138" i="25"/>
  <c r="U135" i="25"/>
  <c r="P138" i="25"/>
  <c r="H129" i="25"/>
  <c r="U126" i="25"/>
  <c r="U127" i="25"/>
  <c r="U116" i="25"/>
  <c r="Q138" i="25"/>
  <c r="J138" i="25"/>
  <c r="P129" i="25"/>
  <c r="L138" i="25"/>
  <c r="R129" i="25"/>
  <c r="M82" i="25"/>
  <c r="G514" i="32"/>
  <c r="H514" i="32" s="1"/>
  <c r="F515" i="32" s="1"/>
  <c r="E515" i="32" s="1"/>
  <c r="B181" i="32"/>
  <c r="C180" i="32"/>
  <c r="Q59" i="32"/>
  <c r="P60" i="32"/>
  <c r="AE180" i="32"/>
  <c r="AD181" i="32"/>
  <c r="AD302" i="32"/>
  <c r="AE301" i="32"/>
  <c r="B60" i="32"/>
  <c r="C59" i="32"/>
  <c r="AD544" i="32"/>
  <c r="AE543" i="32"/>
  <c r="AE422" i="32"/>
  <c r="AD423" i="32"/>
  <c r="C301" i="32"/>
  <c r="B302" i="32"/>
  <c r="Q543" i="32"/>
  <c r="P544" i="32"/>
  <c r="C422" i="32"/>
  <c r="B423" i="32"/>
  <c r="Q180" i="32"/>
  <c r="P181" i="32"/>
  <c r="B544" i="32"/>
  <c r="C543" i="32"/>
  <c r="Q301" i="32"/>
  <c r="P302" i="32"/>
  <c r="AE59" i="32"/>
  <c r="AD60" i="32"/>
  <c r="P423" i="32"/>
  <c r="Q422" i="32"/>
  <c r="F294" i="32"/>
  <c r="G294" i="32" s="1"/>
  <c r="H294" i="32" s="1"/>
  <c r="F295" i="32" s="1"/>
  <c r="G295" i="32" s="1"/>
  <c r="H295" i="32" s="1"/>
  <c r="F411" i="32"/>
  <c r="G411" i="32" s="1"/>
  <c r="H411" i="32" s="1"/>
  <c r="F412" i="32" s="1"/>
  <c r="G412" i="32" s="1"/>
  <c r="H412" i="32" s="1"/>
  <c r="F58" i="32"/>
  <c r="G58" i="32" s="1"/>
  <c r="H58" i="32" s="1"/>
  <c r="F59" i="32" s="1"/>
  <c r="G59" i="32" s="1"/>
  <c r="H59" i="32" s="1"/>
  <c r="F60" i="32" s="1"/>
  <c r="G60" i="32" s="1"/>
  <c r="H60" i="32" s="1"/>
  <c r="F61" i="32" s="1"/>
  <c r="G61" i="32" s="1"/>
  <c r="H61" i="32" s="1"/>
  <c r="AH411" i="32"/>
  <c r="AI411" i="32" s="1"/>
  <c r="AJ411" i="32" s="1"/>
  <c r="AH412" i="32" s="1"/>
  <c r="AI412" i="32" s="1"/>
  <c r="AJ412" i="32" s="1"/>
  <c r="AH190" i="32"/>
  <c r="AI190" i="32" s="1"/>
  <c r="AJ190" i="32" s="1"/>
  <c r="AH191" i="32" s="1"/>
  <c r="AI191" i="32" s="1"/>
  <c r="AJ191" i="32" s="1"/>
  <c r="AH192" i="32" s="1"/>
  <c r="AI192" i="32" s="1"/>
  <c r="AJ192" i="32" s="1"/>
  <c r="AH193" i="32" s="1"/>
  <c r="AI193" i="32" s="1"/>
  <c r="AJ193" i="32" s="1"/>
  <c r="AH194" i="32" s="1"/>
  <c r="AI194" i="32" s="1"/>
  <c r="AJ194" i="32" s="1"/>
  <c r="AH195" i="32" s="1"/>
  <c r="AI195" i="32" s="1"/>
  <c r="AJ195" i="32" s="1"/>
  <c r="AH283" i="32"/>
  <c r="AI283" i="32" s="1"/>
  <c r="AJ283" i="32" s="1"/>
  <c r="AH284" i="32" s="1"/>
  <c r="AI284" i="32" s="1"/>
  <c r="AJ284" i="32" s="1"/>
  <c r="AH285" i="32" s="1"/>
  <c r="AI285" i="32" s="1"/>
  <c r="AJ285" i="32" s="1"/>
  <c r="AH286" i="32" s="1"/>
  <c r="AI286" i="32" s="1"/>
  <c r="AJ286" i="32" s="1"/>
  <c r="AH287" i="32" s="1"/>
  <c r="AI287" i="32" s="1"/>
  <c r="AJ287" i="32" s="1"/>
  <c r="AH523" i="32"/>
  <c r="AI523" i="32" s="1"/>
  <c r="AJ523" i="32" s="1"/>
  <c r="T65" i="32"/>
  <c r="U65" i="32" s="1"/>
  <c r="V65" i="32" s="1"/>
  <c r="T291" i="32"/>
  <c r="U291" i="32" s="1"/>
  <c r="V291" i="32" s="1"/>
  <c r="T292" i="32" s="1"/>
  <c r="U292" i="32" s="1"/>
  <c r="V292" i="32" s="1"/>
  <c r="T293" i="32" s="1"/>
  <c r="U293" i="32" s="1"/>
  <c r="V293" i="32" s="1"/>
  <c r="T294" i="32" s="1"/>
  <c r="U294" i="32" s="1"/>
  <c r="V294" i="32" s="1"/>
  <c r="T295" i="32" s="1"/>
  <c r="U295" i="32" s="1"/>
  <c r="V295" i="32" s="1"/>
  <c r="T533" i="32"/>
  <c r="U533" i="32" s="1"/>
  <c r="V533" i="32" s="1"/>
  <c r="T421" i="32"/>
  <c r="U421" i="32" s="1"/>
  <c r="V421" i="32" s="1"/>
  <c r="AW518" i="32"/>
  <c r="AX518" i="32" s="1"/>
  <c r="AV519" i="32" s="1"/>
  <c r="AU519" i="32" s="1"/>
  <c r="BL24" i="32"/>
  <c r="AX388" i="32"/>
  <c r="AR36" i="12"/>
  <c r="CQ36" i="12" s="1"/>
  <c r="BZ23" i="32"/>
  <c r="R91" i="25"/>
  <c r="J91" i="25"/>
  <c r="I91" i="25"/>
  <c r="N82" i="25"/>
  <c r="Q91" i="25"/>
  <c r="U136" i="25"/>
  <c r="H138" i="25"/>
  <c r="K91" i="25"/>
  <c r="K82" i="25"/>
  <c r="P82" i="25"/>
  <c r="O91" i="25"/>
  <c r="L91" i="25"/>
  <c r="S91" i="25"/>
  <c r="M91" i="25"/>
  <c r="Q82" i="25"/>
  <c r="N91" i="25"/>
  <c r="J82" i="25"/>
  <c r="U88" i="25"/>
  <c r="O82" i="25"/>
  <c r="I82" i="25"/>
  <c r="U79" i="25"/>
  <c r="BK518" i="32"/>
  <c r="BL518" i="32" s="1"/>
  <c r="BJ519" i="32" s="1"/>
  <c r="BX518" i="32"/>
  <c r="BY518" i="32" s="1"/>
  <c r="BZ518" i="32" s="1"/>
  <c r="BY278" i="32"/>
  <c r="BZ278" i="32" s="1"/>
  <c r="BY399" i="32"/>
  <c r="BZ399" i="32" s="1"/>
  <c r="BX156" i="32"/>
  <c r="BY156" i="32" s="1"/>
  <c r="BZ156" i="32" s="1"/>
  <c r="BK398" i="32"/>
  <c r="BL398" i="32" s="1"/>
  <c r="BJ399" i="32" s="1"/>
  <c r="BK277" i="32"/>
  <c r="BL277" i="32" s="1"/>
  <c r="BJ278" i="32" s="1"/>
  <c r="BJ157" i="32"/>
  <c r="BK157" i="32" s="1"/>
  <c r="BL157" i="32" s="1"/>
  <c r="AV156" i="32"/>
  <c r="AW156" i="32" s="1"/>
  <c r="AX156" i="32" s="1"/>
  <c r="AW276" i="32"/>
  <c r="AX276" i="32" s="1"/>
  <c r="AV277" i="32" s="1"/>
  <c r="BG520" i="32"/>
  <c r="BF521" i="32"/>
  <c r="BU277" i="32"/>
  <c r="BT278" i="32"/>
  <c r="AR519" i="32"/>
  <c r="AS518" i="32"/>
  <c r="AR398" i="32"/>
  <c r="AS397" i="32"/>
  <c r="AS276" i="32"/>
  <c r="AR277" i="32"/>
  <c r="AR35" i="32"/>
  <c r="AS34" i="32"/>
  <c r="AS155" i="32"/>
  <c r="AR156" i="32"/>
  <c r="BU398" i="32"/>
  <c r="BT399" i="32"/>
  <c r="BI519" i="32"/>
  <c r="BW519" i="32"/>
  <c r="AV36" i="32"/>
  <c r="AW36" i="32" s="1"/>
  <c r="AX36" i="32" s="1"/>
  <c r="BT38" i="32"/>
  <c r="BU37" i="32"/>
  <c r="BT159" i="32"/>
  <c r="BU158" i="32"/>
  <c r="BU520" i="32"/>
  <c r="BT521" i="32"/>
  <c r="BF37" i="32"/>
  <c r="BG36" i="32"/>
  <c r="BG278" i="32"/>
  <c r="BF279" i="32"/>
  <c r="BF158" i="32"/>
  <c r="BG157" i="32"/>
  <c r="BF401" i="32"/>
  <c r="BG400" i="32"/>
  <c r="E36" i="13"/>
  <c r="E49" i="13" s="1"/>
  <c r="H17" i="13"/>
  <c r="K8" i="25" s="1"/>
  <c r="E17" i="13"/>
  <c r="H8" i="25" s="1"/>
  <c r="I17" i="13"/>
  <c r="L8" i="25" s="1"/>
  <c r="F17" i="13"/>
  <c r="I8" i="25" s="1"/>
  <c r="Q16" i="13"/>
  <c r="J17" i="13"/>
  <c r="M8" i="25" s="1"/>
  <c r="N17" i="13"/>
  <c r="Q8" i="25" s="1"/>
  <c r="L17" i="13"/>
  <c r="O8" i="25" s="1"/>
  <c r="P17" i="13"/>
  <c r="S8" i="25" s="1"/>
  <c r="M17" i="13"/>
  <c r="P8" i="25" s="1"/>
  <c r="Q10" i="13"/>
  <c r="G17" i="13"/>
  <c r="J8" i="25" s="1"/>
  <c r="K17" i="13"/>
  <c r="N8" i="25" s="1"/>
  <c r="O17" i="13"/>
  <c r="R8" i="25" s="1"/>
  <c r="Q12" i="13"/>
  <c r="Q14" i="13"/>
  <c r="Q8" i="13"/>
  <c r="T225" i="32" l="1"/>
  <c r="U225" i="32" s="1"/>
  <c r="V225" i="32" s="1"/>
  <c r="F226" i="32"/>
  <c r="G226" i="32" s="1"/>
  <c r="H226" i="32" s="1"/>
  <c r="AQ36" i="12"/>
  <c r="CP36" i="12" s="1"/>
  <c r="AP37" i="12"/>
  <c r="AH26" i="32"/>
  <c r="U138" i="25"/>
  <c r="U129" i="25"/>
  <c r="G515" i="32"/>
  <c r="H515" i="32" s="1"/>
  <c r="F516" i="32" s="1"/>
  <c r="E516" i="32" s="1"/>
  <c r="P303" i="32"/>
  <c r="Q302" i="32"/>
  <c r="AE60" i="32"/>
  <c r="AD61" i="32"/>
  <c r="C302" i="32"/>
  <c r="B303" i="32"/>
  <c r="AD424" i="32"/>
  <c r="AE423" i="32"/>
  <c r="C544" i="32"/>
  <c r="B545" i="32"/>
  <c r="AD545" i="32"/>
  <c r="AE544" i="32"/>
  <c r="AE181" i="32"/>
  <c r="AD182" i="32"/>
  <c r="C60" i="32"/>
  <c r="B61" i="32"/>
  <c r="P61" i="32"/>
  <c r="Q60" i="32"/>
  <c r="C423" i="32"/>
  <c r="B424" i="32"/>
  <c r="Q181" i="32"/>
  <c r="P182" i="32"/>
  <c r="AD303" i="32"/>
  <c r="AE302" i="32"/>
  <c r="Q423" i="32"/>
  <c r="P424" i="32"/>
  <c r="Q544" i="32"/>
  <c r="P545" i="32"/>
  <c r="C181" i="32"/>
  <c r="B182" i="32"/>
  <c r="F296" i="32"/>
  <c r="G296" i="32" s="1"/>
  <c r="H296" i="32" s="1"/>
  <c r="F297" i="32" s="1"/>
  <c r="G297" i="32" s="1"/>
  <c r="H297" i="32" s="1"/>
  <c r="F62" i="32"/>
  <c r="G62" i="32" s="1"/>
  <c r="H62" i="32" s="1"/>
  <c r="F63" i="32" s="1"/>
  <c r="G63" i="32" s="1"/>
  <c r="H63" i="32" s="1"/>
  <c r="F64" i="32" s="1"/>
  <c r="G64" i="32" s="1"/>
  <c r="H64" i="32" s="1"/>
  <c r="F65" i="32" s="1"/>
  <c r="G65" i="32" s="1"/>
  <c r="H65" i="32" s="1"/>
  <c r="F66" i="32" s="1"/>
  <c r="G66" i="32" s="1"/>
  <c r="H66" i="32" s="1"/>
  <c r="F67" i="32" s="1"/>
  <c r="G67" i="32" s="1"/>
  <c r="H67" i="32" s="1"/>
  <c r="F68" i="32" s="1"/>
  <c r="G68" i="32" s="1"/>
  <c r="H68" i="32" s="1"/>
  <c r="F69" i="32" s="1"/>
  <c r="G69" i="32" s="1"/>
  <c r="H69" i="32" s="1"/>
  <c r="F70" i="32" s="1"/>
  <c r="G70" i="32" s="1"/>
  <c r="H70" i="32" s="1"/>
  <c r="F71" i="32" s="1"/>
  <c r="G71" i="32" s="1"/>
  <c r="H71" i="32" s="1"/>
  <c r="F72" i="32" s="1"/>
  <c r="G72" i="32" s="1"/>
  <c r="H72" i="32" s="1"/>
  <c r="F73" i="32" s="1"/>
  <c r="G73" i="32" s="1"/>
  <c r="H73" i="32" s="1"/>
  <c r="F74" i="32" s="1"/>
  <c r="G74" i="32" s="1"/>
  <c r="H74" i="32" s="1"/>
  <c r="F75" i="32" s="1"/>
  <c r="G75" i="32" s="1"/>
  <c r="H75" i="32" s="1"/>
  <c r="F76" i="32" s="1"/>
  <c r="G76" i="32" s="1"/>
  <c r="H76" i="32" s="1"/>
  <c r="F77" i="32" s="1"/>
  <c r="G77" i="32" s="1"/>
  <c r="H77" i="32" s="1"/>
  <c r="F78" i="32" s="1"/>
  <c r="G78" i="32" s="1"/>
  <c r="H78" i="32" s="1"/>
  <c r="F79" i="32" s="1"/>
  <c r="G79" i="32" s="1"/>
  <c r="H79" i="32" s="1"/>
  <c r="F80" i="32" s="1"/>
  <c r="G80" i="32" s="1"/>
  <c r="H80" i="32" s="1"/>
  <c r="F81" i="32" s="1"/>
  <c r="G81" i="32" s="1"/>
  <c r="H81" i="32" s="1"/>
  <c r="F82" i="32" s="1"/>
  <c r="G82" i="32" s="1"/>
  <c r="H82" i="32" s="1"/>
  <c r="F83" i="32" s="1"/>
  <c r="G83" i="32" s="1"/>
  <c r="H83" i="32" s="1"/>
  <c r="F84" i="32" s="1"/>
  <c r="G84" i="32" s="1"/>
  <c r="H84" i="32" s="1"/>
  <c r="F85" i="32" s="1"/>
  <c r="G85" i="32" s="1"/>
  <c r="H85" i="32" s="1"/>
  <c r="F86" i="32" s="1"/>
  <c r="G86" i="32" s="1"/>
  <c r="H86" i="32" s="1"/>
  <c r="F87" i="32" s="1"/>
  <c r="G87" i="32" s="1"/>
  <c r="H87" i="32" s="1"/>
  <c r="F88" i="32" s="1"/>
  <c r="G88" i="32" s="1"/>
  <c r="H88" i="32" s="1"/>
  <c r="F89" i="32" s="1"/>
  <c r="G89" i="32" s="1"/>
  <c r="H89" i="32" s="1"/>
  <c r="F413" i="32"/>
  <c r="G413" i="32" s="1"/>
  <c r="H413" i="32" s="1"/>
  <c r="AH196" i="32"/>
  <c r="AI196" i="32" s="1"/>
  <c r="AJ196" i="32" s="1"/>
  <c r="AH288" i="32"/>
  <c r="AI288" i="32" s="1"/>
  <c r="AJ288" i="32" s="1"/>
  <c r="AH289" i="32" s="1"/>
  <c r="AI289" i="32" s="1"/>
  <c r="AJ289" i="32" s="1"/>
  <c r="AH413" i="32"/>
  <c r="AI413" i="32" s="1"/>
  <c r="AJ413" i="32" s="1"/>
  <c r="AH414" i="32" s="1"/>
  <c r="AI414" i="32" s="1"/>
  <c r="AJ414" i="32" s="1"/>
  <c r="AH415" i="32" s="1"/>
  <c r="AI415" i="32" s="1"/>
  <c r="AJ415" i="32" s="1"/>
  <c r="AH416" i="32" s="1"/>
  <c r="AI416" i="32" s="1"/>
  <c r="AJ416" i="32" s="1"/>
  <c r="AH524" i="32"/>
  <c r="AI524" i="32" s="1"/>
  <c r="AJ524" i="32" s="1"/>
  <c r="AH525" i="32" s="1"/>
  <c r="AI525" i="32" s="1"/>
  <c r="AJ525" i="32" s="1"/>
  <c r="AH526" i="32" s="1"/>
  <c r="AI526" i="32" s="1"/>
  <c r="AJ526" i="32" s="1"/>
  <c r="AH527" i="32" s="1"/>
  <c r="AI527" i="32" s="1"/>
  <c r="AJ527" i="32" s="1"/>
  <c r="AH528" i="32" s="1"/>
  <c r="AI528" i="32" s="1"/>
  <c r="AJ528" i="32" s="1"/>
  <c r="AH529" i="32" s="1"/>
  <c r="AI529" i="32" s="1"/>
  <c r="AJ529" i="32" s="1"/>
  <c r="AH530" i="32" s="1"/>
  <c r="AI530" i="32" s="1"/>
  <c r="AJ530" i="32" s="1"/>
  <c r="AH531" i="32" s="1"/>
  <c r="AI531" i="32" s="1"/>
  <c r="AJ531" i="32" s="1"/>
  <c r="AH532" i="32" s="1"/>
  <c r="AI532" i="32" s="1"/>
  <c r="AJ532" i="32" s="1"/>
  <c r="AH533" i="32" s="1"/>
  <c r="AI533" i="32" s="1"/>
  <c r="AJ533" i="32" s="1"/>
  <c r="AH534" i="32" s="1"/>
  <c r="AI534" i="32" s="1"/>
  <c r="AJ534" i="32" s="1"/>
  <c r="AH535" i="32" s="1"/>
  <c r="AI535" i="32" s="1"/>
  <c r="AJ535" i="32" s="1"/>
  <c r="AH536" i="32" s="1"/>
  <c r="AI536" i="32" s="1"/>
  <c r="AJ536" i="32" s="1"/>
  <c r="AH537" i="32" s="1"/>
  <c r="AI537" i="32" s="1"/>
  <c r="AJ537" i="32" s="1"/>
  <c r="T296" i="32"/>
  <c r="U296" i="32" s="1"/>
  <c r="V296" i="32" s="1"/>
  <c r="T66" i="32"/>
  <c r="U66" i="32" s="1"/>
  <c r="V66" i="32" s="1"/>
  <c r="T534" i="32"/>
  <c r="U534" i="32" s="1"/>
  <c r="V534" i="32" s="1"/>
  <c r="T535" i="32" s="1"/>
  <c r="U535" i="32" s="1"/>
  <c r="V535" i="32" s="1"/>
  <c r="T536" i="32" s="1"/>
  <c r="U536" i="32" s="1"/>
  <c r="V536" i="32" s="1"/>
  <c r="T537" i="32" s="1"/>
  <c r="U537" i="32" s="1"/>
  <c r="V537" i="32" s="1"/>
  <c r="T422" i="32"/>
  <c r="U422" i="32" s="1"/>
  <c r="V422" i="32" s="1"/>
  <c r="AW519" i="32"/>
  <c r="AX519" i="32" s="1"/>
  <c r="AV520" i="32" s="1"/>
  <c r="AU520" i="32" s="1"/>
  <c r="AV389" i="32"/>
  <c r="AS36" i="12"/>
  <c r="CR36" i="12" s="1"/>
  <c r="BJ25" i="32"/>
  <c r="BX24" i="32"/>
  <c r="H58" i="25"/>
  <c r="S30" i="25"/>
  <c r="I59" i="25"/>
  <c r="J60" i="25"/>
  <c r="J69" i="25" s="1"/>
  <c r="S10" i="25"/>
  <c r="S38" i="25"/>
  <c r="L11" i="25"/>
  <c r="K38" i="25"/>
  <c r="K30" i="25"/>
  <c r="M12" i="25"/>
  <c r="N13" i="25"/>
  <c r="K10" i="25"/>
  <c r="P38" i="25"/>
  <c r="P10" i="25"/>
  <c r="P30" i="25"/>
  <c r="Q11" i="25"/>
  <c r="S13" i="25"/>
  <c r="R12" i="25"/>
  <c r="O38" i="25"/>
  <c r="Q12" i="25"/>
  <c r="O10" i="25"/>
  <c r="P11" i="25"/>
  <c r="R13" i="25"/>
  <c r="O30" i="25"/>
  <c r="H38" i="25"/>
  <c r="H10" i="25"/>
  <c r="K13" i="25"/>
  <c r="I11" i="25"/>
  <c r="U8" i="25"/>
  <c r="J12" i="25"/>
  <c r="H30" i="25"/>
  <c r="S12" i="25"/>
  <c r="Q10" i="25"/>
  <c r="R11" i="25"/>
  <c r="Q38" i="25"/>
  <c r="Q30" i="25"/>
  <c r="H60" i="25"/>
  <c r="R10" i="25"/>
  <c r="S11" i="25"/>
  <c r="H59" i="25"/>
  <c r="R38" i="25"/>
  <c r="I60" i="25"/>
  <c r="R30" i="25"/>
  <c r="N11" i="25"/>
  <c r="O12" i="25"/>
  <c r="M30" i="25"/>
  <c r="M10" i="25"/>
  <c r="M38" i="25"/>
  <c r="P13" i="25"/>
  <c r="P12" i="25"/>
  <c r="N10" i="25"/>
  <c r="N38" i="25"/>
  <c r="Q13" i="25"/>
  <c r="N30" i="25"/>
  <c r="O11" i="25"/>
  <c r="L30" i="25"/>
  <c r="O13" i="25"/>
  <c r="L10" i="25"/>
  <c r="L38" i="25"/>
  <c r="M11" i="25"/>
  <c r="N12" i="25"/>
  <c r="J10" i="25"/>
  <c r="M13" i="25"/>
  <c r="K11" i="25"/>
  <c r="L12" i="25"/>
  <c r="J30" i="25"/>
  <c r="J38" i="25"/>
  <c r="K12" i="25"/>
  <c r="J11" i="25"/>
  <c r="I10" i="25"/>
  <c r="I38" i="25"/>
  <c r="I30" i="25"/>
  <c r="L13" i="25"/>
  <c r="BJ158" i="32"/>
  <c r="BK158" i="32" s="1"/>
  <c r="BL158" i="32" s="1"/>
  <c r="BX279" i="32"/>
  <c r="BY279" i="32" s="1"/>
  <c r="BZ279" i="32" s="1"/>
  <c r="BX400" i="32"/>
  <c r="BY400" i="32" s="1"/>
  <c r="BZ400" i="32" s="1"/>
  <c r="BK519" i="32"/>
  <c r="BL519" i="32" s="1"/>
  <c r="BX519" i="32"/>
  <c r="BY519" i="32" s="1"/>
  <c r="BZ519" i="32" s="1"/>
  <c r="BX157" i="32"/>
  <c r="BY157" i="32" s="1"/>
  <c r="BZ157" i="32" s="1"/>
  <c r="BK278" i="32"/>
  <c r="BL278" i="32" s="1"/>
  <c r="BK399" i="32"/>
  <c r="BL399" i="32" s="1"/>
  <c r="AW277" i="32"/>
  <c r="AX277" i="32" s="1"/>
  <c r="AV278" i="32" s="1"/>
  <c r="AV157" i="32"/>
  <c r="AW157" i="32" s="1"/>
  <c r="AX157" i="32" s="1"/>
  <c r="BG521" i="32"/>
  <c r="BF522" i="32"/>
  <c r="BU399" i="32"/>
  <c r="BT400" i="32"/>
  <c r="AS277" i="32"/>
  <c r="AR278" i="32"/>
  <c r="BU278" i="32"/>
  <c r="BT279" i="32"/>
  <c r="AS156" i="32"/>
  <c r="AR157" i="32"/>
  <c r="AR36" i="32"/>
  <c r="AS35" i="32"/>
  <c r="AR520" i="32"/>
  <c r="AS519" i="32"/>
  <c r="AS398" i="32"/>
  <c r="AR399" i="32"/>
  <c r="BW520" i="32"/>
  <c r="BI520" i="32"/>
  <c r="AV37" i="32"/>
  <c r="AW37" i="32" s="1"/>
  <c r="AX37" i="32" s="1"/>
  <c r="BT160" i="32"/>
  <c r="BU159" i="32"/>
  <c r="BU38" i="32"/>
  <c r="BT39" i="32"/>
  <c r="BU521" i="32"/>
  <c r="BT522" i="32"/>
  <c r="BF159" i="32"/>
  <c r="BG158" i="32"/>
  <c r="BF38" i="32"/>
  <c r="BG37" i="32"/>
  <c r="BF402" i="32"/>
  <c r="BG401" i="32"/>
  <c r="BG279" i="32"/>
  <c r="BF280" i="32"/>
  <c r="F19" i="13"/>
  <c r="G19" i="13" s="1"/>
  <c r="H19" i="13" s="1"/>
  <c r="I19" i="13" s="1"/>
  <c r="J19" i="13" s="1"/>
  <c r="K19" i="13" s="1"/>
  <c r="L19" i="13" s="1"/>
  <c r="M19" i="13" s="1"/>
  <c r="N19" i="13" s="1"/>
  <c r="O19" i="13" s="1"/>
  <c r="P19" i="13" s="1"/>
  <c r="F36" i="13"/>
  <c r="Q17" i="13"/>
  <c r="C26" i="22"/>
  <c r="S7" i="8"/>
  <c r="R7" i="9"/>
  <c r="T58" i="22"/>
  <c r="T55" i="22"/>
  <c r="S47" i="8" s="1"/>
  <c r="T50" i="22"/>
  <c r="S39" i="8" s="1"/>
  <c r="T49" i="22"/>
  <c r="S38" i="8" s="1"/>
  <c r="T48" i="22"/>
  <c r="S37" i="8" s="1"/>
  <c r="T47" i="22"/>
  <c r="S36" i="8" s="1"/>
  <c r="T46" i="22"/>
  <c r="S35" i="8" s="1"/>
  <c r="R43" i="22"/>
  <c r="Q43" i="22"/>
  <c r="P43" i="22"/>
  <c r="O43" i="22"/>
  <c r="N43" i="22"/>
  <c r="M43" i="22"/>
  <c r="L43" i="22"/>
  <c r="K43" i="22"/>
  <c r="J43" i="22"/>
  <c r="I43" i="22"/>
  <c r="H43" i="22"/>
  <c r="G43" i="22"/>
  <c r="T42" i="22"/>
  <c r="S31" i="8" s="1"/>
  <c r="T40" i="22"/>
  <c r="S25" i="8" s="1"/>
  <c r="T39" i="22"/>
  <c r="S24" i="8" s="1"/>
  <c r="T38" i="22"/>
  <c r="S23" i="8" s="1"/>
  <c r="T37" i="22"/>
  <c r="S22" i="8" s="1"/>
  <c r="T36" i="22"/>
  <c r="S21" i="8" s="1"/>
  <c r="T35" i="22"/>
  <c r="S20" i="8" s="1"/>
  <c r="T34" i="22"/>
  <c r="S19" i="8" s="1"/>
  <c r="T33" i="22"/>
  <c r="S18" i="8" s="1"/>
  <c r="T32" i="22"/>
  <c r="S17" i="8" s="1"/>
  <c r="T31" i="22"/>
  <c r="S16" i="8" s="1"/>
  <c r="R30" i="22"/>
  <c r="Q30" i="22"/>
  <c r="P30" i="22"/>
  <c r="O30" i="22"/>
  <c r="N30" i="22"/>
  <c r="M30" i="22"/>
  <c r="L30" i="22"/>
  <c r="K30" i="22"/>
  <c r="J30" i="22"/>
  <c r="H30" i="22"/>
  <c r="G30" i="22"/>
  <c r="T29" i="22"/>
  <c r="S14" i="8" s="1"/>
  <c r="T28" i="22"/>
  <c r="S13" i="8" s="1"/>
  <c r="T22" i="22"/>
  <c r="D39" i="7" s="1"/>
  <c r="E39" i="7" s="1"/>
  <c r="G39" i="7" s="1"/>
  <c r="H39" i="7" s="1"/>
  <c r="S24" i="10" s="1"/>
  <c r="T21" i="22"/>
  <c r="D38" i="7" s="1"/>
  <c r="T20" i="22"/>
  <c r="D37" i="7" s="1"/>
  <c r="T19" i="22"/>
  <c r="D36" i="7" s="1"/>
  <c r="T18" i="22"/>
  <c r="D35" i="7" s="1"/>
  <c r="T17" i="22"/>
  <c r="D34" i="7" s="1"/>
  <c r="T16" i="22"/>
  <c r="D33" i="7" s="1"/>
  <c r="T11" i="22"/>
  <c r="T9" i="22"/>
  <c r="R40" i="9" s="1"/>
  <c r="B20" i="7"/>
  <c r="B33" i="7" s="1"/>
  <c r="B21" i="7"/>
  <c r="B34" i="7" s="1"/>
  <c r="B22" i="7"/>
  <c r="B35" i="7" s="1"/>
  <c r="B23" i="7"/>
  <c r="B36" i="7" s="1"/>
  <c r="B24" i="7"/>
  <c r="B37" i="7" s="1"/>
  <c r="B38" i="7"/>
  <c r="F21" i="7"/>
  <c r="F34" i="7" s="1"/>
  <c r="F22" i="7"/>
  <c r="F23" i="7"/>
  <c r="F36" i="7" s="1"/>
  <c r="F24" i="7"/>
  <c r="F37" i="7" s="1"/>
  <c r="F25" i="7"/>
  <c r="F38" i="7" s="1"/>
  <c r="J7" i="8"/>
  <c r="N7" i="8"/>
  <c r="D13" i="8"/>
  <c r="D14" i="8"/>
  <c r="D15" i="8"/>
  <c r="D16" i="8"/>
  <c r="D17" i="8"/>
  <c r="D18" i="8"/>
  <c r="D19" i="8"/>
  <c r="D20" i="8"/>
  <c r="D21" i="8"/>
  <c r="D22" i="8"/>
  <c r="D23" i="8"/>
  <c r="D24" i="8"/>
  <c r="D31" i="8"/>
  <c r="D32" i="8"/>
  <c r="D33" i="8"/>
  <c r="D35" i="8"/>
  <c r="D36" i="8"/>
  <c r="D37" i="8"/>
  <c r="N40" i="9"/>
  <c r="N47" i="8"/>
  <c r="J8" i="22"/>
  <c r="J7" i="9"/>
  <c r="N7" i="9"/>
  <c r="S32" i="25" l="1"/>
  <c r="H80" i="25"/>
  <c r="U59" i="25"/>
  <c r="T226" i="32"/>
  <c r="U226" i="32" s="1"/>
  <c r="V226" i="32" s="1"/>
  <c r="F227" i="32"/>
  <c r="G227" i="32" s="1"/>
  <c r="H227" i="32" s="1"/>
  <c r="AI26" i="32"/>
  <c r="D40" i="7"/>
  <c r="M22" i="25"/>
  <c r="L7" i="16" s="1"/>
  <c r="F90" i="32"/>
  <c r="G90" i="32" s="1"/>
  <c r="H90" i="32" s="1"/>
  <c r="G516" i="32"/>
  <c r="H516" i="32" s="1"/>
  <c r="F517" i="32" s="1"/>
  <c r="E517" i="32" s="1"/>
  <c r="AE182" i="32"/>
  <c r="AD183" i="32"/>
  <c r="C303" i="32"/>
  <c r="B304" i="32"/>
  <c r="B62" i="32"/>
  <c r="C61" i="32"/>
  <c r="B425" i="32"/>
  <c r="C424" i="32"/>
  <c r="C182" i="32"/>
  <c r="B183" i="32"/>
  <c r="AD304" i="32"/>
  <c r="AE303" i="32"/>
  <c r="AE424" i="32"/>
  <c r="AD425" i="32"/>
  <c r="P62" i="32"/>
  <c r="Q61" i="32"/>
  <c r="AE61" i="32"/>
  <c r="AD62" i="32"/>
  <c r="P546" i="32"/>
  <c r="Q545" i="32"/>
  <c r="Q182" i="32"/>
  <c r="P183" i="32"/>
  <c r="AE545" i="32"/>
  <c r="AD546" i="32"/>
  <c r="P425" i="32"/>
  <c r="Q424" i="32"/>
  <c r="C545" i="32"/>
  <c r="B546" i="32"/>
  <c r="Q303" i="32"/>
  <c r="P304" i="32"/>
  <c r="F414" i="32"/>
  <c r="G414" i="32" s="1"/>
  <c r="H414" i="32" s="1"/>
  <c r="F415" i="32" s="1"/>
  <c r="G415" i="32" s="1"/>
  <c r="H415" i="32" s="1"/>
  <c r="F416" i="32" s="1"/>
  <c r="G416" i="32" s="1"/>
  <c r="H416" i="32" s="1"/>
  <c r="F417" i="32" s="1"/>
  <c r="G417" i="32" s="1"/>
  <c r="H417" i="32" s="1"/>
  <c r="F418" i="32" s="1"/>
  <c r="G418" i="32" s="1"/>
  <c r="H418" i="32" s="1"/>
  <c r="F419" i="32" s="1"/>
  <c r="G419" i="32" s="1"/>
  <c r="H419" i="32" s="1"/>
  <c r="F298" i="32"/>
  <c r="G298" i="32" s="1"/>
  <c r="H298" i="32" s="1"/>
  <c r="F299" i="32" s="1"/>
  <c r="G299" i="32" s="1"/>
  <c r="H299" i="32" s="1"/>
  <c r="AH538" i="32"/>
  <c r="AI538" i="32" s="1"/>
  <c r="AJ538" i="32" s="1"/>
  <c r="AH197" i="32"/>
  <c r="AI197" i="32" s="1"/>
  <c r="AJ197" i="32" s="1"/>
  <c r="AH198" i="32" s="1"/>
  <c r="AI198" i="32" s="1"/>
  <c r="AJ198" i="32" s="1"/>
  <c r="AH199" i="32" s="1"/>
  <c r="AI199" i="32" s="1"/>
  <c r="AJ199" i="32" s="1"/>
  <c r="AH200" i="32" s="1"/>
  <c r="AI200" i="32" s="1"/>
  <c r="AJ200" i="32" s="1"/>
  <c r="AH417" i="32"/>
  <c r="AI417" i="32" s="1"/>
  <c r="AJ417" i="32" s="1"/>
  <c r="AH290" i="32"/>
  <c r="AI290" i="32" s="1"/>
  <c r="AJ290" i="32" s="1"/>
  <c r="AH291" i="32" s="1"/>
  <c r="AI291" i="32" s="1"/>
  <c r="AJ291" i="32" s="1"/>
  <c r="T423" i="32"/>
  <c r="U423" i="32" s="1"/>
  <c r="V423" i="32" s="1"/>
  <c r="T538" i="32"/>
  <c r="U538" i="32" s="1"/>
  <c r="V538" i="32" s="1"/>
  <c r="T67" i="32"/>
  <c r="U67" i="32" s="1"/>
  <c r="V67" i="32" s="1"/>
  <c r="T297" i="32"/>
  <c r="U297" i="32" s="1"/>
  <c r="V297" i="32" s="1"/>
  <c r="AW520" i="32"/>
  <c r="AX520" i="32" s="1"/>
  <c r="AV521" i="32" s="1"/>
  <c r="AU521" i="32" s="1"/>
  <c r="BK25" i="32"/>
  <c r="AQ37" i="12"/>
  <c r="CP37" i="12" s="1"/>
  <c r="AW389" i="32"/>
  <c r="BY24" i="32"/>
  <c r="AV158" i="32"/>
  <c r="AW158" i="32" s="1"/>
  <c r="AX158" i="32" s="1"/>
  <c r="D14" i="7"/>
  <c r="O22" i="25"/>
  <c r="N7" i="16" s="1"/>
  <c r="Q22" i="25"/>
  <c r="P7" i="16" s="1"/>
  <c r="N22" i="25"/>
  <c r="M7" i="16" s="1"/>
  <c r="U60" i="25"/>
  <c r="J22" i="25"/>
  <c r="I7" i="16" s="1"/>
  <c r="N32" i="25"/>
  <c r="O33" i="25"/>
  <c r="M32" i="25"/>
  <c r="N33" i="25"/>
  <c r="U12" i="25"/>
  <c r="S41" i="25"/>
  <c r="H89" i="25"/>
  <c r="J42" i="25"/>
  <c r="I41" i="25"/>
  <c r="Q42" i="25"/>
  <c r="P41" i="25"/>
  <c r="S22" i="25"/>
  <c r="R7" i="16" s="1"/>
  <c r="I32" i="25"/>
  <c r="J33" i="25"/>
  <c r="N41" i="25"/>
  <c r="O42" i="25"/>
  <c r="R33" i="25"/>
  <c r="Q32" i="25"/>
  <c r="I22" i="25"/>
  <c r="U11" i="25"/>
  <c r="K22" i="25"/>
  <c r="J7" i="16" s="1"/>
  <c r="M41" i="25"/>
  <c r="N42" i="25"/>
  <c r="H32" i="25"/>
  <c r="U30" i="25"/>
  <c r="J16" i="9" s="1"/>
  <c r="I33" i="25"/>
  <c r="K42" i="25"/>
  <c r="J41" i="25"/>
  <c r="M42" i="25"/>
  <c r="L41" i="25"/>
  <c r="S33" i="25"/>
  <c r="R32" i="25"/>
  <c r="R42" i="25"/>
  <c r="Q41" i="25"/>
  <c r="U13" i="25"/>
  <c r="P42" i="25"/>
  <c r="O41" i="25"/>
  <c r="I69" i="25"/>
  <c r="L42" i="25"/>
  <c r="K41" i="25"/>
  <c r="Q33" i="25"/>
  <c r="P32" i="25"/>
  <c r="K33" i="25"/>
  <c r="J32" i="25"/>
  <c r="L22" i="25"/>
  <c r="K7" i="16" s="1"/>
  <c r="H22" i="25"/>
  <c r="G7" i="16" s="1"/>
  <c r="U10" i="25"/>
  <c r="R22" i="25"/>
  <c r="M33" i="25"/>
  <c r="L32" i="25"/>
  <c r="O32" i="25"/>
  <c r="P33" i="25"/>
  <c r="P22" i="25"/>
  <c r="O7" i="16" s="1"/>
  <c r="R41" i="25"/>
  <c r="S42" i="25"/>
  <c r="H41" i="25"/>
  <c r="I42" i="25"/>
  <c r="U38" i="25"/>
  <c r="L33" i="25"/>
  <c r="K32" i="25"/>
  <c r="H69" i="25"/>
  <c r="U58" i="25"/>
  <c r="G36" i="13"/>
  <c r="F49" i="13"/>
  <c r="BJ279" i="32"/>
  <c r="BK279" i="32" s="1"/>
  <c r="BL279" i="32" s="1"/>
  <c r="BJ159" i="32"/>
  <c r="BK159" i="32" s="1"/>
  <c r="BL159" i="32" s="1"/>
  <c r="BJ400" i="32"/>
  <c r="BK400" i="32" s="1"/>
  <c r="BL400" i="32" s="1"/>
  <c r="BJ520" i="32"/>
  <c r="BK520" i="32" s="1"/>
  <c r="BL520" i="32" s="1"/>
  <c r="BX401" i="32"/>
  <c r="BY401" i="32" s="1"/>
  <c r="BZ401" i="32" s="1"/>
  <c r="BX158" i="32"/>
  <c r="BY158" i="32" s="1"/>
  <c r="BZ158" i="32" s="1"/>
  <c r="BX520" i="32"/>
  <c r="BY520" i="32" s="1"/>
  <c r="BZ520" i="32" s="1"/>
  <c r="BX280" i="32"/>
  <c r="BY280" i="32" s="1"/>
  <c r="BZ280" i="32" s="1"/>
  <c r="M8" i="16"/>
  <c r="K8" i="16"/>
  <c r="R8" i="16"/>
  <c r="J8" i="16"/>
  <c r="I8" i="16"/>
  <c r="Q8" i="16"/>
  <c r="P8" i="16"/>
  <c r="H8" i="16"/>
  <c r="O8" i="16"/>
  <c r="G8" i="16"/>
  <c r="N8" i="16"/>
  <c r="L8" i="16"/>
  <c r="AW278" i="32"/>
  <c r="AX278" i="32" s="1"/>
  <c r="BF523" i="32"/>
  <c r="BG522" i="32"/>
  <c r="AS278" i="32"/>
  <c r="AR279" i="32"/>
  <c r="AR400" i="32"/>
  <c r="AS399" i="32"/>
  <c r="AS36" i="32"/>
  <c r="AR37" i="32"/>
  <c r="AS157" i="32"/>
  <c r="AR158" i="32"/>
  <c r="AR521" i="32"/>
  <c r="AS520" i="32"/>
  <c r="BT280" i="32"/>
  <c r="BU279" i="32"/>
  <c r="BT401" i="32"/>
  <c r="BU400" i="32"/>
  <c r="BI521" i="32"/>
  <c r="BW521" i="32"/>
  <c r="AV38" i="32"/>
  <c r="AW38" i="32" s="1"/>
  <c r="AX38" i="32" s="1"/>
  <c r="BU522" i="32"/>
  <c r="BT523" i="32"/>
  <c r="BT40" i="32"/>
  <c r="BU39" i="32"/>
  <c r="BU160" i="32"/>
  <c r="BT161" i="32"/>
  <c r="BF160" i="32"/>
  <c r="BG159" i="32"/>
  <c r="BF403" i="32"/>
  <c r="BG402" i="32"/>
  <c r="BF281" i="32"/>
  <c r="BG280" i="32"/>
  <c r="BG38" i="32"/>
  <c r="BF39" i="32"/>
  <c r="R24" i="22"/>
  <c r="Q24" i="17"/>
  <c r="O24" i="22"/>
  <c r="I24" i="17"/>
  <c r="H8" i="22"/>
  <c r="G8" i="22"/>
  <c r="P8" i="22"/>
  <c r="T43" i="22"/>
  <c r="S32" i="8" s="1"/>
  <c r="J24" i="17"/>
  <c r="O8" i="22"/>
  <c r="L24" i="17"/>
  <c r="N24" i="17"/>
  <c r="T30" i="22"/>
  <c r="S15" i="8" s="1"/>
  <c r="K24" i="22"/>
  <c r="H24" i="22"/>
  <c r="L24" i="22"/>
  <c r="P24" i="22"/>
  <c r="R24" i="17"/>
  <c r="K24" i="17"/>
  <c r="O24" i="17"/>
  <c r="Q24" i="22"/>
  <c r="H24" i="17"/>
  <c r="I24" i="22"/>
  <c r="M24" i="22"/>
  <c r="R11" i="9"/>
  <c r="U39" i="8" s="1"/>
  <c r="N7" i="22"/>
  <c r="N45" i="22" s="1"/>
  <c r="J7" i="22"/>
  <c r="J45" i="22" s="1"/>
  <c r="J11" i="9"/>
  <c r="E9" i="7"/>
  <c r="J8" i="8"/>
  <c r="J8" i="9"/>
  <c r="N8" i="8"/>
  <c r="E11" i="7"/>
  <c r="G11" i="7" s="1"/>
  <c r="H11" i="7" s="1"/>
  <c r="K22" i="10" s="1"/>
  <c r="E7" i="7"/>
  <c r="E10" i="7"/>
  <c r="G10" i="7" s="1"/>
  <c r="H10" i="7" s="1"/>
  <c r="K21" i="10" s="1"/>
  <c r="E8" i="7"/>
  <c r="G8" i="7" s="1"/>
  <c r="L8" i="22"/>
  <c r="R8" i="22"/>
  <c r="I8" i="22"/>
  <c r="K8" i="22"/>
  <c r="Q8" i="22"/>
  <c r="N8" i="22"/>
  <c r="M8" i="22"/>
  <c r="N27" i="8"/>
  <c r="E12" i="7"/>
  <c r="C24" i="22"/>
  <c r="U38" i="8" l="1"/>
  <c r="S35" i="25"/>
  <c r="R24" i="16" s="1"/>
  <c r="U80" i="25"/>
  <c r="H82" i="25"/>
  <c r="M44" i="16"/>
  <c r="M45" i="16"/>
  <c r="R44" i="16"/>
  <c r="R45" i="16"/>
  <c r="P44" i="16"/>
  <c r="P45" i="16"/>
  <c r="I44" i="16"/>
  <c r="I45" i="16"/>
  <c r="K44" i="16"/>
  <c r="K45" i="16"/>
  <c r="L44" i="16"/>
  <c r="L45" i="16"/>
  <c r="J44" i="16"/>
  <c r="J45" i="16"/>
  <c r="O44" i="16"/>
  <c r="O45" i="16"/>
  <c r="L39" i="8"/>
  <c r="L38" i="8"/>
  <c r="N44" i="16"/>
  <c r="N45" i="16"/>
  <c r="G44" i="16"/>
  <c r="G45" i="16"/>
  <c r="T227" i="32"/>
  <c r="U227" i="32" s="1"/>
  <c r="V227" i="32" s="1"/>
  <c r="F228" i="32"/>
  <c r="G228" i="32" s="1"/>
  <c r="H228" i="32" s="1"/>
  <c r="S14" i="28"/>
  <c r="U25" i="8"/>
  <c r="S27" i="8"/>
  <c r="R27" i="9" s="1"/>
  <c r="T27" i="9" s="1"/>
  <c r="L24" i="8"/>
  <c r="L25" i="8"/>
  <c r="AJ26" i="32"/>
  <c r="O35" i="25"/>
  <c r="N24" i="16" s="1"/>
  <c r="F91" i="32"/>
  <c r="G91" i="32" s="1"/>
  <c r="H91" i="32" s="1"/>
  <c r="G517" i="32"/>
  <c r="H517" i="32" s="1"/>
  <c r="F518" i="32" s="1"/>
  <c r="E518" i="32" s="1"/>
  <c r="B63" i="32"/>
  <c r="C62" i="32"/>
  <c r="AD426" i="32"/>
  <c r="AE425" i="32"/>
  <c r="AE546" i="32"/>
  <c r="AD547" i="32"/>
  <c r="AD63" i="32"/>
  <c r="AE62" i="32"/>
  <c r="C304" i="32"/>
  <c r="B305" i="32"/>
  <c r="AE304" i="32"/>
  <c r="AD305" i="32"/>
  <c r="Q304" i="32"/>
  <c r="P305" i="32"/>
  <c r="C546" i="32"/>
  <c r="B547" i="32"/>
  <c r="C425" i="32"/>
  <c r="B426" i="32"/>
  <c r="C183" i="32"/>
  <c r="B184" i="32"/>
  <c r="AD184" i="32"/>
  <c r="AE183" i="32"/>
  <c r="P426" i="32"/>
  <c r="Q425" i="32"/>
  <c r="Q62" i="32"/>
  <c r="P63" i="32"/>
  <c r="Q546" i="32"/>
  <c r="P547" i="32"/>
  <c r="Q183" i="32"/>
  <c r="P184" i="32"/>
  <c r="F300" i="32"/>
  <c r="G300" i="32" s="1"/>
  <c r="H300" i="32" s="1"/>
  <c r="F420" i="32"/>
  <c r="G420" i="32" s="1"/>
  <c r="H420" i="32" s="1"/>
  <c r="AH201" i="32"/>
  <c r="AI201" i="32" s="1"/>
  <c r="AJ201" i="32" s="1"/>
  <c r="AH292" i="32"/>
  <c r="AI292" i="32" s="1"/>
  <c r="AJ292" i="32" s="1"/>
  <c r="AH293" i="32" s="1"/>
  <c r="AI293" i="32" s="1"/>
  <c r="AJ293" i="32" s="1"/>
  <c r="AH294" i="32" s="1"/>
  <c r="AI294" i="32" s="1"/>
  <c r="AJ294" i="32" s="1"/>
  <c r="AH295" i="32" s="1"/>
  <c r="AI295" i="32" s="1"/>
  <c r="AJ295" i="32" s="1"/>
  <c r="AH539" i="32"/>
  <c r="AI539" i="32" s="1"/>
  <c r="AJ539" i="32" s="1"/>
  <c r="AH418" i="32"/>
  <c r="AI418" i="32" s="1"/>
  <c r="AJ418" i="32" s="1"/>
  <c r="T298" i="32"/>
  <c r="U298" i="32" s="1"/>
  <c r="V298" i="32" s="1"/>
  <c r="T68" i="32"/>
  <c r="U68" i="32" s="1"/>
  <c r="V68" i="32" s="1"/>
  <c r="T539" i="32"/>
  <c r="U539" i="32" s="1"/>
  <c r="V539" i="32" s="1"/>
  <c r="T424" i="32"/>
  <c r="U424" i="32" s="1"/>
  <c r="V424" i="32" s="1"/>
  <c r="AW521" i="32"/>
  <c r="AX521" i="32" s="1"/>
  <c r="AV522" i="32" s="1"/>
  <c r="AU522" i="32" s="1"/>
  <c r="BZ24" i="32"/>
  <c r="AX389" i="32"/>
  <c r="AR37" i="12"/>
  <c r="CQ37" i="12" s="1"/>
  <c r="BL25" i="32"/>
  <c r="AV159" i="32"/>
  <c r="AW159" i="32" s="1"/>
  <c r="AX159" i="32" s="1"/>
  <c r="AV279" i="32"/>
  <c r="AW279" i="32" s="1"/>
  <c r="AX279" i="32" s="1"/>
  <c r="K35" i="25"/>
  <c r="J24" i="16" s="1"/>
  <c r="M44" i="25"/>
  <c r="L26" i="16" s="1"/>
  <c r="Q44" i="25"/>
  <c r="P26" i="16" s="1"/>
  <c r="R44" i="25"/>
  <c r="S44" i="25"/>
  <c r="J44" i="25"/>
  <c r="I26" i="16" s="1"/>
  <c r="O44" i="25"/>
  <c r="I35" i="25"/>
  <c r="H24" i="16" s="1"/>
  <c r="U89" i="25"/>
  <c r="H91" i="25"/>
  <c r="U91" i="25" s="1"/>
  <c r="J35" i="25"/>
  <c r="I24" i="16" s="1"/>
  <c r="L35" i="25"/>
  <c r="K24" i="16" s="1"/>
  <c r="P44" i="25"/>
  <c r="M35" i="25"/>
  <c r="L24" i="16" s="1"/>
  <c r="N44" i="25"/>
  <c r="M26" i="16" s="1"/>
  <c r="P35" i="25"/>
  <c r="O24" i="16" s="1"/>
  <c r="U33" i="25"/>
  <c r="Q35" i="25"/>
  <c r="P24" i="16" s="1"/>
  <c r="U69" i="25"/>
  <c r="L44" i="25"/>
  <c r="K26" i="16" s="1"/>
  <c r="H44" i="25"/>
  <c r="G26" i="16" s="1"/>
  <c r="U41" i="25"/>
  <c r="I44" i="25"/>
  <c r="H26" i="16" s="1"/>
  <c r="N35" i="25"/>
  <c r="M24" i="16" s="1"/>
  <c r="K44" i="25"/>
  <c r="J26" i="16" s="1"/>
  <c r="R35" i="25"/>
  <c r="Q24" i="16" s="1"/>
  <c r="H35" i="25"/>
  <c r="G24" i="16" s="1"/>
  <c r="U32" i="25"/>
  <c r="U42" i="25"/>
  <c r="U22" i="25"/>
  <c r="H36" i="13"/>
  <c r="G49" i="13"/>
  <c r="N11" i="9"/>
  <c r="BJ521" i="32"/>
  <c r="BK521" i="32" s="1"/>
  <c r="BL521" i="32" s="1"/>
  <c r="BJ401" i="32"/>
  <c r="BK401" i="32" s="1"/>
  <c r="BL401" i="32" s="1"/>
  <c r="BJ160" i="32"/>
  <c r="BK160" i="32" s="1"/>
  <c r="BL160" i="32" s="1"/>
  <c r="BJ280" i="32"/>
  <c r="BK280" i="32" s="1"/>
  <c r="BL280" i="32" s="1"/>
  <c r="G7" i="7"/>
  <c r="E14" i="7"/>
  <c r="BX402" i="32"/>
  <c r="BY402" i="32" s="1"/>
  <c r="BZ402" i="32" s="1"/>
  <c r="BX521" i="32"/>
  <c r="BY521" i="32" s="1"/>
  <c r="BZ521" i="32" s="1"/>
  <c r="BX159" i="32"/>
  <c r="BY159" i="32" s="1"/>
  <c r="BZ159" i="32" s="1"/>
  <c r="BX281" i="32"/>
  <c r="BY281" i="32" s="1"/>
  <c r="BZ281" i="32" s="1"/>
  <c r="L13" i="16"/>
  <c r="P7" i="22"/>
  <c r="L16" i="9"/>
  <c r="N13" i="16"/>
  <c r="R13" i="16"/>
  <c r="I7" i="22"/>
  <c r="L7" i="22"/>
  <c r="J13" i="16"/>
  <c r="O7" i="22"/>
  <c r="Q7" i="22"/>
  <c r="K13" i="16"/>
  <c r="K7" i="22"/>
  <c r="O13" i="16"/>
  <c r="M13" i="16"/>
  <c r="M7" i="22"/>
  <c r="H7" i="22"/>
  <c r="R7" i="22"/>
  <c r="P13" i="16"/>
  <c r="I13" i="16"/>
  <c r="T8" i="16"/>
  <c r="J39" i="9" s="1"/>
  <c r="G13" i="16"/>
  <c r="BF524" i="32"/>
  <c r="BG523" i="32"/>
  <c r="BU401" i="32"/>
  <c r="BT402" i="32"/>
  <c r="AR522" i="32"/>
  <c r="AS521" i="32"/>
  <c r="BU280" i="32"/>
  <c r="BT281" i="32"/>
  <c r="AR401" i="32"/>
  <c r="AS400" i="32"/>
  <c r="AS37" i="32"/>
  <c r="AR38" i="32"/>
  <c r="AS158" i="32"/>
  <c r="AR159" i="32"/>
  <c r="AR280" i="32"/>
  <c r="AS279" i="32"/>
  <c r="BW522" i="32"/>
  <c r="BI522" i="32"/>
  <c r="AV39" i="32"/>
  <c r="AW39" i="32" s="1"/>
  <c r="AX39" i="32" s="1"/>
  <c r="BT41" i="32"/>
  <c r="BU40" i="32"/>
  <c r="BT524" i="32"/>
  <c r="BU523" i="32"/>
  <c r="BU161" i="32"/>
  <c r="BT162" i="32"/>
  <c r="BG281" i="32"/>
  <c r="BF282" i="32"/>
  <c r="BG160" i="32"/>
  <c r="BF161" i="32"/>
  <c r="BG39" i="32"/>
  <c r="BF40" i="32"/>
  <c r="BF404" i="32"/>
  <c r="BG403" i="32"/>
  <c r="G14" i="28"/>
  <c r="O26" i="22"/>
  <c r="G26" i="22"/>
  <c r="J26" i="22"/>
  <c r="R17" i="9"/>
  <c r="T17" i="9" s="1"/>
  <c r="J26" i="17"/>
  <c r="P26" i="22"/>
  <c r="P24" i="17"/>
  <c r="Q26" i="22"/>
  <c r="M24" i="17"/>
  <c r="J24" i="22"/>
  <c r="N26" i="22"/>
  <c r="K26" i="22"/>
  <c r="N24" i="22"/>
  <c r="R26" i="17"/>
  <c r="N8" i="9"/>
  <c r="R26" i="22"/>
  <c r="L16" i="8"/>
  <c r="Q26" i="17"/>
  <c r="I26" i="22"/>
  <c r="H26" i="22"/>
  <c r="L26" i="22"/>
  <c r="T16" i="9"/>
  <c r="M26" i="22"/>
  <c r="H7" i="16"/>
  <c r="H45" i="16" s="1"/>
  <c r="N26" i="17"/>
  <c r="H26" i="17"/>
  <c r="N44" i="22"/>
  <c r="L22" i="8"/>
  <c r="L13" i="8"/>
  <c r="L18" i="8"/>
  <c r="L21" i="8"/>
  <c r="L23" i="8"/>
  <c r="U19" i="8"/>
  <c r="U23" i="8"/>
  <c r="U22" i="8"/>
  <c r="U17" i="8"/>
  <c r="U20" i="8"/>
  <c r="U37" i="8"/>
  <c r="U36" i="8"/>
  <c r="U13" i="8"/>
  <c r="U21" i="8"/>
  <c r="U14" i="8"/>
  <c r="U24" i="8"/>
  <c r="U35" i="8"/>
  <c r="U15" i="8"/>
  <c r="T40" i="9"/>
  <c r="U18" i="8"/>
  <c r="U31" i="8"/>
  <c r="U47" i="8"/>
  <c r="U16" i="8"/>
  <c r="I26" i="17"/>
  <c r="Q7" i="16"/>
  <c r="G7" i="22"/>
  <c r="G45" i="22" s="1"/>
  <c r="L26" i="17"/>
  <c r="M26" i="17"/>
  <c r="N17" i="9"/>
  <c r="O26" i="17"/>
  <c r="L15" i="8"/>
  <c r="L27" i="9"/>
  <c r="L31" i="8"/>
  <c r="L17" i="8"/>
  <c r="L15" i="9"/>
  <c r="L14" i="8"/>
  <c r="L40" i="9"/>
  <c r="L37" i="8"/>
  <c r="L19" i="8"/>
  <c r="L20" i="8"/>
  <c r="G9" i="7"/>
  <c r="H9" i="7" s="1"/>
  <c r="K20" i="10" s="1"/>
  <c r="S8" i="8"/>
  <c r="C23" i="7"/>
  <c r="E23" i="7" s="1"/>
  <c r="T8" i="22"/>
  <c r="R39" i="9" s="1"/>
  <c r="G12" i="7"/>
  <c r="H12" i="7" s="1"/>
  <c r="K23" i="10" s="1"/>
  <c r="C24" i="7"/>
  <c r="E24" i="7" s="1"/>
  <c r="J44" i="22"/>
  <c r="N27" i="9"/>
  <c r="H8" i="7"/>
  <c r="K19" i="10" s="1"/>
  <c r="P39" i="8" l="1"/>
  <c r="P38" i="8"/>
  <c r="U82" i="25"/>
  <c r="G24" i="17"/>
  <c r="T24" i="17" s="1"/>
  <c r="Q44" i="16"/>
  <c r="Q45" i="16"/>
  <c r="T45" i="16" s="1"/>
  <c r="J34" i="8" s="1"/>
  <c r="L34" i="8" s="1"/>
  <c r="L44" i="22"/>
  <c r="L45" i="22"/>
  <c r="M44" i="22"/>
  <c r="M45" i="22"/>
  <c r="P44" i="22"/>
  <c r="P45" i="22"/>
  <c r="H44" i="22"/>
  <c r="H45" i="22"/>
  <c r="R44" i="22"/>
  <c r="R45" i="22"/>
  <c r="Q44" i="22"/>
  <c r="Q45" i="22"/>
  <c r="O44" i="22"/>
  <c r="O45" i="22"/>
  <c r="I44" i="22"/>
  <c r="I45" i="22"/>
  <c r="K44" i="22"/>
  <c r="K45" i="22"/>
  <c r="T228" i="32"/>
  <c r="U228" i="32" s="1"/>
  <c r="V228" i="32" s="1"/>
  <c r="F229" i="32"/>
  <c r="G229" i="32" s="1"/>
  <c r="H229" i="32" s="1"/>
  <c r="M14" i="28"/>
  <c r="P25" i="8"/>
  <c r="AH27" i="32"/>
  <c r="F92" i="32"/>
  <c r="G92" i="32" s="1"/>
  <c r="H92" i="32" s="1"/>
  <c r="G518" i="32"/>
  <c r="H518" i="32" s="1"/>
  <c r="F519" i="32" s="1"/>
  <c r="E519" i="32" s="1"/>
  <c r="C426" i="32"/>
  <c r="B427" i="32"/>
  <c r="Q426" i="32"/>
  <c r="P427" i="32"/>
  <c r="Q305" i="32"/>
  <c r="P306" i="32"/>
  <c r="Q63" i="32"/>
  <c r="P64" i="32"/>
  <c r="AE547" i="32"/>
  <c r="AD548" i="32"/>
  <c r="AE426" i="32"/>
  <c r="AD427" i="32"/>
  <c r="Q184" i="32"/>
  <c r="P185" i="32"/>
  <c r="AD306" i="32"/>
  <c r="AE305" i="32"/>
  <c r="B548" i="32"/>
  <c r="C547" i="32"/>
  <c r="C63" i="32"/>
  <c r="B64" i="32"/>
  <c r="Q547" i="32"/>
  <c r="P548" i="32"/>
  <c r="AE184" i="32"/>
  <c r="AD185" i="32"/>
  <c r="C305" i="32"/>
  <c r="B306" i="32"/>
  <c r="AE63" i="32"/>
  <c r="AD64" i="32"/>
  <c r="C184" i="32"/>
  <c r="B185" i="32"/>
  <c r="F421" i="32"/>
  <c r="G421" i="32" s="1"/>
  <c r="H421" i="32" s="1"/>
  <c r="F422" i="32" s="1"/>
  <c r="G422" i="32" s="1"/>
  <c r="H422" i="32" s="1"/>
  <c r="F423" i="32" s="1"/>
  <c r="G423" i="32" s="1"/>
  <c r="H423" i="32" s="1"/>
  <c r="F424" i="32" s="1"/>
  <c r="G424" i="32" s="1"/>
  <c r="H424" i="32" s="1"/>
  <c r="F301" i="32"/>
  <c r="G301" i="32" s="1"/>
  <c r="H301" i="32" s="1"/>
  <c r="F302" i="32" s="1"/>
  <c r="G302" i="32" s="1"/>
  <c r="H302" i="32" s="1"/>
  <c r="F303" i="32" s="1"/>
  <c r="G303" i="32" s="1"/>
  <c r="H303" i="32" s="1"/>
  <c r="F304" i="32" s="1"/>
  <c r="G304" i="32" s="1"/>
  <c r="H304" i="32" s="1"/>
  <c r="F305" i="32" s="1"/>
  <c r="G305" i="32" s="1"/>
  <c r="H305" i="32" s="1"/>
  <c r="F306" i="32" s="1"/>
  <c r="G306" i="32" s="1"/>
  <c r="H306" i="32" s="1"/>
  <c r="AH419" i="32"/>
  <c r="AI419" i="32" s="1"/>
  <c r="AJ419" i="32" s="1"/>
  <c r="AH296" i="32"/>
  <c r="AI296" i="32" s="1"/>
  <c r="AJ296" i="32" s="1"/>
  <c r="AH540" i="32"/>
  <c r="AI540" i="32" s="1"/>
  <c r="AJ540" i="32" s="1"/>
  <c r="AH202" i="32"/>
  <c r="AI202" i="32" s="1"/>
  <c r="AJ202" i="32" s="1"/>
  <c r="T69" i="32"/>
  <c r="U69" i="32" s="1"/>
  <c r="V69" i="32" s="1"/>
  <c r="T299" i="32"/>
  <c r="U299" i="32" s="1"/>
  <c r="V299" i="32" s="1"/>
  <c r="T425" i="32"/>
  <c r="U425" i="32" s="1"/>
  <c r="V425" i="32" s="1"/>
  <c r="T540" i="32"/>
  <c r="U540" i="32" s="1"/>
  <c r="V540" i="32" s="1"/>
  <c r="AW522" i="32"/>
  <c r="AX522" i="32" s="1"/>
  <c r="AV523" i="32" s="1"/>
  <c r="AU523" i="32" s="1"/>
  <c r="BJ26" i="32"/>
  <c r="AV390" i="32"/>
  <c r="AS37" i="12"/>
  <c r="CR37" i="12" s="1"/>
  <c r="BX25" i="32"/>
  <c r="AV160" i="32"/>
  <c r="AW160" i="32" s="1"/>
  <c r="AX160" i="32" s="1"/>
  <c r="AV280" i="32"/>
  <c r="AW280" i="32" s="1"/>
  <c r="AX280" i="32" s="1"/>
  <c r="P17" i="8"/>
  <c r="P14" i="8"/>
  <c r="P13" i="8"/>
  <c r="P37" i="8"/>
  <c r="P23" i="8"/>
  <c r="P40" i="9"/>
  <c r="P19" i="8"/>
  <c r="P20" i="8"/>
  <c r="P15" i="8"/>
  <c r="P21" i="8"/>
  <c r="P47" i="8"/>
  <c r="P17" i="9"/>
  <c r="P16" i="9"/>
  <c r="P22" i="8"/>
  <c r="P35" i="8"/>
  <c r="P24" i="8"/>
  <c r="P31" i="8"/>
  <c r="P36" i="8"/>
  <c r="P16" i="8"/>
  <c r="P18" i="8"/>
  <c r="G26" i="17"/>
  <c r="U44" i="25"/>
  <c r="U35" i="25"/>
  <c r="T24" i="16"/>
  <c r="I36" i="13"/>
  <c r="H49" i="13"/>
  <c r="BJ522" i="32"/>
  <c r="BK522" i="32" s="1"/>
  <c r="BL522" i="32" s="1"/>
  <c r="BJ161" i="32"/>
  <c r="BK161" i="32" s="1"/>
  <c r="BL161" i="32" s="1"/>
  <c r="BJ402" i="32"/>
  <c r="BK402" i="32" s="1"/>
  <c r="BL402" i="32" s="1"/>
  <c r="BJ281" i="32"/>
  <c r="BK281" i="32" s="1"/>
  <c r="BL281" i="32" s="1"/>
  <c r="G14" i="7"/>
  <c r="J34" i="9" s="1"/>
  <c r="H7" i="7"/>
  <c r="BX282" i="32"/>
  <c r="BY282" i="32" s="1"/>
  <c r="BZ282" i="32" s="1"/>
  <c r="BX160" i="32"/>
  <c r="BY160" i="32" s="1"/>
  <c r="BZ160" i="32" s="1"/>
  <c r="BX403" i="32"/>
  <c r="BY403" i="32" s="1"/>
  <c r="BZ403" i="32" s="1"/>
  <c r="BX522" i="32"/>
  <c r="BY522" i="32" s="1"/>
  <c r="BZ522" i="32" s="1"/>
  <c r="Q13" i="16"/>
  <c r="H44" i="16"/>
  <c r="T7" i="16"/>
  <c r="T13" i="16" s="1"/>
  <c r="H13" i="16"/>
  <c r="BG524" i="32"/>
  <c r="BF525" i="32"/>
  <c r="AR523" i="32"/>
  <c r="AS522" i="32"/>
  <c r="AS159" i="32"/>
  <c r="AR160" i="32"/>
  <c r="BU281" i="32"/>
  <c r="BT282" i="32"/>
  <c r="BT403" i="32"/>
  <c r="BU402" i="32"/>
  <c r="AS280" i="32"/>
  <c r="AR281" i="32"/>
  <c r="AR402" i="32"/>
  <c r="AS401" i="32"/>
  <c r="AS38" i="32"/>
  <c r="AR39" i="32"/>
  <c r="BW523" i="32"/>
  <c r="BI523" i="32"/>
  <c r="AV40" i="32"/>
  <c r="AW40" i="32" s="1"/>
  <c r="AX40" i="32" s="1"/>
  <c r="BU524" i="32"/>
  <c r="BT525" i="32"/>
  <c r="BT163" i="32"/>
  <c r="BU162" i="32"/>
  <c r="BU41" i="32"/>
  <c r="BT42" i="32"/>
  <c r="BF405" i="32"/>
  <c r="BG404" i="32"/>
  <c r="BG282" i="32"/>
  <c r="BF283" i="32"/>
  <c r="BG40" i="32"/>
  <c r="BF41" i="32"/>
  <c r="BF162" i="32"/>
  <c r="BG161" i="32"/>
  <c r="G24" i="22"/>
  <c r="T24" i="22" s="1"/>
  <c r="T26" i="22"/>
  <c r="L35" i="8"/>
  <c r="L36" i="8"/>
  <c r="J32" i="8"/>
  <c r="K11" i="10"/>
  <c r="R8" i="9"/>
  <c r="K26" i="17"/>
  <c r="P26" i="17"/>
  <c r="N26" i="16"/>
  <c r="O26" i="16"/>
  <c r="R26" i="16"/>
  <c r="Q26" i="16"/>
  <c r="C22" i="7"/>
  <c r="E22" i="7" s="1"/>
  <c r="G22" i="7" s="1"/>
  <c r="H22" i="7" s="1"/>
  <c r="G23" i="7"/>
  <c r="H23" i="7" s="1"/>
  <c r="C25" i="7"/>
  <c r="E25" i="7" s="1"/>
  <c r="P27" i="9"/>
  <c r="C21" i="7"/>
  <c r="L39" i="9"/>
  <c r="J42" i="9"/>
  <c r="L42" i="9" s="1"/>
  <c r="R42" i="9"/>
  <c r="T42" i="9" s="1"/>
  <c r="T39" i="9"/>
  <c r="G24" i="7"/>
  <c r="H24" i="7" s="1"/>
  <c r="T44" i="16" l="1"/>
  <c r="J33" i="8" s="1"/>
  <c r="J41" i="8" s="1"/>
  <c r="T45" i="22"/>
  <c r="S34" i="8" s="1"/>
  <c r="U34" i="8" s="1"/>
  <c r="T229" i="32"/>
  <c r="U229" i="32" s="1"/>
  <c r="V229" i="32" s="1"/>
  <c r="F230" i="32"/>
  <c r="G230" i="32" s="1"/>
  <c r="H230" i="32" s="1"/>
  <c r="Y29" i="12"/>
  <c r="CL29" i="12" s="1"/>
  <c r="AI27" i="32"/>
  <c r="F93" i="32"/>
  <c r="G93" i="32" s="1"/>
  <c r="H93" i="32" s="1"/>
  <c r="G519" i="32"/>
  <c r="H519" i="32" s="1"/>
  <c r="F520" i="32" s="1"/>
  <c r="E520" i="32" s="1"/>
  <c r="Q64" i="32"/>
  <c r="P65" i="32"/>
  <c r="AD186" i="32"/>
  <c r="AE185" i="32"/>
  <c r="AD307" i="32"/>
  <c r="AE306" i="32"/>
  <c r="P186" i="32"/>
  <c r="Q185" i="32"/>
  <c r="C64" i="32"/>
  <c r="B65" i="32"/>
  <c r="P428" i="32"/>
  <c r="Q427" i="32"/>
  <c r="P307" i="32"/>
  <c r="Q306" i="32"/>
  <c r="C185" i="32"/>
  <c r="B186" i="32"/>
  <c r="C427" i="32"/>
  <c r="B428" i="32"/>
  <c r="Q548" i="32"/>
  <c r="P549" i="32"/>
  <c r="B549" i="32"/>
  <c r="C548" i="32"/>
  <c r="AD428" i="32"/>
  <c r="AE427" i="32"/>
  <c r="AE64" i="32"/>
  <c r="AD65" i="32"/>
  <c r="AD549" i="32"/>
  <c r="AE548" i="32"/>
  <c r="B307" i="32"/>
  <c r="C306" i="32"/>
  <c r="F425" i="32"/>
  <c r="G425" i="32" s="1"/>
  <c r="H425" i="32" s="1"/>
  <c r="F307" i="32"/>
  <c r="G307" i="32" s="1"/>
  <c r="H307" i="32" s="1"/>
  <c r="F308" i="32" s="1"/>
  <c r="G308" i="32" s="1"/>
  <c r="H308" i="32" s="1"/>
  <c r="AH541" i="32"/>
  <c r="AI541" i="32" s="1"/>
  <c r="AJ541" i="32" s="1"/>
  <c r="AH297" i="32"/>
  <c r="AI297" i="32" s="1"/>
  <c r="AJ297" i="32" s="1"/>
  <c r="AH420" i="32"/>
  <c r="AI420" i="32" s="1"/>
  <c r="AJ420" i="32" s="1"/>
  <c r="AH203" i="32"/>
  <c r="AI203" i="32" s="1"/>
  <c r="AJ203" i="32" s="1"/>
  <c r="AH204" i="32" s="1"/>
  <c r="AI204" i="32" s="1"/>
  <c r="AJ204" i="32" s="1"/>
  <c r="T426" i="32"/>
  <c r="U426" i="32" s="1"/>
  <c r="V426" i="32" s="1"/>
  <c r="T300" i="32"/>
  <c r="U300" i="32" s="1"/>
  <c r="V300" i="32" s="1"/>
  <c r="T70" i="32"/>
  <c r="U70" i="32" s="1"/>
  <c r="V70" i="32" s="1"/>
  <c r="T541" i="32"/>
  <c r="U541" i="32" s="1"/>
  <c r="V541" i="32" s="1"/>
  <c r="AW523" i="32"/>
  <c r="AX523" i="32" s="1"/>
  <c r="AV524" i="32" s="1"/>
  <c r="AU524" i="32" s="1"/>
  <c r="BK26" i="32"/>
  <c r="AQ38" i="12"/>
  <c r="CP38" i="12" s="1"/>
  <c r="AW390" i="32"/>
  <c r="BY25" i="32"/>
  <c r="AV281" i="32"/>
  <c r="AW281" i="32" s="1"/>
  <c r="AX281" i="32" s="1"/>
  <c r="AV161" i="32"/>
  <c r="AW161" i="32" s="1"/>
  <c r="AX161" i="32" s="1"/>
  <c r="J36" i="13"/>
  <c r="I49" i="13"/>
  <c r="BJ282" i="32"/>
  <c r="BK282" i="32" s="1"/>
  <c r="BL282" i="32" s="1"/>
  <c r="BJ523" i="32"/>
  <c r="BK523" i="32" s="1"/>
  <c r="BL523" i="32" s="1"/>
  <c r="BJ403" i="32"/>
  <c r="BK403" i="32" s="1"/>
  <c r="BL403" i="32" s="1"/>
  <c r="BJ162" i="32"/>
  <c r="BK162" i="32" s="1"/>
  <c r="BL162" i="32" s="1"/>
  <c r="K18" i="10"/>
  <c r="K26" i="10" s="1"/>
  <c r="H14" i="7"/>
  <c r="C20" i="7"/>
  <c r="E20" i="7" s="1"/>
  <c r="G20" i="7" s="1"/>
  <c r="BX523" i="32"/>
  <c r="BY523" i="32" s="1"/>
  <c r="BZ523" i="32" s="1"/>
  <c r="BX404" i="32"/>
  <c r="BY404" i="32" s="1"/>
  <c r="BZ404" i="32" s="1"/>
  <c r="BX283" i="32"/>
  <c r="BY283" i="32" s="1"/>
  <c r="BZ283" i="32" s="1"/>
  <c r="BX161" i="32"/>
  <c r="BY161" i="32" s="1"/>
  <c r="BZ161" i="32" s="1"/>
  <c r="T26" i="17"/>
  <c r="T26" i="16"/>
  <c r="J17" i="9"/>
  <c r="BG525" i="32"/>
  <c r="BF526" i="32"/>
  <c r="BU282" i="32"/>
  <c r="BT283" i="32"/>
  <c r="BU403" i="32"/>
  <c r="BT404" i="32"/>
  <c r="AS39" i="32"/>
  <c r="AR40" i="32"/>
  <c r="AS160" i="32"/>
  <c r="AR161" i="32"/>
  <c r="AR282" i="32"/>
  <c r="AS281" i="32"/>
  <c r="AR403" i="32"/>
  <c r="AS402" i="32"/>
  <c r="AS523" i="32"/>
  <c r="AR524" i="32"/>
  <c r="BW524" i="32"/>
  <c r="BI524" i="32"/>
  <c r="AV41" i="32"/>
  <c r="AW41" i="32" s="1"/>
  <c r="AX41" i="32" s="1"/>
  <c r="BU163" i="32"/>
  <c r="BT164" i="32"/>
  <c r="BU42" i="32"/>
  <c r="BT43" i="32"/>
  <c r="BU525" i="32"/>
  <c r="BT526" i="32"/>
  <c r="BG41" i="32"/>
  <c r="BF42" i="32"/>
  <c r="BF406" i="32"/>
  <c r="BG405" i="32"/>
  <c r="BG283" i="32"/>
  <c r="BF284" i="32"/>
  <c r="BG162" i="32"/>
  <c r="BF163" i="32"/>
  <c r="L34" i="9"/>
  <c r="G44" i="22"/>
  <c r="T44" i="22" s="1"/>
  <c r="S33" i="8" s="1"/>
  <c r="U33" i="8" s="1"/>
  <c r="T7" i="22"/>
  <c r="K33" i="10"/>
  <c r="C35" i="7"/>
  <c r="E35" i="7" s="1"/>
  <c r="O20" i="10"/>
  <c r="O21" i="10"/>
  <c r="C36" i="7"/>
  <c r="E36" i="7" s="1"/>
  <c r="G36" i="7" s="1"/>
  <c r="H36" i="7" s="1"/>
  <c r="C37" i="7"/>
  <c r="E37" i="7" s="1"/>
  <c r="O22" i="10"/>
  <c r="G25" i="7"/>
  <c r="H25" i="7" s="1"/>
  <c r="O23" i="10" s="1"/>
  <c r="E21" i="7"/>
  <c r="L32" i="8"/>
  <c r="S41" i="8" l="1"/>
  <c r="R28" i="9" s="1"/>
  <c r="T28" i="9" s="1"/>
  <c r="T230" i="32"/>
  <c r="U230" i="32" s="1"/>
  <c r="V230" i="32" s="1"/>
  <c r="F231" i="32"/>
  <c r="G231" i="32" s="1"/>
  <c r="H231" i="32" s="1"/>
  <c r="L33" i="8"/>
  <c r="J28" i="9"/>
  <c r="L28" i="9" s="1"/>
  <c r="Z29" i="12"/>
  <c r="CM29" i="12" s="1"/>
  <c r="AJ27" i="32"/>
  <c r="F94" i="32"/>
  <c r="G94" i="32" s="1"/>
  <c r="H94" i="32" s="1"/>
  <c r="G520" i="32"/>
  <c r="H520" i="32" s="1"/>
  <c r="F521" i="32" s="1"/>
  <c r="E521" i="32" s="1"/>
  <c r="C307" i="32"/>
  <c r="B308" i="32"/>
  <c r="C549" i="32"/>
  <c r="B550" i="32"/>
  <c r="AD308" i="32"/>
  <c r="AE307" i="32"/>
  <c r="AE549" i="32"/>
  <c r="AD550" i="32"/>
  <c r="C428" i="32"/>
  <c r="B429" i="32"/>
  <c r="Q428" i="32"/>
  <c r="P429" i="32"/>
  <c r="AE186" i="32"/>
  <c r="AD187" i="32"/>
  <c r="C65" i="32"/>
  <c r="B66" i="32"/>
  <c r="C27" i="7"/>
  <c r="AE65" i="32"/>
  <c r="AD66" i="32"/>
  <c r="Q65" i="32"/>
  <c r="P66" i="32"/>
  <c r="E27" i="7"/>
  <c r="C186" i="32"/>
  <c r="B187" i="32"/>
  <c r="P187" i="32"/>
  <c r="Q186" i="32"/>
  <c r="Q549" i="32"/>
  <c r="P550" i="32"/>
  <c r="AE428" i="32"/>
  <c r="AD429" i="32"/>
  <c r="Q307" i="32"/>
  <c r="P308" i="32"/>
  <c r="F309" i="32"/>
  <c r="G309" i="32" s="1"/>
  <c r="H309" i="32" s="1"/>
  <c r="F310" i="32" s="1"/>
  <c r="G310" i="32" s="1"/>
  <c r="H310" i="32" s="1"/>
  <c r="F311" i="32" s="1"/>
  <c r="G311" i="32" s="1"/>
  <c r="H311" i="32" s="1"/>
  <c r="F426" i="32"/>
  <c r="G426" i="32" s="1"/>
  <c r="H426" i="32" s="1"/>
  <c r="F427" i="32" s="1"/>
  <c r="G427" i="32" s="1"/>
  <c r="H427" i="32" s="1"/>
  <c r="AH542" i="32"/>
  <c r="AI542" i="32" s="1"/>
  <c r="AJ542" i="32" s="1"/>
  <c r="AH421" i="32"/>
  <c r="AI421" i="32" s="1"/>
  <c r="AJ421" i="32" s="1"/>
  <c r="AH298" i="32"/>
  <c r="AI298" i="32" s="1"/>
  <c r="AJ298" i="32" s="1"/>
  <c r="AH205" i="32"/>
  <c r="AI205" i="32" s="1"/>
  <c r="AJ205" i="32" s="1"/>
  <c r="AH206" i="32" s="1"/>
  <c r="AI206" i="32" s="1"/>
  <c r="AJ206" i="32" s="1"/>
  <c r="AH207" i="32" s="1"/>
  <c r="AI207" i="32" s="1"/>
  <c r="AJ207" i="32" s="1"/>
  <c r="AH208" i="32" s="1"/>
  <c r="AI208" i="32" s="1"/>
  <c r="AJ208" i="32" s="1"/>
  <c r="AH209" i="32" s="1"/>
  <c r="AI209" i="32" s="1"/>
  <c r="AJ209" i="32" s="1"/>
  <c r="AH210" i="32" s="1"/>
  <c r="AI210" i="32" s="1"/>
  <c r="AJ210" i="32" s="1"/>
  <c r="AH211" i="32" s="1"/>
  <c r="AI211" i="32" s="1"/>
  <c r="AJ211" i="32" s="1"/>
  <c r="AH212" i="32" s="1"/>
  <c r="AI212" i="32" s="1"/>
  <c r="AJ212" i="32" s="1"/>
  <c r="AH213" i="32" s="1"/>
  <c r="AI213" i="32" s="1"/>
  <c r="AJ213" i="32" s="1"/>
  <c r="AH214" i="32" s="1"/>
  <c r="AI214" i="32" s="1"/>
  <c r="AJ214" i="32" s="1"/>
  <c r="AH215" i="32" s="1"/>
  <c r="AI215" i="32" s="1"/>
  <c r="AJ215" i="32" s="1"/>
  <c r="AH216" i="32" s="1"/>
  <c r="AI216" i="32" s="1"/>
  <c r="AJ216" i="32" s="1"/>
  <c r="AH217" i="32" s="1"/>
  <c r="AI217" i="32" s="1"/>
  <c r="AJ217" i="32" s="1"/>
  <c r="AH218" i="32" s="1"/>
  <c r="AI218" i="32" s="1"/>
  <c r="AJ218" i="32" s="1"/>
  <c r="AH219" i="32" s="1"/>
  <c r="AI219" i="32" s="1"/>
  <c r="AJ219" i="32" s="1"/>
  <c r="AH220" i="32" s="1"/>
  <c r="AI220" i="32" s="1"/>
  <c r="AJ220" i="32" s="1"/>
  <c r="T71" i="32"/>
  <c r="U71" i="32" s="1"/>
  <c r="V71" i="32" s="1"/>
  <c r="T427" i="32"/>
  <c r="U427" i="32" s="1"/>
  <c r="V427" i="32" s="1"/>
  <c r="T301" i="32"/>
  <c r="U301" i="32" s="1"/>
  <c r="V301" i="32" s="1"/>
  <c r="T542" i="32"/>
  <c r="U542" i="32" s="1"/>
  <c r="V542" i="32" s="1"/>
  <c r="AW524" i="32"/>
  <c r="AX524" i="32" s="1"/>
  <c r="AV525" i="32" s="1"/>
  <c r="AU525" i="32" s="1"/>
  <c r="AX390" i="32"/>
  <c r="AR38" i="12"/>
  <c r="CQ38" i="12" s="1"/>
  <c r="BL26" i="32"/>
  <c r="BZ25" i="32"/>
  <c r="AV162" i="32"/>
  <c r="AW162" i="32" s="1"/>
  <c r="AX162" i="32" s="1"/>
  <c r="AV282" i="32"/>
  <c r="AW282" i="32" s="1"/>
  <c r="AX282" i="32" s="1"/>
  <c r="L17" i="9"/>
  <c r="K36" i="13"/>
  <c r="J49" i="13"/>
  <c r="H20" i="7"/>
  <c r="O18" i="10" s="1"/>
  <c r="BJ524" i="32"/>
  <c r="BK524" i="32" s="1"/>
  <c r="BL524" i="32" s="1"/>
  <c r="BJ163" i="32"/>
  <c r="BK163" i="32" s="1"/>
  <c r="BL163" i="32" s="1"/>
  <c r="BJ164" i="32" s="1"/>
  <c r="BK164" i="32" s="1"/>
  <c r="BL164" i="32" s="1"/>
  <c r="BJ165" i="32" s="1"/>
  <c r="BK165" i="32" s="1"/>
  <c r="BL165" i="32" s="1"/>
  <c r="BJ166" i="32" s="1"/>
  <c r="BK166" i="32" s="1"/>
  <c r="BL166" i="32" s="1"/>
  <c r="BJ167" i="32" s="1"/>
  <c r="BK167" i="32" s="1"/>
  <c r="BL167" i="32" s="1"/>
  <c r="BJ168" i="32" s="1"/>
  <c r="BK168" i="32" s="1"/>
  <c r="BL168" i="32" s="1"/>
  <c r="BJ169" i="32" s="1"/>
  <c r="BK169" i="32" s="1"/>
  <c r="BL169" i="32" s="1"/>
  <c r="BJ170" i="32" s="1"/>
  <c r="BK170" i="32" s="1"/>
  <c r="BL170" i="32" s="1"/>
  <c r="BJ171" i="32" s="1"/>
  <c r="BK171" i="32" s="1"/>
  <c r="BL171" i="32" s="1"/>
  <c r="BJ172" i="32" s="1"/>
  <c r="BK172" i="32" s="1"/>
  <c r="BL172" i="32" s="1"/>
  <c r="BJ173" i="32" s="1"/>
  <c r="BK173" i="32" s="1"/>
  <c r="BL173" i="32" s="1"/>
  <c r="BJ174" i="32" s="1"/>
  <c r="BK174" i="32" s="1"/>
  <c r="BL174" i="32" s="1"/>
  <c r="BJ175" i="32" s="1"/>
  <c r="BK175" i="32" s="1"/>
  <c r="BL175" i="32" s="1"/>
  <c r="BJ176" i="32" s="1"/>
  <c r="BK176" i="32" s="1"/>
  <c r="BL176" i="32" s="1"/>
  <c r="BJ177" i="32" s="1"/>
  <c r="BK177" i="32" s="1"/>
  <c r="BL177" i="32" s="1"/>
  <c r="BJ178" i="32" s="1"/>
  <c r="BK178" i="32" s="1"/>
  <c r="BL178" i="32" s="1"/>
  <c r="BJ179" i="32" s="1"/>
  <c r="BK179" i="32" s="1"/>
  <c r="BL179" i="32" s="1"/>
  <c r="BJ180" i="32" s="1"/>
  <c r="BK180" i="32" s="1"/>
  <c r="BL180" i="32" s="1"/>
  <c r="BJ181" i="32" s="1"/>
  <c r="BK181" i="32" s="1"/>
  <c r="BL181" i="32" s="1"/>
  <c r="BJ182" i="32" s="1"/>
  <c r="BK182" i="32" s="1"/>
  <c r="BL182" i="32" s="1"/>
  <c r="BJ183" i="32" s="1"/>
  <c r="BK183" i="32" s="1"/>
  <c r="BL183" i="32" s="1"/>
  <c r="BJ184" i="32" s="1"/>
  <c r="BK184" i="32" s="1"/>
  <c r="BL184" i="32" s="1"/>
  <c r="BJ185" i="32" s="1"/>
  <c r="BK185" i="32" s="1"/>
  <c r="BL185" i="32" s="1"/>
  <c r="BJ186" i="32" s="1"/>
  <c r="BK186" i="32" s="1"/>
  <c r="BL186" i="32" s="1"/>
  <c r="BJ187" i="32" s="1"/>
  <c r="BJ404" i="32"/>
  <c r="BK404" i="32" s="1"/>
  <c r="BL404" i="32" s="1"/>
  <c r="BJ283" i="32"/>
  <c r="BK283" i="32" s="1"/>
  <c r="BL283" i="32" s="1"/>
  <c r="BX524" i="32"/>
  <c r="BY524" i="32" s="1"/>
  <c r="BZ524" i="32" s="1"/>
  <c r="BX405" i="32"/>
  <c r="BY405" i="32" s="1"/>
  <c r="BZ405" i="32" s="1"/>
  <c r="BX162" i="32"/>
  <c r="BY162" i="32" s="1"/>
  <c r="BZ162" i="32" s="1"/>
  <c r="BX284" i="32"/>
  <c r="BY284" i="32" s="1"/>
  <c r="BZ284" i="32" s="1"/>
  <c r="BX285" i="32" s="1"/>
  <c r="BY285" i="32" s="1"/>
  <c r="BZ285" i="32" s="1"/>
  <c r="BX286" i="32" s="1"/>
  <c r="BY286" i="32" s="1"/>
  <c r="BZ286" i="32" s="1"/>
  <c r="BX287" i="32" s="1"/>
  <c r="BY287" i="32" s="1"/>
  <c r="BZ287" i="32" s="1"/>
  <c r="BX288" i="32" s="1"/>
  <c r="BY288" i="32" s="1"/>
  <c r="BZ288" i="32" s="1"/>
  <c r="BX289" i="32" s="1"/>
  <c r="BY289" i="32" s="1"/>
  <c r="BZ289" i="32" s="1"/>
  <c r="BX290" i="32" s="1"/>
  <c r="BY290" i="32" s="1"/>
  <c r="BZ290" i="32" s="1"/>
  <c r="BX291" i="32" s="1"/>
  <c r="BY291" i="32" s="1"/>
  <c r="BZ291" i="32" s="1"/>
  <c r="BX292" i="32" s="1"/>
  <c r="BY292" i="32" s="1"/>
  <c r="BZ292" i="32" s="1"/>
  <c r="BX293" i="32" s="1"/>
  <c r="BY293" i="32" s="1"/>
  <c r="BZ293" i="32" s="1"/>
  <c r="BX294" i="32" s="1"/>
  <c r="BY294" i="32" s="1"/>
  <c r="BZ294" i="32" s="1"/>
  <c r="BX295" i="32" s="1"/>
  <c r="BY295" i="32" s="1"/>
  <c r="BZ295" i="32" s="1"/>
  <c r="BX296" i="32" s="1"/>
  <c r="BY296" i="32" s="1"/>
  <c r="BZ296" i="32" s="1"/>
  <c r="BX297" i="32" s="1"/>
  <c r="BY297" i="32" s="1"/>
  <c r="BZ297" i="32" s="1"/>
  <c r="BX298" i="32" s="1"/>
  <c r="BY298" i="32" s="1"/>
  <c r="BZ298" i="32" s="1"/>
  <c r="BX299" i="32" s="1"/>
  <c r="BY299" i="32" s="1"/>
  <c r="BZ299" i="32" s="1"/>
  <c r="BX300" i="32" s="1"/>
  <c r="BY300" i="32" s="1"/>
  <c r="BZ300" i="32" s="1"/>
  <c r="BX301" i="32" s="1"/>
  <c r="BY301" i="32" s="1"/>
  <c r="BZ301" i="32" s="1"/>
  <c r="BX302" i="32" s="1"/>
  <c r="BY302" i="32" s="1"/>
  <c r="BZ302" i="32" s="1"/>
  <c r="BX303" i="32" s="1"/>
  <c r="BY303" i="32" s="1"/>
  <c r="BZ303" i="32" s="1"/>
  <c r="BX304" i="32" s="1"/>
  <c r="BY304" i="32" s="1"/>
  <c r="BZ304" i="32" s="1"/>
  <c r="BX305" i="32" s="1"/>
  <c r="BY305" i="32" s="1"/>
  <c r="BZ305" i="32" s="1"/>
  <c r="BX306" i="32" s="1"/>
  <c r="BY306" i="32" s="1"/>
  <c r="BZ306" i="32" s="1"/>
  <c r="BX307" i="32" s="1"/>
  <c r="BY307" i="32" s="1"/>
  <c r="BZ307" i="32" s="1"/>
  <c r="BX308" i="32" s="1"/>
  <c r="S21" i="10"/>
  <c r="BF527" i="32"/>
  <c r="BG526" i="32"/>
  <c r="BU404" i="32"/>
  <c r="BT405" i="32"/>
  <c r="BU283" i="32"/>
  <c r="BT284" i="32"/>
  <c r="AR404" i="32"/>
  <c r="AS403" i="32"/>
  <c r="AS40" i="32"/>
  <c r="AR41" i="32"/>
  <c r="AR162" i="32"/>
  <c r="AS161" i="32"/>
  <c r="AS282" i="32"/>
  <c r="AR283" i="32"/>
  <c r="AS524" i="32"/>
  <c r="AR525" i="32"/>
  <c r="BI525" i="32"/>
  <c r="BW525" i="32"/>
  <c r="AV42" i="32"/>
  <c r="AW42" i="32" s="1"/>
  <c r="AX42" i="32" s="1"/>
  <c r="BU164" i="32"/>
  <c r="BT165" i="32"/>
  <c r="BT527" i="32"/>
  <c r="BU526" i="32"/>
  <c r="BU43" i="32"/>
  <c r="BT44" i="32"/>
  <c r="BG163" i="32"/>
  <c r="BF164" i="32"/>
  <c r="BF285" i="32"/>
  <c r="BG284" i="32"/>
  <c r="BF407" i="32"/>
  <c r="BG406" i="32"/>
  <c r="BF43" i="32"/>
  <c r="BG42" i="32"/>
  <c r="O33" i="10"/>
  <c r="S33" i="10" s="1"/>
  <c r="U32" i="8"/>
  <c r="G35" i="7"/>
  <c r="H35" i="7" s="1"/>
  <c r="S20" i="10" s="1"/>
  <c r="G21" i="7"/>
  <c r="C38" i="7"/>
  <c r="G37" i="7"/>
  <c r="H37" i="7" s="1"/>
  <c r="S22" i="10" s="1"/>
  <c r="AH221" i="32" l="1"/>
  <c r="AI221" i="32" s="1"/>
  <c r="AJ221" i="32" s="1"/>
  <c r="AH222" i="32" s="1"/>
  <c r="AI222" i="32" s="1"/>
  <c r="AJ222" i="32" s="1"/>
  <c r="AH223" i="32" s="1"/>
  <c r="AI223" i="32" s="1"/>
  <c r="AJ223" i="32" s="1"/>
  <c r="T231" i="32"/>
  <c r="U231" i="32" s="1"/>
  <c r="V231" i="32"/>
  <c r="F232" i="32"/>
  <c r="G232" i="32" s="1"/>
  <c r="H232" i="32" s="1"/>
  <c r="AA29" i="12"/>
  <c r="CN29" i="12" s="1"/>
  <c r="AH28" i="32"/>
  <c r="F95" i="32"/>
  <c r="G95" i="32" s="1"/>
  <c r="H95" i="32" s="1"/>
  <c r="G521" i="32"/>
  <c r="H521" i="32" s="1"/>
  <c r="F522" i="32" s="1"/>
  <c r="E522" i="32" s="1"/>
  <c r="Q429" i="32"/>
  <c r="P430" i="32"/>
  <c r="AD430" i="32"/>
  <c r="AE429" i="32"/>
  <c r="C187" i="32"/>
  <c r="B188" i="32"/>
  <c r="AD551" i="32"/>
  <c r="AE550" i="32"/>
  <c r="P309" i="32"/>
  <c r="Q308" i="32"/>
  <c r="AE66" i="32"/>
  <c r="AD67" i="32"/>
  <c r="Q550" i="32"/>
  <c r="P551" i="32"/>
  <c r="Q66" i="32"/>
  <c r="P67" i="32"/>
  <c r="AD309" i="32"/>
  <c r="AE308" i="32"/>
  <c r="C429" i="32"/>
  <c r="B430" i="32"/>
  <c r="Q187" i="32"/>
  <c r="P188" i="32"/>
  <c r="B67" i="32"/>
  <c r="C66" i="32"/>
  <c r="B551" i="32"/>
  <c r="C550" i="32"/>
  <c r="AE187" i="32"/>
  <c r="AD188" i="32"/>
  <c r="C308" i="32"/>
  <c r="B309" i="32"/>
  <c r="F312" i="32"/>
  <c r="G312" i="32" s="1"/>
  <c r="H312" i="32" s="1"/>
  <c r="F313" i="32" s="1"/>
  <c r="G313" i="32" s="1"/>
  <c r="H313" i="32" s="1"/>
  <c r="F314" i="32" s="1"/>
  <c r="G314" i="32" s="1"/>
  <c r="H314" i="32" s="1"/>
  <c r="F315" i="32" s="1"/>
  <c r="G315" i="32" s="1"/>
  <c r="H315" i="32" s="1"/>
  <c r="F316" i="32" s="1"/>
  <c r="G316" i="32" s="1"/>
  <c r="H316" i="32" s="1"/>
  <c r="F317" i="32" s="1"/>
  <c r="G317" i="32" s="1"/>
  <c r="H317" i="32" s="1"/>
  <c r="F318" i="32" s="1"/>
  <c r="G318" i="32" s="1"/>
  <c r="H318" i="32" s="1"/>
  <c r="F319" i="32" s="1"/>
  <c r="G319" i="32" s="1"/>
  <c r="H319" i="32" s="1"/>
  <c r="F320" i="32" s="1"/>
  <c r="G320" i="32" s="1"/>
  <c r="H320" i="32" s="1"/>
  <c r="F321" i="32" s="1"/>
  <c r="G321" i="32" s="1"/>
  <c r="H321" i="32" s="1"/>
  <c r="F428" i="32"/>
  <c r="G428" i="32" s="1"/>
  <c r="H428" i="32" s="1"/>
  <c r="F429" i="32" s="1"/>
  <c r="G429" i="32" s="1"/>
  <c r="H429" i="32" s="1"/>
  <c r="F430" i="32" s="1"/>
  <c r="G430" i="32" s="1"/>
  <c r="H430" i="32" s="1"/>
  <c r="F431" i="32" s="1"/>
  <c r="G431" i="32" s="1"/>
  <c r="H431" i="32" s="1"/>
  <c r="F432" i="32" s="1"/>
  <c r="G432" i="32" s="1"/>
  <c r="H432" i="32" s="1"/>
  <c r="F433" i="32" s="1"/>
  <c r="G433" i="32" s="1"/>
  <c r="H433" i="32" s="1"/>
  <c r="AH299" i="32"/>
  <c r="AI299" i="32" s="1"/>
  <c r="AJ299" i="32" s="1"/>
  <c r="AH422" i="32"/>
  <c r="AI422" i="32" s="1"/>
  <c r="AJ422" i="32" s="1"/>
  <c r="AH543" i="32"/>
  <c r="AI543" i="32" s="1"/>
  <c r="AJ543" i="32" s="1"/>
  <c r="T428" i="32"/>
  <c r="U428" i="32" s="1"/>
  <c r="V428" i="32" s="1"/>
  <c r="T72" i="32"/>
  <c r="U72" i="32" s="1"/>
  <c r="V72" i="32" s="1"/>
  <c r="T302" i="32"/>
  <c r="U302" i="32" s="1"/>
  <c r="V302" i="32" s="1"/>
  <c r="T543" i="32"/>
  <c r="U543" i="32" s="1"/>
  <c r="V543" i="32" s="1"/>
  <c r="AW525" i="32"/>
  <c r="AX525" i="32" s="1"/>
  <c r="AV526" i="32" s="1"/>
  <c r="AU526" i="32" s="1"/>
  <c r="BJ27" i="32"/>
  <c r="AV391" i="32"/>
  <c r="AS38" i="12"/>
  <c r="CR38" i="12" s="1"/>
  <c r="BX26" i="32"/>
  <c r="AV163" i="32"/>
  <c r="AW163" i="32" s="1"/>
  <c r="AX163" i="32" s="1"/>
  <c r="AV164" i="32" s="1"/>
  <c r="AW164" i="32" s="1"/>
  <c r="AX164" i="32" s="1"/>
  <c r="AV165" i="32" s="1"/>
  <c r="AW165" i="32" s="1"/>
  <c r="AX165" i="32" s="1"/>
  <c r="AV166" i="32" s="1"/>
  <c r="AW166" i="32" s="1"/>
  <c r="AX166" i="32" s="1"/>
  <c r="AV167" i="32" s="1"/>
  <c r="AW167" i="32" s="1"/>
  <c r="AX167" i="32" s="1"/>
  <c r="AV168" i="32" s="1"/>
  <c r="AW168" i="32" s="1"/>
  <c r="AX168" i="32" s="1"/>
  <c r="AV169" i="32" s="1"/>
  <c r="AW169" i="32" s="1"/>
  <c r="AX169" i="32" s="1"/>
  <c r="AV170" i="32" s="1"/>
  <c r="AW170" i="32" s="1"/>
  <c r="AX170" i="32" s="1"/>
  <c r="AV171" i="32" s="1"/>
  <c r="AW171" i="32" s="1"/>
  <c r="AX171" i="32" s="1"/>
  <c r="AV172" i="32" s="1"/>
  <c r="AW172" i="32" s="1"/>
  <c r="AX172" i="32" s="1"/>
  <c r="AV173" i="32" s="1"/>
  <c r="AW173" i="32" s="1"/>
  <c r="AX173" i="32" s="1"/>
  <c r="AV174" i="32" s="1"/>
  <c r="AW174" i="32" s="1"/>
  <c r="AX174" i="32" s="1"/>
  <c r="AV175" i="32" s="1"/>
  <c r="AW175" i="32" s="1"/>
  <c r="AX175" i="32" s="1"/>
  <c r="AV176" i="32" s="1"/>
  <c r="AW176" i="32" s="1"/>
  <c r="AX176" i="32" s="1"/>
  <c r="AV177" i="32" s="1"/>
  <c r="AW177" i="32" s="1"/>
  <c r="AX177" i="32" s="1"/>
  <c r="AV178" i="32" s="1"/>
  <c r="AW178" i="32" s="1"/>
  <c r="AX178" i="32" s="1"/>
  <c r="AV179" i="32" s="1"/>
  <c r="AW179" i="32" s="1"/>
  <c r="AX179" i="32" s="1"/>
  <c r="AV180" i="32" s="1"/>
  <c r="AW180" i="32" s="1"/>
  <c r="AX180" i="32" s="1"/>
  <c r="AV181" i="32" s="1"/>
  <c r="AW181" i="32" s="1"/>
  <c r="AX181" i="32" s="1"/>
  <c r="AV182" i="32" s="1"/>
  <c r="AW182" i="32" s="1"/>
  <c r="AX182" i="32" s="1"/>
  <c r="AV183" i="32" s="1"/>
  <c r="AW183" i="32" s="1"/>
  <c r="AX183" i="32" s="1"/>
  <c r="AV184" i="32" s="1"/>
  <c r="AW184" i="32" s="1"/>
  <c r="AX184" i="32" s="1"/>
  <c r="AV185" i="32" s="1"/>
  <c r="AW185" i="32" s="1"/>
  <c r="AX185" i="32" s="1"/>
  <c r="AV186" i="32" s="1"/>
  <c r="AW186" i="32" s="1"/>
  <c r="AX186" i="32" s="1"/>
  <c r="AV187" i="32" s="1"/>
  <c r="AW187" i="32" s="1"/>
  <c r="AX187" i="32" s="1"/>
  <c r="AV188" i="32" s="1"/>
  <c r="AV283" i="32"/>
  <c r="AW283" i="32" s="1"/>
  <c r="AX283" i="32" s="1"/>
  <c r="C33" i="7"/>
  <c r="E33" i="7" s="1"/>
  <c r="G33" i="7" s="1"/>
  <c r="L36" i="13"/>
  <c r="K49" i="13"/>
  <c r="G27" i="7"/>
  <c r="N34" i="9" s="1"/>
  <c r="P34" i="9" s="1"/>
  <c r="E38" i="7"/>
  <c r="G38" i="7" s="1"/>
  <c r="H38" i="7" s="1"/>
  <c r="S23" i="10" s="1"/>
  <c r="BJ405" i="32"/>
  <c r="BK405" i="32" s="1"/>
  <c r="BL405" i="32" s="1"/>
  <c r="BJ525" i="32"/>
  <c r="BK525" i="32" s="1"/>
  <c r="BL525" i="32" s="1"/>
  <c r="BJ284" i="32"/>
  <c r="BK284" i="32" s="1"/>
  <c r="BL284" i="32" s="1"/>
  <c r="BJ285" i="32" s="1"/>
  <c r="BK285" i="32" s="1"/>
  <c r="BL285" i="32" s="1"/>
  <c r="BJ286" i="32" s="1"/>
  <c r="BK286" i="32" s="1"/>
  <c r="BL286" i="32" s="1"/>
  <c r="BJ287" i="32" s="1"/>
  <c r="BK287" i="32" s="1"/>
  <c r="BL287" i="32" s="1"/>
  <c r="BJ288" i="32" s="1"/>
  <c r="BK288" i="32" s="1"/>
  <c r="BL288" i="32" s="1"/>
  <c r="BJ289" i="32" s="1"/>
  <c r="BK289" i="32" s="1"/>
  <c r="BL289" i="32" s="1"/>
  <c r="BJ290" i="32" s="1"/>
  <c r="BK290" i="32" s="1"/>
  <c r="BL290" i="32" s="1"/>
  <c r="BJ291" i="32" s="1"/>
  <c r="BK291" i="32" s="1"/>
  <c r="BL291" i="32" s="1"/>
  <c r="BJ292" i="32" s="1"/>
  <c r="BK292" i="32" s="1"/>
  <c r="BL292" i="32" s="1"/>
  <c r="BJ293" i="32" s="1"/>
  <c r="BK293" i="32" s="1"/>
  <c r="BL293" i="32" s="1"/>
  <c r="BJ294" i="32" s="1"/>
  <c r="BK294" i="32" s="1"/>
  <c r="BL294" i="32" s="1"/>
  <c r="BJ295" i="32" s="1"/>
  <c r="BK295" i="32" s="1"/>
  <c r="BL295" i="32" s="1"/>
  <c r="BJ296" i="32" s="1"/>
  <c r="BK296" i="32" s="1"/>
  <c r="BL296" i="32" s="1"/>
  <c r="BJ297" i="32" s="1"/>
  <c r="BK297" i="32" s="1"/>
  <c r="BL297" i="32" s="1"/>
  <c r="BJ298" i="32" s="1"/>
  <c r="BK298" i="32" s="1"/>
  <c r="BL298" i="32" s="1"/>
  <c r="BJ299" i="32" s="1"/>
  <c r="BK299" i="32" s="1"/>
  <c r="BL299" i="32" s="1"/>
  <c r="BJ300" i="32" s="1"/>
  <c r="BK300" i="32" s="1"/>
  <c r="BL300" i="32" s="1"/>
  <c r="BJ301" i="32" s="1"/>
  <c r="BK301" i="32" s="1"/>
  <c r="BL301" i="32" s="1"/>
  <c r="BJ302" i="32" s="1"/>
  <c r="BK302" i="32" s="1"/>
  <c r="BL302" i="32" s="1"/>
  <c r="BJ303" i="32" s="1"/>
  <c r="BK303" i="32" s="1"/>
  <c r="BL303" i="32" s="1"/>
  <c r="BJ304" i="32" s="1"/>
  <c r="BK304" i="32" s="1"/>
  <c r="BL304" i="32" s="1"/>
  <c r="BJ305" i="32" s="1"/>
  <c r="BK305" i="32" s="1"/>
  <c r="BL305" i="32" s="1"/>
  <c r="BJ306" i="32" s="1"/>
  <c r="BK306" i="32" s="1"/>
  <c r="BL306" i="32" s="1"/>
  <c r="BJ307" i="32" s="1"/>
  <c r="BK307" i="32" s="1"/>
  <c r="BL307" i="32" s="1"/>
  <c r="BJ308" i="32" s="1"/>
  <c r="BK308" i="32" s="1"/>
  <c r="BL308" i="32" s="1"/>
  <c r="BJ309" i="32" s="1"/>
  <c r="BX406" i="32"/>
  <c r="BY406" i="32" s="1"/>
  <c r="BZ406" i="32" s="1"/>
  <c r="BX163" i="32"/>
  <c r="BY163" i="32" s="1"/>
  <c r="BZ163" i="32" s="1"/>
  <c r="BX164" i="32" s="1"/>
  <c r="BY164" i="32" s="1"/>
  <c r="BZ164" i="32" s="1"/>
  <c r="BX165" i="32" s="1"/>
  <c r="BY165" i="32" s="1"/>
  <c r="BZ165" i="32" s="1"/>
  <c r="BX166" i="32" s="1"/>
  <c r="BY166" i="32" s="1"/>
  <c r="BZ166" i="32" s="1"/>
  <c r="BX167" i="32" s="1"/>
  <c r="BY167" i="32" s="1"/>
  <c r="BZ167" i="32" s="1"/>
  <c r="BX168" i="32" s="1"/>
  <c r="BY168" i="32" s="1"/>
  <c r="BZ168" i="32" s="1"/>
  <c r="BX169" i="32" s="1"/>
  <c r="BY169" i="32" s="1"/>
  <c r="BZ169" i="32" s="1"/>
  <c r="BX170" i="32" s="1"/>
  <c r="BY170" i="32" s="1"/>
  <c r="BZ170" i="32" s="1"/>
  <c r="BX171" i="32" s="1"/>
  <c r="BY171" i="32" s="1"/>
  <c r="BZ171" i="32" s="1"/>
  <c r="BX172" i="32" s="1"/>
  <c r="BY172" i="32" s="1"/>
  <c r="BZ172" i="32" s="1"/>
  <c r="BX173" i="32" s="1"/>
  <c r="BY173" i="32" s="1"/>
  <c r="BZ173" i="32" s="1"/>
  <c r="BX174" i="32" s="1"/>
  <c r="BY174" i="32" s="1"/>
  <c r="BZ174" i="32" s="1"/>
  <c r="BX175" i="32" s="1"/>
  <c r="BY175" i="32" s="1"/>
  <c r="BZ175" i="32" s="1"/>
  <c r="BX176" i="32" s="1"/>
  <c r="BY176" i="32" s="1"/>
  <c r="BZ176" i="32" s="1"/>
  <c r="BX177" i="32" s="1"/>
  <c r="BY177" i="32" s="1"/>
  <c r="BZ177" i="32" s="1"/>
  <c r="BX178" i="32" s="1"/>
  <c r="BY178" i="32" s="1"/>
  <c r="BZ178" i="32" s="1"/>
  <c r="BX179" i="32" s="1"/>
  <c r="BY179" i="32" s="1"/>
  <c r="BZ179" i="32" s="1"/>
  <c r="BX180" i="32" s="1"/>
  <c r="BY180" i="32" s="1"/>
  <c r="BZ180" i="32" s="1"/>
  <c r="BX181" i="32" s="1"/>
  <c r="BY181" i="32" s="1"/>
  <c r="BZ181" i="32" s="1"/>
  <c r="BX182" i="32" s="1"/>
  <c r="BY182" i="32" s="1"/>
  <c r="BZ182" i="32" s="1"/>
  <c r="BX183" i="32" s="1"/>
  <c r="BY183" i="32" s="1"/>
  <c r="BZ183" i="32" s="1"/>
  <c r="BX184" i="32" s="1"/>
  <c r="BY184" i="32" s="1"/>
  <c r="BZ184" i="32" s="1"/>
  <c r="BX185" i="32" s="1"/>
  <c r="BY185" i="32" s="1"/>
  <c r="BZ185" i="32" s="1"/>
  <c r="BX186" i="32" s="1"/>
  <c r="BY186" i="32" s="1"/>
  <c r="BZ186" i="32" s="1"/>
  <c r="BX187" i="32" s="1"/>
  <c r="BY187" i="32" s="1"/>
  <c r="BZ187" i="32" s="1"/>
  <c r="BX188" i="32" s="1"/>
  <c r="BX525" i="32"/>
  <c r="BY525" i="32" s="1"/>
  <c r="BZ525" i="32" s="1"/>
  <c r="BF528" i="32"/>
  <c r="BG527" i="32"/>
  <c r="AR284" i="32"/>
  <c r="AS283" i="32"/>
  <c r="AS525" i="32"/>
  <c r="AR526" i="32"/>
  <c r="BU284" i="32"/>
  <c r="BT285" i="32"/>
  <c r="AR163" i="32"/>
  <c r="AS162" i="32"/>
  <c r="AS41" i="32"/>
  <c r="AR42" i="32"/>
  <c r="BU405" i="32"/>
  <c r="BT406" i="32"/>
  <c r="AR405" i="32"/>
  <c r="AS404" i="32"/>
  <c r="BI526" i="32"/>
  <c r="BW526" i="32"/>
  <c r="AV43" i="32"/>
  <c r="AW43" i="32" s="1"/>
  <c r="AX43" i="32" s="1"/>
  <c r="BY308" i="32"/>
  <c r="BZ308" i="32" s="1"/>
  <c r="BX309" i="32" s="1"/>
  <c r="BU44" i="32"/>
  <c r="BT45" i="32"/>
  <c r="BU165" i="32"/>
  <c r="BT166" i="32"/>
  <c r="BT528" i="32"/>
  <c r="BU527" i="32"/>
  <c r="BK187" i="32"/>
  <c r="BL187" i="32" s="1"/>
  <c r="BJ188" i="32" s="1"/>
  <c r="BG285" i="32"/>
  <c r="BF286" i="32"/>
  <c r="BG164" i="32"/>
  <c r="BF165" i="32"/>
  <c r="BF408" i="32"/>
  <c r="BG407" i="32"/>
  <c r="BG43" i="32"/>
  <c r="BF44" i="32"/>
  <c r="H21" i="7"/>
  <c r="H27" i="7" s="1"/>
  <c r="AJ224" i="32" l="1"/>
  <c r="AH224" i="32"/>
  <c r="AI224" i="32" s="1"/>
  <c r="T232" i="32"/>
  <c r="U232" i="32" s="1"/>
  <c r="V232" i="32" s="1"/>
  <c r="F233" i="32"/>
  <c r="G233" i="32" s="1"/>
  <c r="H233" i="32" s="1"/>
  <c r="Y30" i="12"/>
  <c r="CL30" i="12" s="1"/>
  <c r="AI28" i="32"/>
  <c r="F96" i="32"/>
  <c r="G96" i="32" s="1"/>
  <c r="H96" i="32" s="1"/>
  <c r="G522" i="32"/>
  <c r="H522" i="32" s="1"/>
  <c r="F523" i="32" s="1"/>
  <c r="E523" i="32" s="1"/>
  <c r="P189" i="32"/>
  <c r="Q188" i="32"/>
  <c r="AE67" i="32"/>
  <c r="AD68" i="32"/>
  <c r="Q309" i="32"/>
  <c r="P310" i="32"/>
  <c r="AD310" i="32"/>
  <c r="AE309" i="32"/>
  <c r="AE551" i="32"/>
  <c r="AD552" i="32"/>
  <c r="B189" i="32"/>
  <c r="C188" i="32"/>
  <c r="Q67" i="32"/>
  <c r="P68" i="32"/>
  <c r="B310" i="32"/>
  <c r="C309" i="32"/>
  <c r="AE188" i="32"/>
  <c r="AD189" i="32"/>
  <c r="B552" i="32"/>
  <c r="C551" i="32"/>
  <c r="AD431" i="32"/>
  <c r="AE430" i="32"/>
  <c r="C430" i="32"/>
  <c r="B431" i="32"/>
  <c r="P552" i="32"/>
  <c r="Q551" i="32"/>
  <c r="Q430" i="32"/>
  <c r="P431" i="32"/>
  <c r="C67" i="32"/>
  <c r="B68" i="32"/>
  <c r="F434" i="32"/>
  <c r="G434" i="32" s="1"/>
  <c r="H434" i="32" s="1"/>
  <c r="F435" i="32" s="1"/>
  <c r="G435" i="32" s="1"/>
  <c r="H435" i="32" s="1"/>
  <c r="F436" i="32" s="1"/>
  <c r="G436" i="32" s="1"/>
  <c r="H436" i="32" s="1"/>
  <c r="F322" i="32"/>
  <c r="G322" i="32" s="1"/>
  <c r="H322" i="32" s="1"/>
  <c r="F323" i="32" s="1"/>
  <c r="G323" i="32" s="1"/>
  <c r="H323" i="32" s="1"/>
  <c r="F324" i="32" s="1"/>
  <c r="G324" i="32" s="1"/>
  <c r="H324" i="32" s="1"/>
  <c r="F325" i="32" s="1"/>
  <c r="G325" i="32" s="1"/>
  <c r="H325" i="32" s="1"/>
  <c r="F326" i="32" s="1"/>
  <c r="G326" i="32" s="1"/>
  <c r="H326" i="32" s="1"/>
  <c r="F327" i="32" s="1"/>
  <c r="G327" i="32" s="1"/>
  <c r="H327" i="32" s="1"/>
  <c r="F328" i="32" s="1"/>
  <c r="G328" i="32" s="1"/>
  <c r="H328" i="32" s="1"/>
  <c r="F329" i="32" s="1"/>
  <c r="G329" i="32" s="1"/>
  <c r="H329" i="32" s="1"/>
  <c r="AH423" i="32"/>
  <c r="AI423" i="32" s="1"/>
  <c r="AJ423" i="32" s="1"/>
  <c r="AH300" i="32"/>
  <c r="AI300" i="32" s="1"/>
  <c r="AJ300" i="32" s="1"/>
  <c r="AH544" i="32"/>
  <c r="AI544" i="32" s="1"/>
  <c r="AJ544" i="32" s="1"/>
  <c r="T303" i="32"/>
  <c r="U303" i="32" s="1"/>
  <c r="V303" i="32" s="1"/>
  <c r="T73" i="32"/>
  <c r="U73" i="32" s="1"/>
  <c r="V73" i="32" s="1"/>
  <c r="T429" i="32"/>
  <c r="U429" i="32" s="1"/>
  <c r="V429" i="32" s="1"/>
  <c r="T544" i="32"/>
  <c r="U544" i="32" s="1"/>
  <c r="V544" i="32" s="1"/>
  <c r="AW526" i="32"/>
  <c r="AX526" i="32" s="1"/>
  <c r="AV527" i="32" s="1"/>
  <c r="AU527" i="32"/>
  <c r="AQ39" i="12"/>
  <c r="CP39" i="12" s="1"/>
  <c r="AW391" i="32"/>
  <c r="BY26" i="32"/>
  <c r="BK27" i="32"/>
  <c r="AV284" i="32"/>
  <c r="AW284" i="32" s="1"/>
  <c r="AX284" i="32" s="1"/>
  <c r="AV285" i="32" s="1"/>
  <c r="AW285" i="32" s="1"/>
  <c r="AX285" i="32" s="1"/>
  <c r="AV286" i="32" s="1"/>
  <c r="AW286" i="32" s="1"/>
  <c r="AX286" i="32" s="1"/>
  <c r="AV287" i="32" s="1"/>
  <c r="AW287" i="32" s="1"/>
  <c r="AX287" i="32" s="1"/>
  <c r="AV288" i="32" s="1"/>
  <c r="AW288" i="32" s="1"/>
  <c r="AX288" i="32" s="1"/>
  <c r="AV289" i="32" s="1"/>
  <c r="AW289" i="32" s="1"/>
  <c r="AX289" i="32" s="1"/>
  <c r="AV290" i="32" s="1"/>
  <c r="AW290" i="32" s="1"/>
  <c r="AX290" i="32" s="1"/>
  <c r="AV291" i="32" s="1"/>
  <c r="AW291" i="32" s="1"/>
  <c r="AX291" i="32" s="1"/>
  <c r="AV292" i="32" s="1"/>
  <c r="AW292" i="32" s="1"/>
  <c r="AX292" i="32" s="1"/>
  <c r="AV293" i="32" s="1"/>
  <c r="AW293" i="32" s="1"/>
  <c r="AX293" i="32" s="1"/>
  <c r="AV294" i="32" s="1"/>
  <c r="AW294" i="32" s="1"/>
  <c r="AX294" i="32" s="1"/>
  <c r="AV295" i="32" s="1"/>
  <c r="AW295" i="32" s="1"/>
  <c r="AX295" i="32" s="1"/>
  <c r="AV296" i="32" s="1"/>
  <c r="AW296" i="32" s="1"/>
  <c r="AX296" i="32" s="1"/>
  <c r="AV297" i="32" s="1"/>
  <c r="AW297" i="32" s="1"/>
  <c r="AX297" i="32" s="1"/>
  <c r="AV298" i="32" s="1"/>
  <c r="AW298" i="32" s="1"/>
  <c r="AX298" i="32" s="1"/>
  <c r="AV299" i="32" s="1"/>
  <c r="AW299" i="32" s="1"/>
  <c r="AX299" i="32" s="1"/>
  <c r="AV300" i="32" s="1"/>
  <c r="AW300" i="32" s="1"/>
  <c r="AX300" i="32" s="1"/>
  <c r="AV301" i="32" s="1"/>
  <c r="AW301" i="32" s="1"/>
  <c r="AX301" i="32" s="1"/>
  <c r="AV302" i="32" s="1"/>
  <c r="AW302" i="32" s="1"/>
  <c r="AX302" i="32" s="1"/>
  <c r="AV303" i="32" s="1"/>
  <c r="AW303" i="32" s="1"/>
  <c r="AX303" i="32" s="1"/>
  <c r="AV304" i="32" s="1"/>
  <c r="AW304" i="32" s="1"/>
  <c r="AX304" i="32" s="1"/>
  <c r="AV305" i="32" s="1"/>
  <c r="AW305" i="32" s="1"/>
  <c r="AX305" i="32" s="1"/>
  <c r="AV306" i="32" s="1"/>
  <c r="AW306" i="32" s="1"/>
  <c r="AX306" i="32" s="1"/>
  <c r="AV307" i="32" s="1"/>
  <c r="AW307" i="32" s="1"/>
  <c r="AX307" i="32" s="1"/>
  <c r="AV308" i="32" s="1"/>
  <c r="AW308" i="32" s="1"/>
  <c r="AX308" i="32" s="1"/>
  <c r="AV309" i="32" s="1"/>
  <c r="AW309" i="32" s="1"/>
  <c r="AX309" i="32" s="1"/>
  <c r="AV310" i="32" s="1"/>
  <c r="M36" i="13"/>
  <c r="L49" i="13"/>
  <c r="BJ526" i="32"/>
  <c r="BK526" i="32" s="1"/>
  <c r="BL526" i="32" s="1"/>
  <c r="BJ527" i="32" s="1"/>
  <c r="BK527" i="32" s="1"/>
  <c r="BJ406" i="32"/>
  <c r="BK406" i="32" s="1"/>
  <c r="BL406" i="32" s="1"/>
  <c r="BX526" i="32"/>
  <c r="BY526" i="32" s="1"/>
  <c r="BZ526" i="32" s="1"/>
  <c r="BX527" i="32" s="1"/>
  <c r="BY527" i="32" s="1"/>
  <c r="BX407" i="32"/>
  <c r="BY407" i="32" s="1"/>
  <c r="BZ407" i="32" s="1"/>
  <c r="BF529" i="32"/>
  <c r="BG528" i="32"/>
  <c r="AR406" i="32"/>
  <c r="AS405" i="32"/>
  <c r="AS163" i="32"/>
  <c r="AR164" i="32"/>
  <c r="BU406" i="32"/>
  <c r="BT407" i="32"/>
  <c r="AR43" i="32"/>
  <c r="AS42" i="32"/>
  <c r="BU285" i="32"/>
  <c r="BT286" i="32"/>
  <c r="AS284" i="32"/>
  <c r="AR285" i="32"/>
  <c r="AR527" i="32"/>
  <c r="AS526" i="32"/>
  <c r="AV44" i="32"/>
  <c r="AW44" i="32" s="1"/>
  <c r="AX44" i="32" s="1"/>
  <c r="BK309" i="32"/>
  <c r="BL309" i="32" s="1"/>
  <c r="BJ310" i="32" s="1"/>
  <c r="BY309" i="32"/>
  <c r="BZ309" i="32" s="1"/>
  <c r="BX310" i="32" s="1"/>
  <c r="BT46" i="32"/>
  <c r="BU45" i="32"/>
  <c r="BU528" i="32"/>
  <c r="BT529" i="32"/>
  <c r="BT167" i="32"/>
  <c r="BU166" i="32"/>
  <c r="BY188" i="32"/>
  <c r="BZ188" i="32" s="1"/>
  <c r="BX189" i="32" s="1"/>
  <c r="BK188" i="32"/>
  <c r="BL188" i="32" s="1"/>
  <c r="BJ189" i="32" s="1"/>
  <c r="BG165" i="32"/>
  <c r="BF166" i="32"/>
  <c r="BF45" i="32"/>
  <c r="BG44" i="32"/>
  <c r="BG286" i="32"/>
  <c r="BF287" i="32"/>
  <c r="BF409" i="32"/>
  <c r="BG408" i="32"/>
  <c r="AW188" i="32"/>
  <c r="AX188" i="32" s="1"/>
  <c r="AV189" i="32" s="1"/>
  <c r="O19" i="10"/>
  <c r="O26" i="10" s="1"/>
  <c r="C34" i="7"/>
  <c r="C40" i="7" s="1"/>
  <c r="H33" i="7"/>
  <c r="AH225" i="32" l="1"/>
  <c r="AI225" i="32" s="1"/>
  <c r="AJ225" i="32" s="1"/>
  <c r="T233" i="32"/>
  <c r="U233" i="32" s="1"/>
  <c r="V233" i="32" s="1"/>
  <c r="F234" i="32"/>
  <c r="G234" i="32" s="1"/>
  <c r="H234" i="32" s="1"/>
  <c r="Z30" i="12"/>
  <c r="CM30" i="12" s="1"/>
  <c r="AJ28" i="32"/>
  <c r="F97" i="32"/>
  <c r="G97" i="32" s="1"/>
  <c r="H97" i="32" s="1"/>
  <c r="G523" i="32"/>
  <c r="H523" i="32" s="1"/>
  <c r="F524" i="32" s="1"/>
  <c r="E524" i="32" s="1"/>
  <c r="G524" i="32" s="1"/>
  <c r="H524" i="32" s="1"/>
  <c r="F525" i="32" s="1"/>
  <c r="B190" i="32"/>
  <c r="C189" i="32"/>
  <c r="Q431" i="32"/>
  <c r="P432" i="32"/>
  <c r="AE552" i="32"/>
  <c r="AD553" i="32"/>
  <c r="C552" i="32"/>
  <c r="B553" i="32"/>
  <c r="AE310" i="32"/>
  <c r="AD311" i="32"/>
  <c r="AE189" i="32"/>
  <c r="AD190" i="32"/>
  <c r="Q310" i="32"/>
  <c r="P311" i="32"/>
  <c r="P553" i="32"/>
  <c r="Q552" i="32"/>
  <c r="B432" i="32"/>
  <c r="C431" i="32"/>
  <c r="AD69" i="32"/>
  <c r="AE68" i="32"/>
  <c r="C310" i="32"/>
  <c r="B311" i="32"/>
  <c r="C68" i="32"/>
  <c r="B69" i="32"/>
  <c r="AE431" i="32"/>
  <c r="AD432" i="32"/>
  <c r="Q68" i="32"/>
  <c r="P69" i="32"/>
  <c r="Q189" i="32"/>
  <c r="P190" i="32"/>
  <c r="F330" i="32"/>
  <c r="G330" i="32" s="1"/>
  <c r="H330" i="32" s="1"/>
  <c r="F437" i="32"/>
  <c r="G437" i="32" s="1"/>
  <c r="H437" i="32" s="1"/>
  <c r="F438" i="32" s="1"/>
  <c r="G438" i="32" s="1"/>
  <c r="H438" i="32" s="1"/>
  <c r="F439" i="32" s="1"/>
  <c r="G439" i="32" s="1"/>
  <c r="H439" i="32" s="1"/>
  <c r="F440" i="32" s="1"/>
  <c r="G440" i="32" s="1"/>
  <c r="H440" i="32" s="1"/>
  <c r="F441" i="32" s="1"/>
  <c r="G441" i="32" s="1"/>
  <c r="H441" i="32" s="1"/>
  <c r="F442" i="32" s="1"/>
  <c r="G442" i="32" s="1"/>
  <c r="H442" i="32" s="1"/>
  <c r="F443" i="32" s="1"/>
  <c r="G443" i="32" s="1"/>
  <c r="H443" i="32" s="1"/>
  <c r="F444" i="32" s="1"/>
  <c r="G444" i="32" s="1"/>
  <c r="H444" i="32" s="1"/>
  <c r="AH545" i="32"/>
  <c r="AI545" i="32" s="1"/>
  <c r="AJ545" i="32" s="1"/>
  <c r="AH301" i="32"/>
  <c r="AI301" i="32" s="1"/>
  <c r="AJ301" i="32" s="1"/>
  <c r="AH424" i="32"/>
  <c r="AI424" i="32" s="1"/>
  <c r="AJ424" i="32" s="1"/>
  <c r="T545" i="32"/>
  <c r="U545" i="32" s="1"/>
  <c r="V545" i="32" s="1"/>
  <c r="T430" i="32"/>
  <c r="U430" i="32" s="1"/>
  <c r="V430" i="32" s="1"/>
  <c r="T74" i="32"/>
  <c r="U74" i="32" s="1"/>
  <c r="V74" i="32" s="1"/>
  <c r="T304" i="32"/>
  <c r="U304" i="32" s="1"/>
  <c r="V304" i="32" s="1"/>
  <c r="AW527" i="32"/>
  <c r="AX527" i="32" s="1"/>
  <c r="AV528" i="32" s="1"/>
  <c r="AU528" i="32"/>
  <c r="BL27" i="32"/>
  <c r="BZ26" i="32"/>
  <c r="AX391" i="32"/>
  <c r="AR39" i="12"/>
  <c r="CQ39" i="12" s="1"/>
  <c r="N36" i="13"/>
  <c r="M49" i="13"/>
  <c r="BJ407" i="32"/>
  <c r="BK407" i="32" s="1"/>
  <c r="BL407" i="32" s="1"/>
  <c r="BX408" i="32"/>
  <c r="BY408" i="32" s="1"/>
  <c r="BZ408" i="32" s="1"/>
  <c r="BX409" i="32" s="1"/>
  <c r="BY409" i="32" s="1"/>
  <c r="BZ409" i="32" s="1"/>
  <c r="BX410" i="32" s="1"/>
  <c r="BY410" i="32" s="1"/>
  <c r="BZ410" i="32" s="1"/>
  <c r="BX411" i="32" s="1"/>
  <c r="BY411" i="32" s="1"/>
  <c r="BZ411" i="32" s="1"/>
  <c r="BX412" i="32" s="1"/>
  <c r="BY412" i="32" s="1"/>
  <c r="BZ412" i="32" s="1"/>
  <c r="BX413" i="32" s="1"/>
  <c r="BY413" i="32" s="1"/>
  <c r="BZ413" i="32" s="1"/>
  <c r="BX414" i="32" s="1"/>
  <c r="BY414" i="32" s="1"/>
  <c r="BZ414" i="32" s="1"/>
  <c r="BX415" i="32" s="1"/>
  <c r="BY415" i="32" s="1"/>
  <c r="BZ415" i="32" s="1"/>
  <c r="BX416" i="32" s="1"/>
  <c r="BY416" i="32" s="1"/>
  <c r="BZ416" i="32" s="1"/>
  <c r="BX417" i="32" s="1"/>
  <c r="BY417" i="32" s="1"/>
  <c r="BZ417" i="32" s="1"/>
  <c r="BX418" i="32" s="1"/>
  <c r="BY418" i="32" s="1"/>
  <c r="BZ418" i="32" s="1"/>
  <c r="BX419" i="32" s="1"/>
  <c r="BY419" i="32" s="1"/>
  <c r="BZ419" i="32" s="1"/>
  <c r="BX420" i="32" s="1"/>
  <c r="BY420" i="32" s="1"/>
  <c r="BZ420" i="32" s="1"/>
  <c r="BX421" i="32" s="1"/>
  <c r="BY421" i="32" s="1"/>
  <c r="BZ421" i="32" s="1"/>
  <c r="BX422" i="32" s="1"/>
  <c r="BY422" i="32" s="1"/>
  <c r="BZ422" i="32" s="1"/>
  <c r="BX423" i="32" s="1"/>
  <c r="BY423" i="32" s="1"/>
  <c r="BZ423" i="32" s="1"/>
  <c r="BX424" i="32" s="1"/>
  <c r="BY424" i="32" s="1"/>
  <c r="BZ424" i="32" s="1"/>
  <c r="BX425" i="32" s="1"/>
  <c r="BY425" i="32" s="1"/>
  <c r="BZ425" i="32" s="1"/>
  <c r="BX426" i="32" s="1"/>
  <c r="BY426" i="32" s="1"/>
  <c r="BZ426" i="32" s="1"/>
  <c r="BX427" i="32" s="1"/>
  <c r="BY427" i="32" s="1"/>
  <c r="BZ427" i="32" s="1"/>
  <c r="BX428" i="32" s="1"/>
  <c r="BY428" i="32" s="1"/>
  <c r="BZ428" i="32" s="1"/>
  <c r="BX429" i="32" s="1"/>
  <c r="BY429" i="32" s="1"/>
  <c r="BZ429" i="32" s="1"/>
  <c r="BX430" i="32" s="1"/>
  <c r="BY430" i="32" s="1"/>
  <c r="BZ430" i="32" s="1"/>
  <c r="BX431" i="32" s="1"/>
  <c r="BY431" i="32" s="1"/>
  <c r="BZ431" i="32" s="1"/>
  <c r="BX432" i="32" s="1"/>
  <c r="BF530" i="32"/>
  <c r="BG529" i="32"/>
  <c r="AS164" i="32"/>
  <c r="AR165" i="32"/>
  <c r="BT287" i="32"/>
  <c r="BU286" i="32"/>
  <c r="BU407" i="32"/>
  <c r="BT408" i="32"/>
  <c r="AS527" i="32"/>
  <c r="AR528" i="32"/>
  <c r="AS406" i="32"/>
  <c r="AR407" i="32"/>
  <c r="AS285" i="32"/>
  <c r="AR286" i="32"/>
  <c r="AR44" i="32"/>
  <c r="AS43" i="32"/>
  <c r="BZ527" i="32"/>
  <c r="BL527" i="32"/>
  <c r="AW310" i="32"/>
  <c r="AX310" i="32" s="1"/>
  <c r="AV311" i="32" s="1"/>
  <c r="AV45" i="32"/>
  <c r="AW45" i="32" s="1"/>
  <c r="AX45" i="32" s="1"/>
  <c r="BK310" i="32"/>
  <c r="BL310" i="32" s="1"/>
  <c r="BJ311" i="32" s="1"/>
  <c r="BY310" i="32"/>
  <c r="BZ310" i="32" s="1"/>
  <c r="BX311" i="32" s="1"/>
  <c r="BY189" i="32"/>
  <c r="BZ189" i="32" s="1"/>
  <c r="BX190" i="32" s="1"/>
  <c r="BT530" i="32"/>
  <c r="BU529" i="32"/>
  <c r="BT47" i="32"/>
  <c r="BU46" i="32"/>
  <c r="BT168" i="32"/>
  <c r="BU167" i="32"/>
  <c r="BK189" i="32"/>
  <c r="BL189" i="32" s="1"/>
  <c r="BJ190" i="32" s="1"/>
  <c r="BG287" i="32"/>
  <c r="BF288" i="32"/>
  <c r="BF167" i="32"/>
  <c r="BG166" i="32"/>
  <c r="BF410" i="32"/>
  <c r="BG409" i="32"/>
  <c r="BF46" i="32"/>
  <c r="BG45" i="32"/>
  <c r="AW189" i="32"/>
  <c r="AX189" i="32" s="1"/>
  <c r="AV190" i="32" s="1"/>
  <c r="S18" i="10"/>
  <c r="E34" i="7"/>
  <c r="E40" i="7" s="1"/>
  <c r="AH226" i="32" l="1"/>
  <c r="AI226" i="32" s="1"/>
  <c r="AJ226" i="32" s="1"/>
  <c r="T234" i="32"/>
  <c r="U234" i="32" s="1"/>
  <c r="V234" i="32" s="1"/>
  <c r="F235" i="32"/>
  <c r="G235" i="32" s="1"/>
  <c r="H235" i="32" s="1"/>
  <c r="AA30" i="12"/>
  <c r="CN30" i="12" s="1"/>
  <c r="AH29" i="32"/>
  <c r="F98" i="32"/>
  <c r="G98" i="32" s="1"/>
  <c r="H98" i="32" s="1"/>
  <c r="E525" i="32"/>
  <c r="C69" i="32"/>
  <c r="B70" i="32"/>
  <c r="AE190" i="32"/>
  <c r="AD191" i="32"/>
  <c r="P191" i="32"/>
  <c r="Q190" i="32"/>
  <c r="C553" i="32"/>
  <c r="B554" i="32"/>
  <c r="AD70" i="32"/>
  <c r="AE69" i="32"/>
  <c r="AE553" i="32"/>
  <c r="AD554" i="32"/>
  <c r="C432" i="32"/>
  <c r="B433" i="32"/>
  <c r="Q69" i="32"/>
  <c r="P70" i="32"/>
  <c r="P433" i="32"/>
  <c r="Q432" i="32"/>
  <c r="AE311" i="32"/>
  <c r="AD312" i="32"/>
  <c r="P554" i="32"/>
  <c r="Q553" i="32"/>
  <c r="B312" i="32"/>
  <c r="C311" i="32"/>
  <c r="AD433" i="32"/>
  <c r="AE432" i="32"/>
  <c r="Q311" i="32"/>
  <c r="P312" i="32"/>
  <c r="B191" i="32"/>
  <c r="C190" i="32"/>
  <c r="F331" i="32"/>
  <c r="G331" i="32" s="1"/>
  <c r="H331" i="32" s="1"/>
  <c r="F445" i="32"/>
  <c r="G445" i="32" s="1"/>
  <c r="H445" i="32" s="1"/>
  <c r="F446" i="32" s="1"/>
  <c r="G446" i="32" s="1"/>
  <c r="H446" i="32" s="1"/>
  <c r="F447" i="32" s="1"/>
  <c r="G447" i="32" s="1"/>
  <c r="H447" i="32" s="1"/>
  <c r="F448" i="32" s="1"/>
  <c r="G448" i="32" s="1"/>
  <c r="H448" i="32" s="1"/>
  <c r="F449" i="32" s="1"/>
  <c r="G449" i="32" s="1"/>
  <c r="H449" i="32" s="1"/>
  <c r="F450" i="32" s="1"/>
  <c r="G450" i="32" s="1"/>
  <c r="H450" i="32" s="1"/>
  <c r="F451" i="32" s="1"/>
  <c r="G451" i="32" s="1"/>
  <c r="H451" i="32" s="1"/>
  <c r="F452" i="32" s="1"/>
  <c r="G452" i="32" s="1"/>
  <c r="H452" i="32" s="1"/>
  <c r="AH302" i="32"/>
  <c r="AI302" i="32" s="1"/>
  <c r="AJ302" i="32" s="1"/>
  <c r="AH425" i="32"/>
  <c r="AI425" i="32" s="1"/>
  <c r="AJ425" i="32" s="1"/>
  <c r="AH546" i="32"/>
  <c r="AI546" i="32" s="1"/>
  <c r="AJ546" i="32" s="1"/>
  <c r="T75" i="32"/>
  <c r="U75" i="32" s="1"/>
  <c r="V75" i="32" s="1"/>
  <c r="T431" i="32"/>
  <c r="U431" i="32" s="1"/>
  <c r="V431" i="32" s="1"/>
  <c r="T546" i="32"/>
  <c r="U546" i="32" s="1"/>
  <c r="V546" i="32" s="1"/>
  <c r="T305" i="32"/>
  <c r="U305" i="32" s="1"/>
  <c r="V305" i="32" s="1"/>
  <c r="AW528" i="32"/>
  <c r="AX528" i="32" s="1"/>
  <c r="AV529" i="32" s="1"/>
  <c r="AU529" i="32"/>
  <c r="BJ28" i="32"/>
  <c r="BX27" i="32"/>
  <c r="AV392" i="32"/>
  <c r="AS39" i="12"/>
  <c r="CR39" i="12" s="1"/>
  <c r="O36" i="13"/>
  <c r="N49" i="13"/>
  <c r="BJ408" i="32"/>
  <c r="BK408" i="32" s="1"/>
  <c r="BL408" i="32" s="1"/>
  <c r="BJ409" i="32" s="1"/>
  <c r="BK409" i="32" s="1"/>
  <c r="BL409" i="32" s="1"/>
  <c r="BJ410" i="32" s="1"/>
  <c r="BK410" i="32" s="1"/>
  <c r="BL410" i="32" s="1"/>
  <c r="BJ411" i="32" s="1"/>
  <c r="BK411" i="32" s="1"/>
  <c r="BL411" i="32" s="1"/>
  <c r="BJ412" i="32" s="1"/>
  <c r="BK412" i="32" s="1"/>
  <c r="BL412" i="32" s="1"/>
  <c r="BJ413" i="32" s="1"/>
  <c r="BK413" i="32" s="1"/>
  <c r="BL413" i="32" s="1"/>
  <c r="BJ414" i="32" s="1"/>
  <c r="BK414" i="32" s="1"/>
  <c r="BL414" i="32" s="1"/>
  <c r="BJ415" i="32" s="1"/>
  <c r="BK415" i="32" s="1"/>
  <c r="BL415" i="32" s="1"/>
  <c r="BJ416" i="32" s="1"/>
  <c r="BK416" i="32" s="1"/>
  <c r="BL416" i="32" s="1"/>
  <c r="BJ417" i="32" s="1"/>
  <c r="BK417" i="32" s="1"/>
  <c r="BL417" i="32" s="1"/>
  <c r="BJ418" i="32" s="1"/>
  <c r="BK418" i="32" s="1"/>
  <c r="BL418" i="32" s="1"/>
  <c r="BJ419" i="32" s="1"/>
  <c r="BK419" i="32" s="1"/>
  <c r="BL419" i="32" s="1"/>
  <c r="BJ420" i="32" s="1"/>
  <c r="BK420" i="32" s="1"/>
  <c r="BL420" i="32" s="1"/>
  <c r="BJ421" i="32" s="1"/>
  <c r="BK421" i="32" s="1"/>
  <c r="BL421" i="32" s="1"/>
  <c r="BJ422" i="32" s="1"/>
  <c r="BK422" i="32" s="1"/>
  <c r="BL422" i="32" s="1"/>
  <c r="BJ423" i="32" s="1"/>
  <c r="BK423" i="32" s="1"/>
  <c r="BL423" i="32" s="1"/>
  <c r="BJ424" i="32" s="1"/>
  <c r="BK424" i="32" s="1"/>
  <c r="BL424" i="32" s="1"/>
  <c r="BJ425" i="32" s="1"/>
  <c r="BK425" i="32" s="1"/>
  <c r="BL425" i="32" s="1"/>
  <c r="BJ426" i="32" s="1"/>
  <c r="BK426" i="32" s="1"/>
  <c r="BL426" i="32" s="1"/>
  <c r="BJ427" i="32" s="1"/>
  <c r="BK427" i="32" s="1"/>
  <c r="BL427" i="32" s="1"/>
  <c r="BJ428" i="32" s="1"/>
  <c r="BK428" i="32" s="1"/>
  <c r="BL428" i="32" s="1"/>
  <c r="BJ429" i="32" s="1"/>
  <c r="BK429" i="32" s="1"/>
  <c r="BL429" i="32" s="1"/>
  <c r="BJ430" i="32" s="1"/>
  <c r="BK430" i="32" s="1"/>
  <c r="BL430" i="32" s="1"/>
  <c r="BJ431" i="32" s="1"/>
  <c r="BK431" i="32" s="1"/>
  <c r="BL431" i="32" s="1"/>
  <c r="BJ432" i="32" s="1"/>
  <c r="BK432" i="32" s="1"/>
  <c r="BL432" i="32" s="1"/>
  <c r="BJ433" i="32" s="1"/>
  <c r="BG530" i="32"/>
  <c r="BF531" i="32"/>
  <c r="AS286" i="32"/>
  <c r="AR287" i="32"/>
  <c r="BT288" i="32"/>
  <c r="BU287" i="32"/>
  <c r="AR408" i="32"/>
  <c r="AS407" i="32"/>
  <c r="AS44" i="32"/>
  <c r="AR45" i="32"/>
  <c r="AS528" i="32"/>
  <c r="AR529" i="32"/>
  <c r="AS165" i="32"/>
  <c r="AR166" i="32"/>
  <c r="BT409" i="32"/>
  <c r="BU408" i="32"/>
  <c r="BX528" i="32"/>
  <c r="BJ528" i="32"/>
  <c r="AW311" i="32"/>
  <c r="AX311" i="32" s="1"/>
  <c r="AV312" i="32" s="1"/>
  <c r="AV46" i="32"/>
  <c r="AW46" i="32" s="1"/>
  <c r="AX46" i="32" s="1"/>
  <c r="BK311" i="32"/>
  <c r="BL311" i="32" s="1"/>
  <c r="BJ312" i="32" s="1"/>
  <c r="BY432" i="32"/>
  <c r="BZ432" i="32" s="1"/>
  <c r="BX433" i="32" s="1"/>
  <c r="BY311" i="32"/>
  <c r="BZ311" i="32" s="1"/>
  <c r="BX312" i="32" s="1"/>
  <c r="BU168" i="32"/>
  <c r="BT169" i="32"/>
  <c r="BY190" i="32"/>
  <c r="BZ190" i="32" s="1"/>
  <c r="BX191" i="32" s="1"/>
  <c r="BT48" i="32"/>
  <c r="BU47" i="32"/>
  <c r="BU530" i="32"/>
  <c r="BT531" i="32"/>
  <c r="BK190" i="32"/>
  <c r="BL190" i="32" s="1"/>
  <c r="BJ191" i="32" s="1"/>
  <c r="BF289" i="32"/>
  <c r="BG288" i="32"/>
  <c r="BF411" i="32"/>
  <c r="BG410" i="32"/>
  <c r="BG46" i="32"/>
  <c r="BF47" i="32"/>
  <c r="BF168" i="32"/>
  <c r="BG167" i="32"/>
  <c r="AW190" i="32"/>
  <c r="AX190" i="32" s="1"/>
  <c r="AV191" i="32" s="1"/>
  <c r="G34" i="7"/>
  <c r="AH227" i="32" l="1"/>
  <c r="AI227" i="32" s="1"/>
  <c r="AJ227" i="32" s="1"/>
  <c r="T235" i="32"/>
  <c r="U235" i="32" s="1"/>
  <c r="V235" i="32" s="1"/>
  <c r="F236" i="32"/>
  <c r="G236" i="32" s="1"/>
  <c r="H236" i="32" s="1"/>
  <c r="Y31" i="12"/>
  <c r="CL31" i="12" s="1"/>
  <c r="AI29" i="32"/>
  <c r="F99" i="32"/>
  <c r="G99" i="32" s="1"/>
  <c r="H99" i="32" s="1"/>
  <c r="F453" i="32"/>
  <c r="G453" i="32" s="1"/>
  <c r="H453" i="32" s="1"/>
  <c r="F332" i="32"/>
  <c r="G332" i="32" s="1"/>
  <c r="H332" i="32" s="1"/>
  <c r="G525" i="32"/>
  <c r="H525" i="32" s="1"/>
  <c r="F526" i="32" s="1"/>
  <c r="E526" i="32" s="1"/>
  <c r="AE70" i="32"/>
  <c r="AD71" i="32"/>
  <c r="AE554" i="32"/>
  <c r="AD555" i="32"/>
  <c r="AE312" i="32"/>
  <c r="AD313" i="32"/>
  <c r="C554" i="32"/>
  <c r="B555" i="32"/>
  <c r="AE433" i="32"/>
  <c r="AD434" i="32"/>
  <c r="P434" i="32"/>
  <c r="Q433" i="32"/>
  <c r="Q191" i="32"/>
  <c r="P192" i="32"/>
  <c r="C191" i="32"/>
  <c r="B192" i="32"/>
  <c r="Q312" i="32"/>
  <c r="P313" i="32"/>
  <c r="C312" i="32"/>
  <c r="B313" i="32"/>
  <c r="P71" i="32"/>
  <c r="Q70" i="32"/>
  <c r="AE191" i="32"/>
  <c r="AD192" i="32"/>
  <c r="P555" i="32"/>
  <c r="Q554" i="32"/>
  <c r="C433" i="32"/>
  <c r="B434" i="32"/>
  <c r="B71" i="32"/>
  <c r="C70" i="32"/>
  <c r="AH426" i="32"/>
  <c r="AI426" i="32" s="1"/>
  <c r="AJ426" i="32" s="1"/>
  <c r="AH303" i="32"/>
  <c r="AI303" i="32" s="1"/>
  <c r="AJ303" i="32" s="1"/>
  <c r="AH547" i="32"/>
  <c r="AI547" i="32" s="1"/>
  <c r="AJ547" i="32" s="1"/>
  <c r="T306" i="32"/>
  <c r="U306" i="32" s="1"/>
  <c r="V306" i="32" s="1"/>
  <c r="T432" i="32"/>
  <c r="U432" i="32" s="1"/>
  <c r="V432" i="32" s="1"/>
  <c r="T76" i="32"/>
  <c r="U76" i="32" s="1"/>
  <c r="V76" i="32" s="1"/>
  <c r="T547" i="32"/>
  <c r="U547" i="32" s="1"/>
  <c r="V547" i="32" s="1"/>
  <c r="AW529" i="32"/>
  <c r="AX529" i="32" s="1"/>
  <c r="AV530" i="32" s="1"/>
  <c r="AU530" i="32"/>
  <c r="AQ40" i="12"/>
  <c r="CP40" i="12" s="1"/>
  <c r="AW392" i="32"/>
  <c r="BK28" i="32"/>
  <c r="BY27" i="32"/>
  <c r="P36" i="13"/>
  <c r="O49" i="13"/>
  <c r="G40" i="7"/>
  <c r="R34" i="9" s="1"/>
  <c r="T34" i="9" s="1"/>
  <c r="BG531" i="32"/>
  <c r="BF532" i="32"/>
  <c r="AR167" i="32"/>
  <c r="AS166" i="32"/>
  <c r="AS408" i="32"/>
  <c r="AR409" i="32"/>
  <c r="AR530" i="32"/>
  <c r="AS529" i="32"/>
  <c r="BU288" i="32"/>
  <c r="BT289" i="32"/>
  <c r="AS45" i="32"/>
  <c r="AR46" i="32"/>
  <c r="AR288" i="32"/>
  <c r="AS287" i="32"/>
  <c r="BU409" i="32"/>
  <c r="BT410" i="32"/>
  <c r="BK528" i="32"/>
  <c r="BY528" i="32"/>
  <c r="AW312" i="32"/>
  <c r="AX312" i="32" s="1"/>
  <c r="AV313" i="32" s="1"/>
  <c r="AV47" i="32"/>
  <c r="AW47" i="32" s="1"/>
  <c r="AX47" i="32" s="1"/>
  <c r="BK312" i="32"/>
  <c r="BL312" i="32" s="1"/>
  <c r="BJ313" i="32" s="1"/>
  <c r="BK433" i="32"/>
  <c r="BL433" i="32" s="1"/>
  <c r="BJ434" i="32" s="1"/>
  <c r="BY433" i="32"/>
  <c r="BZ433" i="32" s="1"/>
  <c r="BX434" i="32" s="1"/>
  <c r="BY312" i="32"/>
  <c r="BZ312" i="32" s="1"/>
  <c r="BX313" i="32" s="1"/>
  <c r="BY191" i="32"/>
  <c r="BZ191" i="32" s="1"/>
  <c r="BX192" i="32" s="1"/>
  <c r="BT49" i="32"/>
  <c r="BU48" i="32"/>
  <c r="BU531" i="32"/>
  <c r="BT532" i="32"/>
  <c r="BU169" i="32"/>
  <c r="BT170" i="32"/>
  <c r="BK191" i="32"/>
  <c r="BL191" i="32" s="1"/>
  <c r="BJ192" i="32" s="1"/>
  <c r="BG47" i="32"/>
  <c r="BF48" i="32"/>
  <c r="BG168" i="32"/>
  <c r="BF169" i="32"/>
  <c r="BG289" i="32"/>
  <c r="BF290" i="32"/>
  <c r="BF412" i="32"/>
  <c r="BG411" i="32"/>
  <c r="AW191" i="32"/>
  <c r="AX191" i="32" s="1"/>
  <c r="AV192" i="32" s="1"/>
  <c r="H34" i="7"/>
  <c r="H40" i="7" s="1"/>
  <c r="AH228" i="32" l="1"/>
  <c r="AI228" i="32" s="1"/>
  <c r="AJ228" i="32" s="1"/>
  <c r="T236" i="32"/>
  <c r="U236" i="32" s="1"/>
  <c r="V236" i="32" s="1"/>
  <c r="F237" i="32"/>
  <c r="G237" i="32" s="1"/>
  <c r="H237" i="32" s="1"/>
  <c r="Z31" i="12"/>
  <c r="CM31" i="12" s="1"/>
  <c r="AJ29" i="32"/>
  <c r="F100" i="32"/>
  <c r="G100" i="32" s="1"/>
  <c r="H100" i="32" s="1"/>
  <c r="F333" i="32"/>
  <c r="G333" i="32" s="1"/>
  <c r="H333" i="32" s="1"/>
  <c r="F454" i="32"/>
  <c r="G454" i="32" s="1"/>
  <c r="H454" i="32" s="1"/>
  <c r="G526" i="32"/>
  <c r="H526" i="32" s="1"/>
  <c r="F527" i="32" s="1"/>
  <c r="E527" i="32" s="1"/>
  <c r="AE434" i="32"/>
  <c r="AD435" i="32"/>
  <c r="B72" i="32"/>
  <c r="C71" i="32"/>
  <c r="Q71" i="32"/>
  <c r="P72" i="32"/>
  <c r="Q434" i="32"/>
  <c r="P435" i="32"/>
  <c r="C555" i="32"/>
  <c r="B556" i="32"/>
  <c r="P314" i="32"/>
  <c r="Q313" i="32"/>
  <c r="AD314" i="32"/>
  <c r="AE313" i="32"/>
  <c r="C434" i="32"/>
  <c r="B435" i="32"/>
  <c r="C313" i="32"/>
  <c r="B314" i="32"/>
  <c r="Q555" i="32"/>
  <c r="P556" i="32"/>
  <c r="B193" i="32"/>
  <c r="C192" i="32"/>
  <c r="AE555" i="32"/>
  <c r="AD556" i="32"/>
  <c r="AD193" i="32"/>
  <c r="AE192" i="32"/>
  <c r="Q192" i="32"/>
  <c r="P193" i="32"/>
  <c r="AE71" i="32"/>
  <c r="AD72" i="32"/>
  <c r="AH304" i="32"/>
  <c r="AI304" i="32" s="1"/>
  <c r="AJ304" i="32" s="1"/>
  <c r="AH427" i="32"/>
  <c r="AI427" i="32" s="1"/>
  <c r="AJ427" i="32" s="1"/>
  <c r="AH548" i="32"/>
  <c r="AI548" i="32" s="1"/>
  <c r="AJ548" i="32" s="1"/>
  <c r="T77" i="32"/>
  <c r="U77" i="32" s="1"/>
  <c r="V77" i="32" s="1"/>
  <c r="T433" i="32"/>
  <c r="U433" i="32" s="1"/>
  <c r="V433" i="32" s="1"/>
  <c r="T307" i="32"/>
  <c r="U307" i="32" s="1"/>
  <c r="V307" i="32" s="1"/>
  <c r="T548" i="32"/>
  <c r="U548" i="32" s="1"/>
  <c r="V548" i="32" s="1"/>
  <c r="AW530" i="32"/>
  <c r="AX530" i="32" s="1"/>
  <c r="AV531" i="32" s="1"/>
  <c r="AU531" i="32" s="1"/>
  <c r="BZ27" i="32"/>
  <c r="AX392" i="32"/>
  <c r="AR40" i="12"/>
  <c r="CQ40" i="12" s="1"/>
  <c r="BL28" i="32"/>
  <c r="E65" i="13"/>
  <c r="P49" i="13"/>
  <c r="BF533" i="32"/>
  <c r="BG532" i="32"/>
  <c r="AR410" i="32"/>
  <c r="AS409" i="32"/>
  <c r="AS288" i="32"/>
  <c r="AR289" i="32"/>
  <c r="AS46" i="32"/>
  <c r="AR47" i="32"/>
  <c r="BU289" i="32"/>
  <c r="BT290" i="32"/>
  <c r="AR531" i="32"/>
  <c r="AS530" i="32"/>
  <c r="AS167" i="32"/>
  <c r="AR168" i="32"/>
  <c r="BU410" i="32"/>
  <c r="BT411" i="32"/>
  <c r="BL528" i="32"/>
  <c r="BZ528" i="32"/>
  <c r="AW313" i="32"/>
  <c r="AX313" i="32" s="1"/>
  <c r="AV314" i="32" s="1"/>
  <c r="AV48" i="32"/>
  <c r="AW48" i="32" s="1"/>
  <c r="AX48" i="32" s="1"/>
  <c r="BK313" i="32"/>
  <c r="BL313" i="32" s="1"/>
  <c r="BJ314" i="32" s="1"/>
  <c r="BK434" i="32"/>
  <c r="BL434" i="32" s="1"/>
  <c r="BJ435" i="32" s="1"/>
  <c r="BY313" i="32"/>
  <c r="BZ313" i="32" s="1"/>
  <c r="BX314" i="32" s="1"/>
  <c r="BY434" i="32"/>
  <c r="BZ434" i="32" s="1"/>
  <c r="BX435" i="32" s="1"/>
  <c r="BY192" i="32"/>
  <c r="BZ192" i="32" s="1"/>
  <c r="BX193" i="32" s="1"/>
  <c r="BU532" i="32"/>
  <c r="BT533" i="32"/>
  <c r="BU49" i="32"/>
  <c r="BT50" i="32"/>
  <c r="BT171" i="32"/>
  <c r="BU170" i="32"/>
  <c r="BK192" i="32"/>
  <c r="BL192" i="32" s="1"/>
  <c r="BJ193" i="32" s="1"/>
  <c r="BF170" i="32"/>
  <c r="BG169" i="32"/>
  <c r="BG290" i="32"/>
  <c r="BF291" i="32"/>
  <c r="BF413" i="32"/>
  <c r="BG412" i="32"/>
  <c r="BG48" i="32"/>
  <c r="BF49" i="32"/>
  <c r="AW192" i="32"/>
  <c r="AX192" i="32" s="1"/>
  <c r="AV193" i="32" s="1"/>
  <c r="S19" i="10"/>
  <c r="S26" i="10" s="1"/>
  <c r="AH229" i="32" l="1"/>
  <c r="AI229" i="32" s="1"/>
  <c r="AJ229" i="32" s="1"/>
  <c r="T237" i="32"/>
  <c r="U237" i="32" s="1"/>
  <c r="V237" i="32" s="1"/>
  <c r="F238" i="32"/>
  <c r="G238" i="32" s="1"/>
  <c r="H238" i="32" s="1"/>
  <c r="AA31" i="12"/>
  <c r="CN31" i="12" s="1"/>
  <c r="AH30" i="32"/>
  <c r="F455" i="32"/>
  <c r="G455" i="32" s="1"/>
  <c r="H455" i="32" s="1"/>
  <c r="F334" i="32"/>
  <c r="G334" i="32" s="1"/>
  <c r="H334" i="32" s="1"/>
  <c r="F101" i="32"/>
  <c r="G101" i="32" s="1"/>
  <c r="H101" i="32" s="1"/>
  <c r="G527" i="32"/>
  <c r="H527" i="32" s="1"/>
  <c r="F528" i="32" s="1"/>
  <c r="E528" i="32" s="1"/>
  <c r="P194" i="32"/>
  <c r="Q193" i="32"/>
  <c r="C314" i="32"/>
  <c r="B315" i="32"/>
  <c r="Q72" i="32"/>
  <c r="P73" i="32"/>
  <c r="C435" i="32"/>
  <c r="B436" i="32"/>
  <c r="B73" i="32"/>
  <c r="C72" i="32"/>
  <c r="AD194" i="32"/>
  <c r="AE193" i="32"/>
  <c r="AE435" i="32"/>
  <c r="AD436" i="32"/>
  <c r="AE556" i="32"/>
  <c r="AD557" i="32"/>
  <c r="AD315" i="32"/>
  <c r="AE314" i="32"/>
  <c r="P315" i="32"/>
  <c r="Q314" i="32"/>
  <c r="C193" i="32"/>
  <c r="B194" i="32"/>
  <c r="B557" i="32"/>
  <c r="C556" i="32"/>
  <c r="AE72" i="32"/>
  <c r="AD73" i="32"/>
  <c r="P557" i="32"/>
  <c r="Q556" i="32"/>
  <c r="Q435" i="32"/>
  <c r="P436" i="32"/>
  <c r="AW531" i="32"/>
  <c r="AX531" i="32" s="1"/>
  <c r="AH428" i="32"/>
  <c r="AI428" i="32" s="1"/>
  <c r="AJ428" i="32" s="1"/>
  <c r="AH305" i="32"/>
  <c r="AI305" i="32" s="1"/>
  <c r="AJ305" i="32" s="1"/>
  <c r="AH549" i="32"/>
  <c r="AI549" i="32" s="1"/>
  <c r="AJ549" i="32" s="1"/>
  <c r="T308" i="32"/>
  <c r="U308" i="32" s="1"/>
  <c r="V308" i="32" s="1"/>
  <c r="T78" i="32"/>
  <c r="U78" i="32" s="1"/>
  <c r="V78" i="32" s="1"/>
  <c r="T549" i="32"/>
  <c r="U549" i="32" s="1"/>
  <c r="V549" i="32" s="1"/>
  <c r="T434" i="32"/>
  <c r="U434" i="32" s="1"/>
  <c r="V434" i="32" s="1"/>
  <c r="BJ29" i="32"/>
  <c r="AV393" i="32"/>
  <c r="AS40" i="12"/>
  <c r="CR40" i="12" s="1"/>
  <c r="BX28" i="32"/>
  <c r="E78" i="13"/>
  <c r="F78" i="13" s="1"/>
  <c r="G78" i="13" s="1"/>
  <c r="H78" i="13" s="1"/>
  <c r="I78" i="13" s="1"/>
  <c r="J78" i="13" s="1"/>
  <c r="K78" i="13" s="1"/>
  <c r="L78" i="13" s="1"/>
  <c r="M78" i="13" s="1"/>
  <c r="N78" i="13" s="1"/>
  <c r="O78" i="13" s="1"/>
  <c r="P78" i="13" s="1"/>
  <c r="F65" i="13"/>
  <c r="G65" i="13" s="1"/>
  <c r="H65" i="13" s="1"/>
  <c r="I65" i="13" s="1"/>
  <c r="J65" i="13" s="1"/>
  <c r="K65" i="13" s="1"/>
  <c r="L65" i="13" s="1"/>
  <c r="M65" i="13" s="1"/>
  <c r="N65" i="13" s="1"/>
  <c r="O65" i="13" s="1"/>
  <c r="P65" i="13" s="1"/>
  <c r="BF534" i="32"/>
  <c r="BG533" i="32"/>
  <c r="AR48" i="32"/>
  <c r="AS47" i="32"/>
  <c r="AR169" i="32"/>
  <c r="AS168" i="32"/>
  <c r="AS289" i="32"/>
  <c r="AR290" i="32"/>
  <c r="AS531" i="32"/>
  <c r="AR532" i="32"/>
  <c r="BU290" i="32"/>
  <c r="BT291" i="32"/>
  <c r="BU411" i="32"/>
  <c r="BT412" i="32"/>
  <c r="AR411" i="32"/>
  <c r="AS410" i="32"/>
  <c r="BX529" i="32"/>
  <c r="BJ529" i="32"/>
  <c r="AV49" i="32"/>
  <c r="AW49" i="32" s="1"/>
  <c r="AX49" i="32" s="1"/>
  <c r="AW314" i="32"/>
  <c r="AX314" i="32" s="1"/>
  <c r="AV315" i="32" s="1"/>
  <c r="BK314" i="32"/>
  <c r="BL314" i="32" s="1"/>
  <c r="BJ315" i="32" s="1"/>
  <c r="BK435" i="32"/>
  <c r="BL435" i="32" s="1"/>
  <c r="BJ436" i="32" s="1"/>
  <c r="BY435" i="32"/>
  <c r="BZ435" i="32" s="1"/>
  <c r="BX436" i="32" s="1"/>
  <c r="BY314" i="32"/>
  <c r="BZ314" i="32" s="1"/>
  <c r="BX315" i="32" s="1"/>
  <c r="BY193" i="32"/>
  <c r="BZ193" i="32" s="1"/>
  <c r="BX194" i="32" s="1"/>
  <c r="BU171" i="32"/>
  <c r="BT172" i="32"/>
  <c r="BU533" i="32"/>
  <c r="BT534" i="32"/>
  <c r="BU50" i="32"/>
  <c r="BT51" i="32"/>
  <c r="BK193" i="32"/>
  <c r="BL193" i="32" s="1"/>
  <c r="BJ194" i="32" s="1"/>
  <c r="BF414" i="32"/>
  <c r="BG413" i="32"/>
  <c r="BG49" i="32"/>
  <c r="BF50" i="32"/>
  <c r="BG291" i="32"/>
  <c r="BF292" i="32"/>
  <c r="BG170" i="32"/>
  <c r="BF171" i="32"/>
  <c r="AW193" i="32"/>
  <c r="AX193" i="32" s="1"/>
  <c r="AV194" i="32" s="1"/>
  <c r="AH230" i="32" l="1"/>
  <c r="AI230" i="32" s="1"/>
  <c r="AJ230" i="32" s="1"/>
  <c r="T238" i="32"/>
  <c r="U238" i="32" s="1"/>
  <c r="V238" i="32" s="1"/>
  <c r="F102" i="32"/>
  <c r="G102" i="32" s="1"/>
  <c r="H102" i="32" s="1"/>
  <c r="F239" i="32"/>
  <c r="G239" i="32" s="1"/>
  <c r="H239" i="32" s="1"/>
  <c r="Y32" i="12"/>
  <c r="CL32" i="12" s="1"/>
  <c r="AI30" i="32"/>
  <c r="F456" i="32"/>
  <c r="G456" i="32" s="1"/>
  <c r="H456" i="32" s="1"/>
  <c r="F335" i="32"/>
  <c r="G335" i="32" s="1"/>
  <c r="H335" i="32" s="1"/>
  <c r="G528" i="32"/>
  <c r="H528" i="32" s="1"/>
  <c r="F529" i="32" s="1"/>
  <c r="E529" i="32"/>
  <c r="C73" i="32"/>
  <c r="B74" i="32"/>
  <c r="P558" i="32"/>
  <c r="Q557" i="32"/>
  <c r="Q315" i="32"/>
  <c r="P316" i="32"/>
  <c r="B437" i="32"/>
  <c r="C436" i="32"/>
  <c r="AD558" i="32"/>
  <c r="AE557" i="32"/>
  <c r="Q73" i="32"/>
  <c r="P74" i="32"/>
  <c r="AE315" i="32"/>
  <c r="AD316" i="32"/>
  <c r="AE436" i="32"/>
  <c r="AD437" i="32"/>
  <c r="C315" i="32"/>
  <c r="B316" i="32"/>
  <c r="AE73" i="32"/>
  <c r="AD74" i="32"/>
  <c r="B558" i="32"/>
  <c r="C557" i="32"/>
  <c r="Q436" i="32"/>
  <c r="P437" i="32"/>
  <c r="C194" i="32"/>
  <c r="B195" i="32"/>
  <c r="AE194" i="32"/>
  <c r="AD195" i="32"/>
  <c r="P195" i="32"/>
  <c r="Q194" i="32"/>
  <c r="AH550" i="32"/>
  <c r="AI550" i="32" s="1"/>
  <c r="AJ550" i="32" s="1"/>
  <c r="AH429" i="32"/>
  <c r="AI429" i="32" s="1"/>
  <c r="AJ429" i="32" s="1"/>
  <c r="AH306" i="32"/>
  <c r="AI306" i="32" s="1"/>
  <c r="AJ306" i="32" s="1"/>
  <c r="T79" i="32"/>
  <c r="U79" i="32" s="1"/>
  <c r="V79" i="32" s="1"/>
  <c r="T309" i="32"/>
  <c r="U309" i="32" s="1"/>
  <c r="V309" i="32" s="1"/>
  <c r="T550" i="32"/>
  <c r="U550" i="32" s="1"/>
  <c r="V550" i="32" s="1"/>
  <c r="T435" i="32"/>
  <c r="U435" i="32" s="1"/>
  <c r="V435" i="32" s="1"/>
  <c r="AQ41" i="12"/>
  <c r="CP41" i="12" s="1"/>
  <c r="AW393" i="32"/>
  <c r="BK29" i="32"/>
  <c r="BY28" i="32"/>
  <c r="AV532" i="32"/>
  <c r="BG534" i="32"/>
  <c r="BF535" i="32"/>
  <c r="BT413" i="32"/>
  <c r="BU412" i="32"/>
  <c r="AS532" i="32"/>
  <c r="AR533" i="32"/>
  <c r="AS48" i="32"/>
  <c r="AR49" i="32"/>
  <c r="AR170" i="32"/>
  <c r="AS169" i="32"/>
  <c r="AR412" i="32"/>
  <c r="AS411" i="32"/>
  <c r="BU291" i="32"/>
  <c r="BT292" i="32"/>
  <c r="AS290" i="32"/>
  <c r="AR291" i="32"/>
  <c r="BY529" i="32"/>
  <c r="BK529" i="32"/>
  <c r="AW315" i="32"/>
  <c r="AX315" i="32" s="1"/>
  <c r="AV316" i="32" s="1"/>
  <c r="AV50" i="32"/>
  <c r="AW50" i="32" s="1"/>
  <c r="AX50" i="32" s="1"/>
  <c r="BK315" i="32"/>
  <c r="BL315" i="32" s="1"/>
  <c r="BJ316" i="32" s="1"/>
  <c r="BK436" i="32"/>
  <c r="BL436" i="32" s="1"/>
  <c r="BJ437" i="32" s="1"/>
  <c r="BY436" i="32"/>
  <c r="BZ436" i="32" s="1"/>
  <c r="BX437" i="32" s="1"/>
  <c r="BY315" i="32"/>
  <c r="BZ315" i="32" s="1"/>
  <c r="BX316" i="32" s="1"/>
  <c r="BY194" i="32"/>
  <c r="BZ194" i="32" s="1"/>
  <c r="BX195" i="32" s="1"/>
  <c r="BU51" i="32"/>
  <c r="BT52" i="32"/>
  <c r="BT535" i="32"/>
  <c r="BU534" i="32"/>
  <c r="BU172" i="32"/>
  <c r="BT173" i="32"/>
  <c r="BF51" i="32"/>
  <c r="BG50" i="32"/>
  <c r="BG171" i="32"/>
  <c r="BF172" i="32"/>
  <c r="BF415" i="32"/>
  <c r="BG414" i="32"/>
  <c r="BF293" i="32"/>
  <c r="BG292" i="32"/>
  <c r="BK194" i="32"/>
  <c r="BL194" i="32" s="1"/>
  <c r="BJ195" i="32" s="1"/>
  <c r="AW194" i="32"/>
  <c r="AX194" i="32" s="1"/>
  <c r="AV195" i="32" s="1"/>
  <c r="AH231" i="32" l="1"/>
  <c r="AI231" i="32" s="1"/>
  <c r="AJ231" i="32" s="1"/>
  <c r="T239" i="32"/>
  <c r="U239" i="32" s="1"/>
  <c r="V239" i="32" s="1"/>
  <c r="F240" i="32"/>
  <c r="G240" i="32" s="1"/>
  <c r="H240" i="32" s="1"/>
  <c r="F103" i="32"/>
  <c r="G103" i="32" s="1"/>
  <c r="H103" i="32" s="1"/>
  <c r="Z32" i="12"/>
  <c r="CM32" i="12" s="1"/>
  <c r="AJ30" i="32"/>
  <c r="F336" i="32"/>
  <c r="G336" i="32" s="1"/>
  <c r="H336" i="32" s="1"/>
  <c r="F457" i="32"/>
  <c r="G457" i="32" s="1"/>
  <c r="H457" i="32" s="1"/>
  <c r="G529" i="32"/>
  <c r="H529" i="32" s="1"/>
  <c r="F530" i="32" s="1"/>
  <c r="E530" i="32" s="1"/>
  <c r="G530" i="32" s="1"/>
  <c r="H530" i="32" s="1"/>
  <c r="F531" i="32" s="1"/>
  <c r="AD75" i="32"/>
  <c r="AE74" i="32"/>
  <c r="AE558" i="32"/>
  <c r="AD559" i="32"/>
  <c r="C316" i="32"/>
  <c r="B317" i="32"/>
  <c r="P196" i="32"/>
  <c r="Q195" i="32"/>
  <c r="C437" i="32"/>
  <c r="B438" i="32"/>
  <c r="AE195" i="32"/>
  <c r="AD196" i="32"/>
  <c r="AE437" i="32"/>
  <c r="AD438" i="32"/>
  <c r="Q316" i="32"/>
  <c r="P317" i="32"/>
  <c r="Q74" i="32"/>
  <c r="P75" i="32"/>
  <c r="B559" i="32"/>
  <c r="C558" i="32"/>
  <c r="B196" i="32"/>
  <c r="C195" i="32"/>
  <c r="P559" i="32"/>
  <c r="Q558" i="32"/>
  <c r="P438" i="32"/>
  <c r="Q437" i="32"/>
  <c r="AE316" i="32"/>
  <c r="AD317" i="32"/>
  <c r="C74" i="32"/>
  <c r="B75" i="32"/>
  <c r="AH430" i="32"/>
  <c r="AI430" i="32" s="1"/>
  <c r="AJ430" i="32" s="1"/>
  <c r="AH551" i="32"/>
  <c r="AI551" i="32" s="1"/>
  <c r="AJ551" i="32" s="1"/>
  <c r="AH307" i="32"/>
  <c r="AI307" i="32" s="1"/>
  <c r="AJ307" i="32" s="1"/>
  <c r="T551" i="32"/>
  <c r="U551" i="32" s="1"/>
  <c r="V551" i="32" s="1"/>
  <c r="T310" i="32"/>
  <c r="U310" i="32" s="1"/>
  <c r="V310" i="32" s="1"/>
  <c r="T80" i="32"/>
  <c r="U80" i="32" s="1"/>
  <c r="V80" i="32" s="1"/>
  <c r="T436" i="32"/>
  <c r="U436" i="32" s="1"/>
  <c r="V436" i="32" s="1"/>
  <c r="AU532" i="32"/>
  <c r="BL29" i="32"/>
  <c r="BZ28" i="32"/>
  <c r="AX393" i="32"/>
  <c r="AR41" i="12"/>
  <c r="CQ41" i="12" s="1"/>
  <c r="BF536" i="32"/>
  <c r="BG535" i="32"/>
  <c r="AS291" i="32"/>
  <c r="AR292" i="32"/>
  <c r="AS533" i="32"/>
  <c r="AR534" i="32"/>
  <c r="AR50" i="32"/>
  <c r="AS49" i="32"/>
  <c r="BT293" i="32"/>
  <c r="BU292" i="32"/>
  <c r="BT414" i="32"/>
  <c r="BU413" i="32"/>
  <c r="AR413" i="32"/>
  <c r="AS412" i="32"/>
  <c r="AR171" i="32"/>
  <c r="AS170" i="32"/>
  <c r="BZ529" i="32"/>
  <c r="BL529" i="32"/>
  <c r="AW316" i="32"/>
  <c r="AX316" i="32" s="1"/>
  <c r="AV317" i="32" s="1"/>
  <c r="AV51" i="32"/>
  <c r="AW51" i="32" s="1"/>
  <c r="AX51" i="32" s="1"/>
  <c r="BK316" i="32"/>
  <c r="BL316" i="32" s="1"/>
  <c r="BJ317" i="32" s="1"/>
  <c r="BK437" i="32"/>
  <c r="BL437" i="32" s="1"/>
  <c r="BJ438" i="32" s="1"/>
  <c r="BY316" i="32"/>
  <c r="BZ316" i="32" s="1"/>
  <c r="BX317" i="32" s="1"/>
  <c r="BY437" i="32"/>
  <c r="BZ437" i="32" s="1"/>
  <c r="BX438" i="32" s="1"/>
  <c r="BY195" i="32"/>
  <c r="BZ195" i="32" s="1"/>
  <c r="BX196" i="32" s="1"/>
  <c r="BT536" i="32"/>
  <c r="BU535" i="32"/>
  <c r="BU173" i="32"/>
  <c r="BT174" i="32"/>
  <c r="BU52" i="32"/>
  <c r="BT53" i="32"/>
  <c r="BK195" i="32"/>
  <c r="BL195" i="32" s="1"/>
  <c r="BJ196" i="32" s="1"/>
  <c r="BG293" i="32"/>
  <c r="BF294" i="32"/>
  <c r="BF416" i="32"/>
  <c r="BG415" i="32"/>
  <c r="BG172" i="32"/>
  <c r="BF173" i="32"/>
  <c r="BG51" i="32"/>
  <c r="BF52" i="32"/>
  <c r="AW195" i="32"/>
  <c r="AX195" i="32" s="1"/>
  <c r="AV196" i="32" s="1"/>
  <c r="AH232" i="32" l="1"/>
  <c r="AI232" i="32" s="1"/>
  <c r="AJ232" i="32" s="1"/>
  <c r="T240" i="32"/>
  <c r="U240" i="32" s="1"/>
  <c r="V240" i="32" s="1"/>
  <c r="F241" i="32"/>
  <c r="G241" i="32" s="1"/>
  <c r="H241" i="32" s="1"/>
  <c r="F104" i="32"/>
  <c r="G104" i="32" s="1"/>
  <c r="H104" i="32" s="1"/>
  <c r="AA32" i="12"/>
  <c r="CN32" i="12" s="1"/>
  <c r="AH31" i="32"/>
  <c r="F458" i="32"/>
  <c r="G458" i="32" s="1"/>
  <c r="H458" i="32" s="1"/>
  <c r="F337" i="32"/>
  <c r="G337" i="32" s="1"/>
  <c r="H337" i="32" s="1"/>
  <c r="E531" i="32"/>
  <c r="AD318" i="32"/>
  <c r="AE317" i="32"/>
  <c r="AD197" i="32"/>
  <c r="AE196" i="32"/>
  <c r="Q438" i="32"/>
  <c r="P439" i="32"/>
  <c r="Q559" i="32"/>
  <c r="P560" i="32"/>
  <c r="C559" i="32"/>
  <c r="B560" i="32"/>
  <c r="P197" i="32"/>
  <c r="Q196" i="32"/>
  <c r="P76" i="32"/>
  <c r="Q75" i="32"/>
  <c r="C317" i="32"/>
  <c r="B318" i="32"/>
  <c r="B439" i="32"/>
  <c r="C438" i="32"/>
  <c r="C196" i="32"/>
  <c r="B197" i="32"/>
  <c r="P318" i="32"/>
  <c r="Q317" i="32"/>
  <c r="AD560" i="32"/>
  <c r="AE559" i="32"/>
  <c r="C75" i="32"/>
  <c r="B76" i="32"/>
  <c r="AE438" i="32"/>
  <c r="AD439" i="32"/>
  <c r="AE75" i="32"/>
  <c r="AD76" i="32"/>
  <c r="AH308" i="32"/>
  <c r="AI308" i="32" s="1"/>
  <c r="AJ308" i="32" s="1"/>
  <c r="AH552" i="32"/>
  <c r="AI552" i="32" s="1"/>
  <c r="AJ552" i="32" s="1"/>
  <c r="AH431" i="32"/>
  <c r="AI431" i="32" s="1"/>
  <c r="AJ431" i="32" s="1"/>
  <c r="T437" i="32"/>
  <c r="U437" i="32" s="1"/>
  <c r="V437" i="32" s="1"/>
  <c r="T311" i="32"/>
  <c r="U311" i="32" s="1"/>
  <c r="V311" i="32" s="1"/>
  <c r="T552" i="32"/>
  <c r="U552" i="32" s="1"/>
  <c r="V552" i="32" s="1"/>
  <c r="T81" i="32"/>
  <c r="U81" i="32" s="1"/>
  <c r="V81" i="32" s="1"/>
  <c r="AW532" i="32"/>
  <c r="AX532" i="32" s="1"/>
  <c r="AV533" i="32" s="1"/>
  <c r="AU533" i="32"/>
  <c r="AV394" i="32"/>
  <c r="AS41" i="12"/>
  <c r="CR41" i="12" s="1"/>
  <c r="BX29" i="32"/>
  <c r="BJ30" i="32"/>
  <c r="BF537" i="32"/>
  <c r="BG536" i="32"/>
  <c r="AS171" i="32"/>
  <c r="AR172" i="32"/>
  <c r="BT415" i="32"/>
  <c r="BU414" i="32"/>
  <c r="AS534" i="32"/>
  <c r="AR535" i="32"/>
  <c r="AR51" i="32"/>
  <c r="AS50" i="32"/>
  <c r="AR414" i="32"/>
  <c r="AS413" i="32"/>
  <c r="AS292" i="32"/>
  <c r="AR293" i="32"/>
  <c r="BT294" i="32"/>
  <c r="BU293" i="32"/>
  <c r="BJ530" i="32"/>
  <c r="BX530" i="32"/>
  <c r="AW317" i="32"/>
  <c r="AX317" i="32" s="1"/>
  <c r="AV318" i="32" s="1"/>
  <c r="AV52" i="32"/>
  <c r="AW52" i="32" s="1"/>
  <c r="AX52" i="32" s="1"/>
  <c r="BK317" i="32"/>
  <c r="BL317" i="32" s="1"/>
  <c r="BJ318" i="32" s="1"/>
  <c r="BK438" i="32"/>
  <c r="BL438" i="32" s="1"/>
  <c r="BJ439" i="32" s="1"/>
  <c r="BY438" i="32"/>
  <c r="BZ438" i="32" s="1"/>
  <c r="BX439" i="32" s="1"/>
  <c r="BY317" i="32"/>
  <c r="BZ317" i="32" s="1"/>
  <c r="BX318" i="32" s="1"/>
  <c r="BY196" i="32"/>
  <c r="BZ196" i="32" s="1"/>
  <c r="BX197" i="32" s="1"/>
  <c r="BT54" i="32"/>
  <c r="BU53" i="32"/>
  <c r="BT175" i="32"/>
  <c r="BU174" i="32"/>
  <c r="BU536" i="32"/>
  <c r="BT537" i="32"/>
  <c r="BF417" i="32"/>
  <c r="BG416" i="32"/>
  <c r="BF53" i="32"/>
  <c r="BG52" i="32"/>
  <c r="BG294" i="32"/>
  <c r="BF295" i="32"/>
  <c r="BF174" i="32"/>
  <c r="BG173" i="32"/>
  <c r="BK196" i="32"/>
  <c r="BL196" i="32" s="1"/>
  <c r="BJ197" i="32" s="1"/>
  <c r="AW196" i="32"/>
  <c r="AX196" i="32" s="1"/>
  <c r="AV197" i="32" s="1"/>
  <c r="AJ233" i="32" l="1"/>
  <c r="AH233" i="32"/>
  <c r="AI233" i="32" s="1"/>
  <c r="T241" i="32"/>
  <c r="U241" i="32" s="1"/>
  <c r="V241" i="32" s="1"/>
  <c r="F105" i="32"/>
  <c r="G105" i="32" s="1"/>
  <c r="H105" i="32" s="1"/>
  <c r="F242" i="32"/>
  <c r="G242" i="32" s="1"/>
  <c r="H242" i="32" s="1"/>
  <c r="Y33" i="12"/>
  <c r="CL33" i="12" s="1"/>
  <c r="AI31" i="32"/>
  <c r="F459" i="32"/>
  <c r="G459" i="32" s="1"/>
  <c r="H459" i="32" s="1"/>
  <c r="F338" i="32"/>
  <c r="G338" i="32" s="1"/>
  <c r="H338" i="32" s="1"/>
  <c r="G531" i="32"/>
  <c r="H531" i="32" s="1"/>
  <c r="F532" i="32" s="1"/>
  <c r="B198" i="32"/>
  <c r="C197" i="32"/>
  <c r="P561" i="32"/>
  <c r="Q560" i="32"/>
  <c r="AE560" i="32"/>
  <c r="AD561" i="32"/>
  <c r="AE76" i="32"/>
  <c r="AD77" i="32"/>
  <c r="Q439" i="32"/>
  <c r="P440" i="32"/>
  <c r="C560" i="32"/>
  <c r="B561" i="32"/>
  <c r="AD440" i="32"/>
  <c r="AE439" i="32"/>
  <c r="C439" i="32"/>
  <c r="B440" i="32"/>
  <c r="C318" i="32"/>
  <c r="B319" i="32"/>
  <c r="B77" i="32"/>
  <c r="C76" i="32"/>
  <c r="AD198" i="32"/>
  <c r="AE197" i="32"/>
  <c r="Q197" i="32"/>
  <c r="P198" i="32"/>
  <c r="Q318" i="32"/>
  <c r="P319" i="32"/>
  <c r="Q76" i="32"/>
  <c r="P77" i="32"/>
  <c r="AD319" i="32"/>
  <c r="AE318" i="32"/>
  <c r="AH432" i="32"/>
  <c r="AI432" i="32" s="1"/>
  <c r="AJ432" i="32" s="1"/>
  <c r="AH553" i="32"/>
  <c r="AI553" i="32" s="1"/>
  <c r="AJ553" i="32" s="1"/>
  <c r="AH309" i="32"/>
  <c r="AI309" i="32" s="1"/>
  <c r="AJ309" i="32" s="1"/>
  <c r="T82" i="32"/>
  <c r="U82" i="32" s="1"/>
  <c r="V82" i="32" s="1"/>
  <c r="T438" i="32"/>
  <c r="U438" i="32" s="1"/>
  <c r="V438" i="32" s="1"/>
  <c r="T312" i="32"/>
  <c r="U312" i="32" s="1"/>
  <c r="V312" i="32" s="1"/>
  <c r="T553" i="32"/>
  <c r="U553" i="32" s="1"/>
  <c r="V553" i="32" s="1"/>
  <c r="AW533" i="32"/>
  <c r="AX533" i="32" s="1"/>
  <c r="AV534" i="32" s="1"/>
  <c r="AU534" i="32"/>
  <c r="AQ42" i="12"/>
  <c r="CP42" i="12" s="1"/>
  <c r="AW394" i="32"/>
  <c r="BK30" i="32"/>
  <c r="BY29" i="32"/>
  <c r="BF538" i="32"/>
  <c r="BG537" i="32"/>
  <c r="AS535" i="32"/>
  <c r="AR536" i="32"/>
  <c r="BU294" i="32"/>
  <c r="BT295" i="32"/>
  <c r="AS414" i="32"/>
  <c r="AR415" i="32"/>
  <c r="BT416" i="32"/>
  <c r="BU415" i="32"/>
  <c r="AR173" i="32"/>
  <c r="AS172" i="32"/>
  <c r="AS293" i="32"/>
  <c r="AR294" i="32"/>
  <c r="AS51" i="32"/>
  <c r="AR52" i="32"/>
  <c r="BK530" i="32"/>
  <c r="BY530" i="32"/>
  <c r="AV53" i="32"/>
  <c r="AW53" i="32" s="1"/>
  <c r="AX53" i="32" s="1"/>
  <c r="AW318" i="32"/>
  <c r="AX318" i="32" s="1"/>
  <c r="AV319" i="32" s="1"/>
  <c r="BK439" i="32"/>
  <c r="BL439" i="32" s="1"/>
  <c r="BJ440" i="32" s="1"/>
  <c r="BK318" i="32"/>
  <c r="BL318" i="32" s="1"/>
  <c r="BJ319" i="32" s="1"/>
  <c r="BY318" i="32"/>
  <c r="BZ318" i="32" s="1"/>
  <c r="BX319" i="32" s="1"/>
  <c r="BY439" i="32"/>
  <c r="BZ439" i="32" s="1"/>
  <c r="BX440" i="32" s="1"/>
  <c r="BY197" i="32"/>
  <c r="BZ197" i="32" s="1"/>
  <c r="BX198" i="32" s="1"/>
  <c r="BT176" i="32"/>
  <c r="BU175" i="32"/>
  <c r="BT538" i="32"/>
  <c r="BU537" i="32"/>
  <c r="BT55" i="32"/>
  <c r="BU54" i="32"/>
  <c r="BF175" i="32"/>
  <c r="BG174" i="32"/>
  <c r="BF418" i="32"/>
  <c r="BG417" i="32"/>
  <c r="BG295" i="32"/>
  <c r="BF296" i="32"/>
  <c r="BK197" i="32"/>
  <c r="BL197" i="32" s="1"/>
  <c r="BJ198" i="32" s="1"/>
  <c r="BF54" i="32"/>
  <c r="BG53" i="32"/>
  <c r="AW197" i="32"/>
  <c r="AX197" i="32" s="1"/>
  <c r="AV198" i="32" s="1"/>
  <c r="AH234" i="32" l="1"/>
  <c r="AI234" i="32" s="1"/>
  <c r="AJ234" i="32" s="1"/>
  <c r="T242" i="32"/>
  <c r="U242" i="32" s="1"/>
  <c r="V242" i="32" s="1"/>
  <c r="F243" i="32"/>
  <c r="G243" i="32" s="1"/>
  <c r="H243" i="32" s="1"/>
  <c r="F106" i="32"/>
  <c r="G106" i="32" s="1"/>
  <c r="H106" i="32" s="1"/>
  <c r="Z33" i="12"/>
  <c r="CM33" i="12" s="1"/>
  <c r="AJ31" i="32"/>
  <c r="F339" i="32"/>
  <c r="G339" i="32" s="1"/>
  <c r="H339" i="32" s="1"/>
  <c r="F460" i="32"/>
  <c r="G460" i="32" s="1"/>
  <c r="H460" i="32" s="1"/>
  <c r="E532" i="32"/>
  <c r="P441" i="32"/>
  <c r="Q440" i="32"/>
  <c r="B562" i="32"/>
  <c r="C561" i="32"/>
  <c r="P78" i="32"/>
  <c r="Q77" i="32"/>
  <c r="AE198" i="32"/>
  <c r="AD199" i="32"/>
  <c r="AD78" i="32"/>
  <c r="AE77" i="32"/>
  <c r="B78" i="32"/>
  <c r="C77" i="32"/>
  <c r="Q198" i="32"/>
  <c r="P199" i="32"/>
  <c r="C319" i="32"/>
  <c r="B320" i="32"/>
  <c r="AE561" i="32"/>
  <c r="AD562" i="32"/>
  <c r="C440" i="32"/>
  <c r="B441" i="32"/>
  <c r="P562" i="32"/>
  <c r="Q561" i="32"/>
  <c r="AE319" i="32"/>
  <c r="AD320" i="32"/>
  <c r="Q319" i="32"/>
  <c r="P320" i="32"/>
  <c r="AD441" i="32"/>
  <c r="AE440" i="32"/>
  <c r="C198" i="32"/>
  <c r="B199" i="32"/>
  <c r="AH310" i="32"/>
  <c r="AI310" i="32" s="1"/>
  <c r="AJ310" i="32" s="1"/>
  <c r="AH554" i="32"/>
  <c r="AI554" i="32" s="1"/>
  <c r="AJ554" i="32" s="1"/>
  <c r="AH433" i="32"/>
  <c r="AI433" i="32" s="1"/>
  <c r="AJ433" i="32" s="1"/>
  <c r="T439" i="32"/>
  <c r="U439" i="32" s="1"/>
  <c r="V439" i="32" s="1"/>
  <c r="T83" i="32"/>
  <c r="U83" i="32" s="1"/>
  <c r="V83" i="32" s="1"/>
  <c r="T313" i="32"/>
  <c r="U313" i="32" s="1"/>
  <c r="V313" i="32" s="1"/>
  <c r="T554" i="32"/>
  <c r="U554" i="32" s="1"/>
  <c r="V554" i="32" s="1"/>
  <c r="AW534" i="32"/>
  <c r="AX534" i="32" s="1"/>
  <c r="AV535" i="32" s="1"/>
  <c r="AU535" i="32"/>
  <c r="AR42" i="12"/>
  <c r="CQ42" i="12" s="1"/>
  <c r="AX394" i="32"/>
  <c r="BL30" i="32"/>
  <c r="BZ29" i="32"/>
  <c r="BG538" i="32"/>
  <c r="BF539" i="32"/>
  <c r="AS294" i="32"/>
  <c r="AR295" i="32"/>
  <c r="AR416" i="32"/>
  <c r="AS415" i="32"/>
  <c r="AR53" i="32"/>
  <c r="AS52" i="32"/>
  <c r="BU416" i="32"/>
  <c r="BT417" i="32"/>
  <c r="BT296" i="32"/>
  <c r="BU295" i="32"/>
  <c r="AR174" i="32"/>
  <c r="AS173" i="32"/>
  <c r="AS536" i="32"/>
  <c r="AR537" i="32"/>
  <c r="BZ530" i="32"/>
  <c r="BL530" i="32"/>
  <c r="AV54" i="32"/>
  <c r="AW54" i="32" s="1"/>
  <c r="AX54" i="32" s="1"/>
  <c r="AW319" i="32"/>
  <c r="AX319" i="32" s="1"/>
  <c r="AV320" i="32" s="1"/>
  <c r="BK319" i="32"/>
  <c r="BL319" i="32" s="1"/>
  <c r="BJ320" i="32" s="1"/>
  <c r="BK440" i="32"/>
  <c r="BL440" i="32" s="1"/>
  <c r="BJ441" i="32" s="1"/>
  <c r="BY440" i="32"/>
  <c r="BZ440" i="32" s="1"/>
  <c r="BX441" i="32" s="1"/>
  <c r="BY319" i="32"/>
  <c r="BZ319" i="32" s="1"/>
  <c r="BX320" i="32" s="1"/>
  <c r="BY198" i="32"/>
  <c r="BZ198" i="32" s="1"/>
  <c r="BX199" i="32" s="1"/>
  <c r="BT56" i="32"/>
  <c r="BU55" i="32"/>
  <c r="BU176" i="32"/>
  <c r="BT177" i="32"/>
  <c r="BU538" i="32"/>
  <c r="BT539" i="32"/>
  <c r="BK198" i="32"/>
  <c r="BL198" i="32" s="1"/>
  <c r="BJ199" i="32" s="1"/>
  <c r="BF297" i="32"/>
  <c r="BG296" i="32"/>
  <c r="BG54" i="32"/>
  <c r="BF55" i="32"/>
  <c r="BF419" i="32"/>
  <c r="BG418" i="32"/>
  <c r="BG175" i="32"/>
  <c r="BF176" i="32"/>
  <c r="AW198" i="32"/>
  <c r="AX198" i="32" s="1"/>
  <c r="AV199" i="32" s="1"/>
  <c r="AH235" i="32" l="1"/>
  <c r="AI235" i="32" s="1"/>
  <c r="AJ235" i="32" s="1"/>
  <c r="T243" i="32"/>
  <c r="U243" i="32" s="1"/>
  <c r="V243" i="32" s="1"/>
  <c r="F107" i="32"/>
  <c r="G107" i="32" s="1"/>
  <c r="H107" i="32" s="1"/>
  <c r="F244" i="32"/>
  <c r="G244" i="32" s="1"/>
  <c r="H244" i="32" s="1"/>
  <c r="AA33" i="12"/>
  <c r="CN33" i="12" s="1"/>
  <c r="AH32" i="32"/>
  <c r="F461" i="32"/>
  <c r="G461" i="32" s="1"/>
  <c r="H461" i="32" s="1"/>
  <c r="F340" i="32"/>
  <c r="G340" i="32" s="1"/>
  <c r="H340" i="32" s="1"/>
  <c r="G532" i="32"/>
  <c r="H532" i="32" s="1"/>
  <c r="F533" i="32" s="1"/>
  <c r="E533" i="32" s="1"/>
  <c r="AE78" i="32"/>
  <c r="AD79" i="32"/>
  <c r="AE562" i="32"/>
  <c r="AD563" i="32"/>
  <c r="AE199" i="32"/>
  <c r="AD200" i="32"/>
  <c r="C199" i="32"/>
  <c r="B200" i="32"/>
  <c r="AD442" i="32"/>
  <c r="AE441" i="32"/>
  <c r="Q320" i="32"/>
  <c r="P321" i="32"/>
  <c r="B321" i="32"/>
  <c r="C320" i="32"/>
  <c r="P79" i="32"/>
  <c r="Q78" i="32"/>
  <c r="AD321" i="32"/>
  <c r="AE320" i="32"/>
  <c r="Q199" i="32"/>
  <c r="P200" i="32"/>
  <c r="C562" i="32"/>
  <c r="B563" i="32"/>
  <c r="P563" i="32"/>
  <c r="Q562" i="32"/>
  <c r="Q441" i="32"/>
  <c r="P442" i="32"/>
  <c r="B442" i="32"/>
  <c r="C441" i="32"/>
  <c r="C78" i="32"/>
  <c r="B79" i="32"/>
  <c r="AH434" i="32"/>
  <c r="AI434" i="32" s="1"/>
  <c r="AJ434" i="32" s="1"/>
  <c r="AH555" i="32"/>
  <c r="AI555" i="32" s="1"/>
  <c r="AJ555" i="32" s="1"/>
  <c r="AH311" i="32"/>
  <c r="AI311" i="32" s="1"/>
  <c r="AJ311" i="32" s="1"/>
  <c r="T440" i="32"/>
  <c r="U440" i="32" s="1"/>
  <c r="V440" i="32" s="1"/>
  <c r="T314" i="32"/>
  <c r="U314" i="32" s="1"/>
  <c r="V314" i="32" s="1"/>
  <c r="T555" i="32"/>
  <c r="U555" i="32" s="1"/>
  <c r="V555" i="32" s="1"/>
  <c r="T84" i="32"/>
  <c r="U84" i="32" s="1"/>
  <c r="V84" i="32" s="1"/>
  <c r="AW535" i="32"/>
  <c r="AX535" i="32" s="1"/>
  <c r="AV536" i="32" s="1"/>
  <c r="AU536" i="32"/>
  <c r="AV395" i="32"/>
  <c r="AS42" i="12"/>
  <c r="CR42" i="12" s="1"/>
  <c r="BX30" i="32"/>
  <c r="BJ31" i="32"/>
  <c r="BG539" i="32"/>
  <c r="BF540" i="32"/>
  <c r="AR296" i="32"/>
  <c r="AS295" i="32"/>
  <c r="BU296" i="32"/>
  <c r="BT297" i="32"/>
  <c r="AS416" i="32"/>
  <c r="AR417" i="32"/>
  <c r="BU417" i="32"/>
  <c r="BT418" i="32"/>
  <c r="AS537" i="32"/>
  <c r="AR538" i="32"/>
  <c r="AS174" i="32"/>
  <c r="AR175" i="32"/>
  <c r="AS53" i="32"/>
  <c r="AR54" i="32"/>
  <c r="BJ531" i="32"/>
  <c r="BX531" i="32"/>
  <c r="AW320" i="32"/>
  <c r="AX320" i="32" s="1"/>
  <c r="AV321" i="32" s="1"/>
  <c r="AV55" i="32"/>
  <c r="AW55" i="32" s="1"/>
  <c r="AX55" i="32" s="1"/>
  <c r="BK320" i="32"/>
  <c r="BL320" i="32" s="1"/>
  <c r="BJ321" i="32" s="1"/>
  <c r="BK441" i="32"/>
  <c r="BL441" i="32" s="1"/>
  <c r="BJ442" i="32" s="1"/>
  <c r="BY441" i="32"/>
  <c r="BZ441" i="32" s="1"/>
  <c r="BX442" i="32" s="1"/>
  <c r="BY320" i="32"/>
  <c r="BZ320" i="32" s="1"/>
  <c r="BX321" i="32" s="1"/>
  <c r="BY199" i="32"/>
  <c r="BZ199" i="32" s="1"/>
  <c r="BX200" i="32" s="1"/>
  <c r="BT57" i="32"/>
  <c r="BU56" i="32"/>
  <c r="BU539" i="32"/>
  <c r="BT540" i="32"/>
  <c r="BU177" i="32"/>
  <c r="BT178" i="32"/>
  <c r="BK199" i="32"/>
  <c r="BL199" i="32" s="1"/>
  <c r="BJ200" i="32" s="1"/>
  <c r="BG55" i="32"/>
  <c r="BF56" i="32"/>
  <c r="BG297" i="32"/>
  <c r="BF298" i="32"/>
  <c r="BG176" i="32"/>
  <c r="BF177" i="32"/>
  <c r="BF420" i="32"/>
  <c r="BG419" i="32"/>
  <c r="AW199" i="32"/>
  <c r="AX199" i="32" s="1"/>
  <c r="AV200" i="32" s="1"/>
  <c r="AH236" i="32" l="1"/>
  <c r="AI236" i="32" s="1"/>
  <c r="AJ236" i="32" s="1"/>
  <c r="T244" i="32"/>
  <c r="U244" i="32" s="1"/>
  <c r="V244" i="32" s="1"/>
  <c r="F245" i="32"/>
  <c r="G245" i="32" s="1"/>
  <c r="H245" i="32" s="1"/>
  <c r="F108" i="32"/>
  <c r="G108" i="32" s="1"/>
  <c r="H108" i="32" s="1"/>
  <c r="Y34" i="12"/>
  <c r="CL34" i="12" s="1"/>
  <c r="AI32" i="32"/>
  <c r="F341" i="32"/>
  <c r="G341" i="32" s="1"/>
  <c r="H341" i="32" s="1"/>
  <c r="F462" i="32"/>
  <c r="G462" i="32" s="1"/>
  <c r="H462" i="32" s="1"/>
  <c r="G533" i="32"/>
  <c r="H533" i="32" s="1"/>
  <c r="F534" i="32" s="1"/>
  <c r="E534" i="32" s="1"/>
  <c r="AD443" i="32"/>
  <c r="AE442" i="32"/>
  <c r="C563" i="32"/>
  <c r="B564" i="32"/>
  <c r="C79" i="32"/>
  <c r="B80" i="32"/>
  <c r="B201" i="32"/>
  <c r="C200" i="32"/>
  <c r="AD322" i="32"/>
  <c r="AE321" i="32"/>
  <c r="Q321" i="32"/>
  <c r="P322" i="32"/>
  <c r="AD201" i="32"/>
  <c r="AE200" i="32"/>
  <c r="C442" i="32"/>
  <c r="B443" i="32"/>
  <c r="Q79" i="32"/>
  <c r="P80" i="32"/>
  <c r="Q442" i="32"/>
  <c r="P443" i="32"/>
  <c r="AE563" i="32"/>
  <c r="AD564" i="32"/>
  <c r="AE79" i="32"/>
  <c r="AD80" i="32"/>
  <c r="Q200" i="32"/>
  <c r="P201" i="32"/>
  <c r="Q563" i="32"/>
  <c r="P564" i="32"/>
  <c r="B322" i="32"/>
  <c r="C321" i="32"/>
  <c r="AH435" i="32"/>
  <c r="AI435" i="32" s="1"/>
  <c r="AJ435" i="32" s="1"/>
  <c r="AH312" i="32"/>
  <c r="AI312" i="32" s="1"/>
  <c r="AJ312" i="32" s="1"/>
  <c r="AH556" i="32"/>
  <c r="AI556" i="32" s="1"/>
  <c r="AJ556" i="32" s="1"/>
  <c r="T315" i="32"/>
  <c r="U315" i="32" s="1"/>
  <c r="V315" i="32" s="1"/>
  <c r="T85" i="32"/>
  <c r="U85" i="32" s="1"/>
  <c r="V85" i="32" s="1"/>
  <c r="T441" i="32"/>
  <c r="U441" i="32" s="1"/>
  <c r="V441" i="32" s="1"/>
  <c r="T556" i="32"/>
  <c r="U556" i="32" s="1"/>
  <c r="V556" i="32" s="1"/>
  <c r="AW536" i="32"/>
  <c r="AX536" i="32" s="1"/>
  <c r="AV537" i="32" s="1"/>
  <c r="AU537" i="32"/>
  <c r="AQ43" i="12"/>
  <c r="CP43" i="12" s="1"/>
  <c r="AW395" i="32"/>
  <c r="BY30" i="32"/>
  <c r="BK31" i="32"/>
  <c r="BG540" i="32"/>
  <c r="BF541" i="32"/>
  <c r="AS54" i="32"/>
  <c r="AR55" i="32"/>
  <c r="BU297" i="32"/>
  <c r="BT298" i="32"/>
  <c r="AS175" i="32"/>
  <c r="AR176" i="32"/>
  <c r="BU418" i="32"/>
  <c r="BT419" i="32"/>
  <c r="AS538" i="32"/>
  <c r="AR539" i="32"/>
  <c r="AR418" i="32"/>
  <c r="AS417" i="32"/>
  <c r="AS296" i="32"/>
  <c r="AR297" i="32"/>
  <c r="BY531" i="32"/>
  <c r="BK531" i="32"/>
  <c r="AV56" i="32"/>
  <c r="AW56" i="32" s="1"/>
  <c r="AX56" i="32" s="1"/>
  <c r="AW321" i="32"/>
  <c r="AX321" i="32" s="1"/>
  <c r="AV322" i="32" s="1"/>
  <c r="BK442" i="32"/>
  <c r="BL442" i="32" s="1"/>
  <c r="BJ443" i="32" s="1"/>
  <c r="BK321" i="32"/>
  <c r="BL321" i="32" s="1"/>
  <c r="BJ322" i="32" s="1"/>
  <c r="BY321" i="32"/>
  <c r="BZ321" i="32" s="1"/>
  <c r="BX322" i="32" s="1"/>
  <c r="BY442" i="32"/>
  <c r="BZ442" i="32" s="1"/>
  <c r="BX443" i="32" s="1"/>
  <c r="BU540" i="32"/>
  <c r="BT541" i="32"/>
  <c r="BY200" i="32"/>
  <c r="BZ200" i="32" s="1"/>
  <c r="BX201" i="32" s="1"/>
  <c r="BU57" i="32"/>
  <c r="BT58" i="32"/>
  <c r="BU178" i="32"/>
  <c r="BT179" i="32"/>
  <c r="BK200" i="32"/>
  <c r="BL200" i="32" s="1"/>
  <c r="BJ201" i="32" s="1"/>
  <c r="BF178" i="32"/>
  <c r="BG177" i="32"/>
  <c r="BF421" i="32"/>
  <c r="BG420" i="32"/>
  <c r="BG56" i="32"/>
  <c r="BF57" i="32"/>
  <c r="BG298" i="32"/>
  <c r="BF299" i="32"/>
  <c r="AW200" i="32"/>
  <c r="AX200" i="32" s="1"/>
  <c r="AV201" i="32" s="1"/>
  <c r="AH237" i="32" l="1"/>
  <c r="AI237" i="32" s="1"/>
  <c r="AJ237" i="32" s="1"/>
  <c r="T245" i="32"/>
  <c r="U245" i="32" s="1"/>
  <c r="V245" i="32" s="1"/>
  <c r="F109" i="32"/>
  <c r="G109" i="32" s="1"/>
  <c r="H109" i="32" s="1"/>
  <c r="F246" i="32"/>
  <c r="G246" i="32" s="1"/>
  <c r="H246" i="32" s="1"/>
  <c r="Z34" i="12"/>
  <c r="CM34" i="12" s="1"/>
  <c r="AJ32" i="32"/>
  <c r="F463" i="32"/>
  <c r="G463" i="32" s="1"/>
  <c r="H463" i="32" s="1"/>
  <c r="F342" i="32"/>
  <c r="G342" i="32" s="1"/>
  <c r="H342" i="32" s="1"/>
  <c r="G534" i="32"/>
  <c r="H534" i="32" s="1"/>
  <c r="F535" i="32" s="1"/>
  <c r="E535" i="32" s="1"/>
  <c r="P323" i="32"/>
  <c r="Q322" i="32"/>
  <c r="Q80" i="32"/>
  <c r="P81" i="32"/>
  <c r="C322" i="32"/>
  <c r="B323" i="32"/>
  <c r="AD323" i="32"/>
  <c r="AE322" i="32"/>
  <c r="Q564" i="32"/>
  <c r="P565" i="32"/>
  <c r="B444" i="32"/>
  <c r="C443" i="32"/>
  <c r="C201" i="32"/>
  <c r="B202" i="32"/>
  <c r="Q201" i="32"/>
  <c r="P202" i="32"/>
  <c r="C80" i="32"/>
  <c r="B81" i="32"/>
  <c r="P444" i="32"/>
  <c r="Q443" i="32"/>
  <c r="AD202" i="32"/>
  <c r="AE201" i="32"/>
  <c r="AD81" i="32"/>
  <c r="AE80" i="32"/>
  <c r="C564" i="32"/>
  <c r="B565" i="32"/>
  <c r="AE564" i="32"/>
  <c r="AD565" i="32"/>
  <c r="AE443" i="32"/>
  <c r="AD444" i="32"/>
  <c r="AH436" i="32"/>
  <c r="AI436" i="32" s="1"/>
  <c r="AJ436" i="32" s="1"/>
  <c r="AH557" i="32"/>
  <c r="AI557" i="32" s="1"/>
  <c r="AJ557" i="32" s="1"/>
  <c r="AH313" i="32"/>
  <c r="AI313" i="32" s="1"/>
  <c r="AJ313" i="32" s="1"/>
  <c r="T442" i="32"/>
  <c r="U442" i="32" s="1"/>
  <c r="V442" i="32" s="1"/>
  <c r="T86" i="32"/>
  <c r="U86" i="32" s="1"/>
  <c r="V86" i="32" s="1"/>
  <c r="T557" i="32"/>
  <c r="U557" i="32" s="1"/>
  <c r="V557" i="32" s="1"/>
  <c r="T316" i="32"/>
  <c r="U316" i="32" s="1"/>
  <c r="V316" i="32" s="1"/>
  <c r="AW537" i="32"/>
  <c r="AX537" i="32" s="1"/>
  <c r="AV538" i="32" s="1"/>
  <c r="AU538" i="32"/>
  <c r="AR43" i="12"/>
  <c r="CQ43" i="12" s="1"/>
  <c r="AX395" i="32"/>
  <c r="BZ30" i="32"/>
  <c r="BL31" i="32"/>
  <c r="BG541" i="32"/>
  <c r="BF542" i="32"/>
  <c r="AR419" i="32"/>
  <c r="AS418" i="32"/>
  <c r="AS539" i="32"/>
  <c r="AR540" i="32"/>
  <c r="BT299" i="32"/>
  <c r="BU298" i="32"/>
  <c r="AR298" i="32"/>
  <c r="AS297" i="32"/>
  <c r="AR177" i="32"/>
  <c r="AS176" i="32"/>
  <c r="BU419" i="32"/>
  <c r="BT420" i="32"/>
  <c r="AR56" i="32"/>
  <c r="AS55" i="32"/>
  <c r="BL531" i="32"/>
  <c r="BZ531" i="32"/>
  <c r="AV57" i="32"/>
  <c r="AW57" i="32" s="1"/>
  <c r="AX57" i="32" s="1"/>
  <c r="AW322" i="32"/>
  <c r="AX322" i="32" s="1"/>
  <c r="AV323" i="32" s="1"/>
  <c r="BK322" i="32"/>
  <c r="BL322" i="32" s="1"/>
  <c r="BJ323" i="32" s="1"/>
  <c r="BK443" i="32"/>
  <c r="BL443" i="32" s="1"/>
  <c r="BJ444" i="32" s="1"/>
  <c r="BY322" i="32"/>
  <c r="BZ322" i="32" s="1"/>
  <c r="BX323" i="32" s="1"/>
  <c r="BY443" i="32"/>
  <c r="BZ443" i="32" s="1"/>
  <c r="BX444" i="32" s="1"/>
  <c r="BU541" i="32"/>
  <c r="BT542" i="32"/>
  <c r="BY201" i="32"/>
  <c r="BZ201" i="32" s="1"/>
  <c r="BX202" i="32" s="1"/>
  <c r="BU58" i="32"/>
  <c r="BT59" i="32"/>
  <c r="BU179" i="32"/>
  <c r="BT180" i="32"/>
  <c r="BK201" i="32"/>
  <c r="BL201" i="32" s="1"/>
  <c r="BJ202" i="32" s="1"/>
  <c r="BG299" i="32"/>
  <c r="BF300" i="32"/>
  <c r="BF422" i="32"/>
  <c r="BG421" i="32"/>
  <c r="BG178" i="32"/>
  <c r="BF179" i="32"/>
  <c r="BG57" i="32"/>
  <c r="BF58" i="32"/>
  <c r="AW201" i="32"/>
  <c r="AX201" i="32" s="1"/>
  <c r="AV202" i="32" s="1"/>
  <c r="AH238" i="32" l="1"/>
  <c r="AI238" i="32" s="1"/>
  <c r="AJ238" i="32" s="1"/>
  <c r="T246" i="32"/>
  <c r="U246" i="32" s="1"/>
  <c r="V246" i="32" s="1"/>
  <c r="F247" i="32"/>
  <c r="G247" i="32" s="1"/>
  <c r="H247" i="32" s="1"/>
  <c r="F110" i="32"/>
  <c r="G110" i="32" s="1"/>
  <c r="H110" i="32" s="1"/>
  <c r="AA34" i="12"/>
  <c r="CN34" i="12" s="1"/>
  <c r="AH33" i="32"/>
  <c r="BX31" i="32"/>
  <c r="F343" i="32"/>
  <c r="G343" i="32" s="1"/>
  <c r="H343" i="32" s="1"/>
  <c r="F464" i="32"/>
  <c r="G464" i="32" s="1"/>
  <c r="G535" i="32"/>
  <c r="H535" i="32" s="1"/>
  <c r="F536" i="32" s="1"/>
  <c r="E536" i="32"/>
  <c r="Q444" i="32"/>
  <c r="P445" i="32"/>
  <c r="AE323" i="32"/>
  <c r="AD324" i="32"/>
  <c r="B82" i="32"/>
  <c r="C81" i="32"/>
  <c r="AD566" i="32"/>
  <c r="AE565" i="32"/>
  <c r="P203" i="32"/>
  <c r="Q202" i="32"/>
  <c r="C565" i="32"/>
  <c r="B566" i="32"/>
  <c r="B203" i="32"/>
  <c r="C202" i="32"/>
  <c r="C323" i="32"/>
  <c r="B324" i="32"/>
  <c r="Q81" i="32"/>
  <c r="P82" i="32"/>
  <c r="AD82" i="32"/>
  <c r="AE81" i="32"/>
  <c r="C444" i="32"/>
  <c r="B445" i="32"/>
  <c r="AE444" i="32"/>
  <c r="AD445" i="32"/>
  <c r="Q565" i="32"/>
  <c r="P566" i="32"/>
  <c r="AE202" i="32"/>
  <c r="AD203" i="32"/>
  <c r="Q323" i="32"/>
  <c r="P324" i="32"/>
  <c r="AH314" i="32"/>
  <c r="AI314" i="32" s="1"/>
  <c r="AJ314" i="32" s="1"/>
  <c r="AH558" i="32"/>
  <c r="AI558" i="32" s="1"/>
  <c r="AJ558" i="32" s="1"/>
  <c r="AH437" i="32"/>
  <c r="AI437" i="32" s="1"/>
  <c r="AJ437" i="32" s="1"/>
  <c r="T317" i="32"/>
  <c r="U317" i="32" s="1"/>
  <c r="V317" i="32" s="1"/>
  <c r="T443" i="32"/>
  <c r="U443" i="32" s="1"/>
  <c r="V443" i="32" s="1"/>
  <c r="T558" i="32"/>
  <c r="U558" i="32" s="1"/>
  <c r="V558" i="32" s="1"/>
  <c r="T87" i="32"/>
  <c r="U87" i="32" s="1"/>
  <c r="V87" i="32" s="1"/>
  <c r="AW538" i="32"/>
  <c r="AX538" i="32" s="1"/>
  <c r="AV539" i="32" s="1"/>
  <c r="AW539" i="32" s="1"/>
  <c r="AX539" i="32" s="1"/>
  <c r="AV540" i="32" s="1"/>
  <c r="AW540" i="32" s="1"/>
  <c r="AX540" i="32" s="1"/>
  <c r="AV541" i="32" s="1"/>
  <c r="AW541" i="32" s="1"/>
  <c r="AX541" i="32" s="1"/>
  <c r="AV542" i="32" s="1"/>
  <c r="AW542" i="32" s="1"/>
  <c r="AX542" i="32" s="1"/>
  <c r="AV396" i="32"/>
  <c r="AS43" i="12"/>
  <c r="CR43" i="12" s="1"/>
  <c r="BJ32" i="32"/>
  <c r="BF543" i="32"/>
  <c r="BG542" i="32"/>
  <c r="AS540" i="32"/>
  <c r="AR541" i="32"/>
  <c r="AS56" i="32"/>
  <c r="AR57" i="32"/>
  <c r="AS419" i="32"/>
  <c r="AR420" i="32"/>
  <c r="AR299" i="32"/>
  <c r="AS298" i="32"/>
  <c r="BU420" i="32"/>
  <c r="BT421" i="32"/>
  <c r="BT300" i="32"/>
  <c r="BU299" i="32"/>
  <c r="AR178" i="32"/>
  <c r="AS177" i="32"/>
  <c r="BX532" i="32"/>
  <c r="BJ532" i="32"/>
  <c r="AV58" i="32"/>
  <c r="AW58" i="32" s="1"/>
  <c r="AX58" i="32" s="1"/>
  <c r="AW323" i="32"/>
  <c r="AX323" i="32" s="1"/>
  <c r="AV324" i="32" s="1"/>
  <c r="BK323" i="32"/>
  <c r="BL323" i="32" s="1"/>
  <c r="BJ324" i="32" s="1"/>
  <c r="BK444" i="32"/>
  <c r="BL444" i="32" s="1"/>
  <c r="BJ445" i="32" s="1"/>
  <c r="BY444" i="32"/>
  <c r="BZ444" i="32" s="1"/>
  <c r="BX445" i="32" s="1"/>
  <c r="BY323" i="32"/>
  <c r="BZ323" i="32" s="1"/>
  <c r="BX324" i="32" s="1"/>
  <c r="BU59" i="32"/>
  <c r="BT60" i="32"/>
  <c r="BT543" i="32"/>
  <c r="BU542" i="32"/>
  <c r="BU180" i="32"/>
  <c r="BT181" i="32"/>
  <c r="BY202" i="32"/>
  <c r="BZ202" i="32" s="1"/>
  <c r="BX203" i="32" s="1"/>
  <c r="BG179" i="32"/>
  <c r="BF180" i="32"/>
  <c r="BF423" i="32"/>
  <c r="BG422" i="32"/>
  <c r="BF301" i="32"/>
  <c r="BG300" i="32"/>
  <c r="BF59" i="32"/>
  <c r="BG58" i="32"/>
  <c r="BK202" i="32"/>
  <c r="BL202" i="32" s="1"/>
  <c r="BJ203" i="32" s="1"/>
  <c r="AW202" i="32"/>
  <c r="AX202" i="32" s="1"/>
  <c r="AV203" i="32" s="1"/>
  <c r="AH239" i="32" l="1"/>
  <c r="AI239" i="32" s="1"/>
  <c r="AJ239" i="32" s="1"/>
  <c r="T247" i="32"/>
  <c r="U247" i="32" s="1"/>
  <c r="V247" i="32" s="1"/>
  <c r="F344" i="32"/>
  <c r="G344" i="32" s="1"/>
  <c r="H344" i="32" s="1"/>
  <c r="F111" i="32"/>
  <c r="G111" i="32" s="1"/>
  <c r="H111" i="32" s="1"/>
  <c r="F248" i="32"/>
  <c r="G248" i="32" s="1"/>
  <c r="H248" i="32" s="1"/>
  <c r="Y35" i="12"/>
  <c r="CL35" i="12" s="1"/>
  <c r="AI33" i="32"/>
  <c r="BY31" i="32"/>
  <c r="H464" i="32"/>
  <c r="G536" i="32"/>
  <c r="H536" i="32" s="1"/>
  <c r="F537" i="32" s="1"/>
  <c r="E537" i="32" s="1"/>
  <c r="B567" i="32"/>
  <c r="C566" i="32"/>
  <c r="AD204" i="32"/>
  <c r="AE203" i="32"/>
  <c r="AE82" i="32"/>
  <c r="AD83" i="32"/>
  <c r="AD567" i="32"/>
  <c r="AE566" i="32"/>
  <c r="Q82" i="32"/>
  <c r="P83" i="32"/>
  <c r="P567" i="32"/>
  <c r="Q566" i="32"/>
  <c r="B83" i="32"/>
  <c r="C82" i="32"/>
  <c r="P325" i="32"/>
  <c r="Q324" i="32"/>
  <c r="P204" i="32"/>
  <c r="Q203" i="32"/>
  <c r="B325" i="32"/>
  <c r="C324" i="32"/>
  <c r="AE324" i="32"/>
  <c r="AD325" i="32"/>
  <c r="C445" i="32"/>
  <c r="B446" i="32"/>
  <c r="AD446" i="32"/>
  <c r="AE445" i="32"/>
  <c r="Q445" i="32"/>
  <c r="P446" i="32"/>
  <c r="B204" i="32"/>
  <c r="C203" i="32"/>
  <c r="AH438" i="32"/>
  <c r="AI438" i="32" s="1"/>
  <c r="AJ438" i="32" s="1"/>
  <c r="AH315" i="32"/>
  <c r="AI315" i="32" s="1"/>
  <c r="AJ315" i="32" s="1"/>
  <c r="AH559" i="32"/>
  <c r="AI559" i="32" s="1"/>
  <c r="AJ559" i="32" s="1"/>
  <c r="T559" i="32"/>
  <c r="U559" i="32" s="1"/>
  <c r="V559" i="32" s="1"/>
  <c r="T444" i="32"/>
  <c r="U444" i="32" s="1"/>
  <c r="V444" i="32" s="1"/>
  <c r="T318" i="32"/>
  <c r="U318" i="32" s="1"/>
  <c r="V318" i="32" s="1"/>
  <c r="T88" i="32"/>
  <c r="U88" i="32" s="1"/>
  <c r="V88" i="32" s="1"/>
  <c r="AQ44" i="12"/>
  <c r="CP44" i="12" s="1"/>
  <c r="AW396" i="32"/>
  <c r="BK32" i="32"/>
  <c r="BG543" i="32"/>
  <c r="BF544" i="32"/>
  <c r="AR421" i="32"/>
  <c r="AS420" i="32"/>
  <c r="AS178" i="32"/>
  <c r="AR179" i="32"/>
  <c r="BT301" i="32"/>
  <c r="BU300" i="32"/>
  <c r="AS57" i="32"/>
  <c r="AR58" i="32"/>
  <c r="AR300" i="32"/>
  <c r="AS299" i="32"/>
  <c r="BU421" i="32"/>
  <c r="BT422" i="32"/>
  <c r="AS541" i="32"/>
  <c r="AR542" i="32"/>
  <c r="BK532" i="32"/>
  <c r="BY532" i="32"/>
  <c r="AV59" i="32"/>
  <c r="AW59" i="32" s="1"/>
  <c r="AX59" i="32" s="1"/>
  <c r="AV543" i="32"/>
  <c r="AW543" i="32" s="1"/>
  <c r="AW324" i="32"/>
  <c r="AX324" i="32" s="1"/>
  <c r="AV325" i="32" s="1"/>
  <c r="BK445" i="32"/>
  <c r="BL445" i="32" s="1"/>
  <c r="BJ446" i="32" s="1"/>
  <c r="BK324" i="32"/>
  <c r="BL324" i="32" s="1"/>
  <c r="BJ325" i="32" s="1"/>
  <c r="BY324" i="32"/>
  <c r="BZ324" i="32" s="1"/>
  <c r="BX325" i="32" s="1"/>
  <c r="BY445" i="32"/>
  <c r="BZ445" i="32" s="1"/>
  <c r="BX446" i="32" s="1"/>
  <c r="BY203" i="32"/>
  <c r="BZ203" i="32" s="1"/>
  <c r="BX204" i="32" s="1"/>
  <c r="BT544" i="32"/>
  <c r="BU543" i="32"/>
  <c r="BU181" i="32"/>
  <c r="BT182" i="32"/>
  <c r="BU60" i="32"/>
  <c r="BT61" i="32"/>
  <c r="BK203" i="32"/>
  <c r="BL203" i="32" s="1"/>
  <c r="BJ204" i="32" s="1"/>
  <c r="BG180" i="32"/>
  <c r="BF181" i="32"/>
  <c r="BG301" i="32"/>
  <c r="BF302" i="32"/>
  <c r="BG59" i="32"/>
  <c r="BF60" i="32"/>
  <c r="BF424" i="32"/>
  <c r="BG423" i="32"/>
  <c r="AW203" i="32"/>
  <c r="AX203" i="32" s="1"/>
  <c r="AV204" i="32" s="1"/>
  <c r="AH240" i="32" l="1"/>
  <c r="AI240" i="32" s="1"/>
  <c r="AJ240" i="32" s="1"/>
  <c r="T248" i="32"/>
  <c r="U248" i="32" s="1"/>
  <c r="V248" i="32" s="1"/>
  <c r="F345" i="32"/>
  <c r="G345" i="32" s="1"/>
  <c r="H345" i="32" s="1"/>
  <c r="F249" i="32"/>
  <c r="G249" i="32" s="1"/>
  <c r="H249" i="32" s="1"/>
  <c r="F112" i="32"/>
  <c r="G112" i="32" s="1"/>
  <c r="H112" i="32" s="1"/>
  <c r="F465" i="32"/>
  <c r="G465" i="32" s="1"/>
  <c r="H465" i="32" s="1"/>
  <c r="Z35" i="12"/>
  <c r="CM35" i="12" s="1"/>
  <c r="AJ33" i="32"/>
  <c r="BZ31" i="32"/>
  <c r="G537" i="32"/>
  <c r="H537" i="32" s="1"/>
  <c r="F538" i="32" s="1"/>
  <c r="E538" i="32"/>
  <c r="Q83" i="32"/>
  <c r="P84" i="32"/>
  <c r="Q446" i="32"/>
  <c r="P447" i="32"/>
  <c r="Q325" i="32"/>
  <c r="P326" i="32"/>
  <c r="Q567" i="32"/>
  <c r="P568" i="32"/>
  <c r="C446" i="32"/>
  <c r="B447" i="32"/>
  <c r="AD447" i="32"/>
  <c r="AE446" i="32"/>
  <c r="B84" i="32"/>
  <c r="C83" i="32"/>
  <c r="AE567" i="32"/>
  <c r="AD568" i="32"/>
  <c r="AE325" i="32"/>
  <c r="AD326" i="32"/>
  <c r="AE83" i="32"/>
  <c r="AD84" i="32"/>
  <c r="C325" i="32"/>
  <c r="B326" i="32"/>
  <c r="AE204" i="32"/>
  <c r="AD205" i="32"/>
  <c r="B205" i="32"/>
  <c r="C204" i="32"/>
  <c r="Q204" i="32"/>
  <c r="P205" i="32"/>
  <c r="C567" i="32"/>
  <c r="B568" i="32"/>
  <c r="AH439" i="32"/>
  <c r="AI439" i="32" s="1"/>
  <c r="AJ439" i="32" s="1"/>
  <c r="AH560" i="32"/>
  <c r="AI560" i="32" s="1"/>
  <c r="AJ560" i="32" s="1"/>
  <c r="AH316" i="32"/>
  <c r="AI316" i="32" s="1"/>
  <c r="AJ316" i="32" s="1"/>
  <c r="T319" i="32"/>
  <c r="U319" i="32" s="1"/>
  <c r="V319" i="32" s="1"/>
  <c r="T445" i="32"/>
  <c r="U445" i="32" s="1"/>
  <c r="V445" i="32" s="1"/>
  <c r="T89" i="32"/>
  <c r="U89" i="32" s="1"/>
  <c r="V89" i="32" s="1"/>
  <c r="T560" i="32"/>
  <c r="U560" i="32" s="1"/>
  <c r="V560" i="32" s="1"/>
  <c r="AR44" i="12"/>
  <c r="CQ44" i="12" s="1"/>
  <c r="AX396" i="32"/>
  <c r="BL32" i="32"/>
  <c r="BG544" i="32"/>
  <c r="BF545" i="32"/>
  <c r="AS300" i="32"/>
  <c r="AR301" i="32"/>
  <c r="AR543" i="32"/>
  <c r="AS542" i="32"/>
  <c r="BT423" i="32"/>
  <c r="BU422" i="32"/>
  <c r="AR59" i="32"/>
  <c r="AS58" i="32"/>
  <c r="AS179" i="32"/>
  <c r="AR180" i="32"/>
  <c r="BU301" i="32"/>
  <c r="BT302" i="32"/>
  <c r="AR422" i="32"/>
  <c r="AS421" i="32"/>
  <c r="BL532" i="32"/>
  <c r="AX543" i="32"/>
  <c r="AV544" i="32" s="1"/>
  <c r="AW544" i="32" s="1"/>
  <c r="AX544" i="32" s="1"/>
  <c r="BZ532" i="32"/>
  <c r="AV60" i="32"/>
  <c r="AW60" i="32" s="1"/>
  <c r="AX60" i="32" s="1"/>
  <c r="AW325" i="32"/>
  <c r="AX325" i="32" s="1"/>
  <c r="AV326" i="32" s="1"/>
  <c r="BK325" i="32"/>
  <c r="BL325" i="32" s="1"/>
  <c r="BJ326" i="32" s="1"/>
  <c r="BK446" i="32"/>
  <c r="BL446" i="32" s="1"/>
  <c r="BJ447" i="32" s="1"/>
  <c r="BY446" i="32"/>
  <c r="BZ446" i="32" s="1"/>
  <c r="BX447" i="32" s="1"/>
  <c r="BY325" i="32"/>
  <c r="BZ325" i="32" s="1"/>
  <c r="BX326" i="32" s="1"/>
  <c r="BY204" i="32"/>
  <c r="BZ204" i="32" s="1"/>
  <c r="BX205" i="32" s="1"/>
  <c r="BT183" i="32"/>
  <c r="BU182" i="32"/>
  <c r="BT62" i="32"/>
  <c r="BU61" i="32"/>
  <c r="BU544" i="32"/>
  <c r="BT545" i="32"/>
  <c r="BK204" i="32"/>
  <c r="BL204" i="32" s="1"/>
  <c r="BJ205" i="32" s="1"/>
  <c r="BF182" i="32"/>
  <c r="BG181" i="32"/>
  <c r="BF425" i="32"/>
  <c r="BG424" i="32"/>
  <c r="BF61" i="32"/>
  <c r="BG60" i="32"/>
  <c r="BG302" i="32"/>
  <c r="BF303" i="32"/>
  <c r="AW204" i="32"/>
  <c r="AX204" i="32" s="1"/>
  <c r="AV205" i="32" s="1"/>
  <c r="AH241" i="32" l="1"/>
  <c r="AI241" i="32" s="1"/>
  <c r="AJ241" i="32" s="1"/>
  <c r="T249" i="32"/>
  <c r="U249" i="32" s="1"/>
  <c r="V249" i="32" s="1"/>
  <c r="T90" i="32"/>
  <c r="U90" i="32" s="1"/>
  <c r="V90" i="32"/>
  <c r="F466" i="32"/>
  <c r="G466" i="32" s="1"/>
  <c r="H466" i="32" s="1"/>
  <c r="F250" i="32"/>
  <c r="G250" i="32" s="1"/>
  <c r="H250" i="32" s="1"/>
  <c r="F113" i="32"/>
  <c r="G113" i="32" s="1"/>
  <c r="H113" i="32" s="1"/>
  <c r="F346" i="32"/>
  <c r="G346" i="32" s="1"/>
  <c r="H346" i="32" s="1"/>
  <c r="AA35" i="12"/>
  <c r="CN35" i="12" s="1"/>
  <c r="AH34" i="32"/>
  <c r="BX32" i="32"/>
  <c r="G538" i="32"/>
  <c r="H538" i="32" s="1"/>
  <c r="F539" i="32" s="1"/>
  <c r="E539" i="32"/>
  <c r="Q326" i="32"/>
  <c r="P327" i="32"/>
  <c r="C205" i="32"/>
  <c r="B206" i="32"/>
  <c r="B448" i="32"/>
  <c r="C447" i="32"/>
  <c r="P569" i="32"/>
  <c r="Q568" i="32"/>
  <c r="C326" i="32"/>
  <c r="B327" i="32"/>
  <c r="AE568" i="32"/>
  <c r="AD569" i="32"/>
  <c r="AD448" i="32"/>
  <c r="AE447" i="32"/>
  <c r="B569" i="32"/>
  <c r="C568" i="32"/>
  <c r="Q447" i="32"/>
  <c r="P448" i="32"/>
  <c r="AE84" i="32"/>
  <c r="AD85" i="32"/>
  <c r="Q84" i="32"/>
  <c r="P85" i="32"/>
  <c r="P206" i="32"/>
  <c r="Q205" i="32"/>
  <c r="AE326" i="32"/>
  <c r="AD327" i="32"/>
  <c r="C84" i="32"/>
  <c r="B85" i="32"/>
  <c r="AE205" i="32"/>
  <c r="AD206" i="32"/>
  <c r="AH317" i="32"/>
  <c r="AI317" i="32" s="1"/>
  <c r="AJ317" i="32" s="1"/>
  <c r="AH440" i="32"/>
  <c r="AI440" i="32" s="1"/>
  <c r="AJ440" i="32" s="1"/>
  <c r="AH561" i="32"/>
  <c r="AI561" i="32" s="1"/>
  <c r="AJ561" i="32" s="1"/>
  <c r="T320" i="32"/>
  <c r="U320" i="32" s="1"/>
  <c r="V320" i="32" s="1"/>
  <c r="T561" i="32"/>
  <c r="U561" i="32" s="1"/>
  <c r="V561" i="32" s="1"/>
  <c r="T446" i="32"/>
  <c r="U446" i="32" s="1"/>
  <c r="V446" i="32" s="1"/>
  <c r="AV397" i="32"/>
  <c r="AS44" i="12"/>
  <c r="CR44" i="12" s="1"/>
  <c r="BJ33" i="32"/>
  <c r="BF546" i="32"/>
  <c r="BG545" i="32"/>
  <c r="AR181" i="32"/>
  <c r="AS180" i="32"/>
  <c r="AS422" i="32"/>
  <c r="AR423" i="32"/>
  <c r="BT303" i="32"/>
  <c r="BU302" i="32"/>
  <c r="AS59" i="32"/>
  <c r="AR60" i="32"/>
  <c r="AR544" i="32"/>
  <c r="AS543" i="32"/>
  <c r="AS301" i="32"/>
  <c r="AR302" i="32"/>
  <c r="BU423" i="32"/>
  <c r="BT424" i="32"/>
  <c r="BJ533" i="32"/>
  <c r="BX533" i="32"/>
  <c r="AV545" i="32"/>
  <c r="AW545" i="32" s="1"/>
  <c r="AX545" i="32" s="1"/>
  <c r="AW326" i="32"/>
  <c r="AX326" i="32" s="1"/>
  <c r="AV327" i="32" s="1"/>
  <c r="AV61" i="32"/>
  <c r="AW61" i="32" s="1"/>
  <c r="AX61" i="32" s="1"/>
  <c r="BK447" i="32"/>
  <c r="BL447" i="32" s="1"/>
  <c r="BJ448" i="32" s="1"/>
  <c r="BK326" i="32"/>
  <c r="BL326" i="32" s="1"/>
  <c r="BJ327" i="32" s="1"/>
  <c r="BY326" i="32"/>
  <c r="BZ326" i="32" s="1"/>
  <c r="BX327" i="32" s="1"/>
  <c r="BY447" i="32"/>
  <c r="BZ447" i="32" s="1"/>
  <c r="BX448" i="32" s="1"/>
  <c r="BY205" i="32"/>
  <c r="BZ205" i="32" s="1"/>
  <c r="BX206" i="32" s="1"/>
  <c r="BT546" i="32"/>
  <c r="BU545" i="32"/>
  <c r="BT63" i="32"/>
  <c r="BU62" i="32"/>
  <c r="BT184" i="32"/>
  <c r="BU183" i="32"/>
  <c r="BK205" i="32"/>
  <c r="BL205" i="32" s="1"/>
  <c r="BJ206" i="32" s="1"/>
  <c r="BF426" i="32"/>
  <c r="BG425" i="32"/>
  <c r="BF183" i="32"/>
  <c r="BG182" i="32"/>
  <c r="BG303" i="32"/>
  <c r="BF304" i="32"/>
  <c r="BF62" i="32"/>
  <c r="BG61" i="32"/>
  <c r="AW205" i="32"/>
  <c r="AX205" i="32" s="1"/>
  <c r="AV206" i="32" s="1"/>
  <c r="AH242" i="32" l="1"/>
  <c r="AI242" i="32" s="1"/>
  <c r="AJ242" i="32" s="1"/>
  <c r="T250" i="32"/>
  <c r="U250" i="32" s="1"/>
  <c r="V250" i="32" s="1"/>
  <c r="T91" i="32"/>
  <c r="U91" i="32" s="1"/>
  <c r="V91" i="32" s="1"/>
  <c r="F347" i="32"/>
  <c r="G347" i="32" s="1"/>
  <c r="H347" i="32" s="1"/>
  <c r="F251" i="32"/>
  <c r="G251" i="32" s="1"/>
  <c r="H251" i="32" s="1"/>
  <c r="F467" i="32"/>
  <c r="G467" i="32" s="1"/>
  <c r="H467" i="32" s="1"/>
  <c r="F114" i="32"/>
  <c r="G114" i="32" s="1"/>
  <c r="H114" i="32" s="1"/>
  <c r="Y36" i="12"/>
  <c r="CL36" i="12" s="1"/>
  <c r="AI34" i="32"/>
  <c r="BY32" i="32"/>
  <c r="G539" i="32"/>
  <c r="H539" i="32" s="1"/>
  <c r="F540" i="32" s="1"/>
  <c r="E540" i="32"/>
  <c r="Q206" i="32"/>
  <c r="P207" i="32"/>
  <c r="P86" i="32"/>
  <c r="Q85" i="32"/>
  <c r="C327" i="32"/>
  <c r="B328" i="32"/>
  <c r="AD570" i="32"/>
  <c r="AE569" i="32"/>
  <c r="AE206" i="32"/>
  <c r="AD207" i="32"/>
  <c r="Q569" i="32"/>
  <c r="P570" i="32"/>
  <c r="C448" i="32"/>
  <c r="B449" i="32"/>
  <c r="C85" i="32"/>
  <c r="B86" i="32"/>
  <c r="C206" i="32"/>
  <c r="B207" i="32"/>
  <c r="C569" i="32"/>
  <c r="B570" i="32"/>
  <c r="AD328" i="32"/>
  <c r="AE327" i="32"/>
  <c r="Q327" i="32"/>
  <c r="P328" i="32"/>
  <c r="AE85" i="32"/>
  <c r="AD86" i="32"/>
  <c r="Q448" i="32"/>
  <c r="P449" i="32"/>
  <c r="AD449" i="32"/>
  <c r="AE448" i="32"/>
  <c r="AH318" i="32"/>
  <c r="AI318" i="32" s="1"/>
  <c r="AJ318" i="32" s="1"/>
  <c r="AH441" i="32"/>
  <c r="AI441" i="32" s="1"/>
  <c r="AJ441" i="32" s="1"/>
  <c r="AH562" i="32"/>
  <c r="AI562" i="32" s="1"/>
  <c r="AJ562" i="32"/>
  <c r="T447" i="32"/>
  <c r="U447" i="32" s="1"/>
  <c r="V447" i="32" s="1"/>
  <c r="T562" i="32"/>
  <c r="U562" i="32" s="1"/>
  <c r="V562" i="32" s="1"/>
  <c r="T321" i="32"/>
  <c r="U321" i="32" s="1"/>
  <c r="V321" i="32" s="1"/>
  <c r="AQ45" i="12"/>
  <c r="CP45" i="12" s="1"/>
  <c r="AW397" i="32"/>
  <c r="BK33" i="32"/>
  <c r="AZ42" i="12"/>
  <c r="CT42" i="12" s="1"/>
  <c r="BG546" i="32"/>
  <c r="BF547" i="32"/>
  <c r="AR61" i="32"/>
  <c r="AS60" i="32"/>
  <c r="AR424" i="32"/>
  <c r="AS423" i="32"/>
  <c r="AS302" i="32"/>
  <c r="AR303" i="32"/>
  <c r="BU424" i="32"/>
  <c r="BT425" i="32"/>
  <c r="AS181" i="32"/>
  <c r="AR182" i="32"/>
  <c r="AR545" i="32"/>
  <c r="AS544" i="32"/>
  <c r="BT304" i="32"/>
  <c r="BU303" i="32"/>
  <c r="BY533" i="32"/>
  <c r="BK533" i="32"/>
  <c r="AV62" i="32"/>
  <c r="AW62" i="32" s="1"/>
  <c r="AX62" i="32" s="1"/>
  <c r="AV546" i="32"/>
  <c r="AW546" i="32" s="1"/>
  <c r="AX546" i="32" s="1"/>
  <c r="AW327" i="32"/>
  <c r="AX327" i="32" s="1"/>
  <c r="AV328" i="32" s="1"/>
  <c r="BK448" i="32"/>
  <c r="BL448" i="32" s="1"/>
  <c r="BJ449" i="32" s="1"/>
  <c r="BK327" i="32"/>
  <c r="BL327" i="32" s="1"/>
  <c r="BJ328" i="32" s="1"/>
  <c r="BY327" i="32"/>
  <c r="BZ327" i="32" s="1"/>
  <c r="BX328" i="32" s="1"/>
  <c r="BY448" i="32"/>
  <c r="BZ448" i="32" s="1"/>
  <c r="BX449" i="32" s="1"/>
  <c r="BY206" i="32"/>
  <c r="BZ206" i="32" s="1"/>
  <c r="BX207" i="32" s="1"/>
  <c r="BU546" i="32"/>
  <c r="BT547" i="32"/>
  <c r="BT64" i="32"/>
  <c r="BU63" i="32"/>
  <c r="BU184" i="32"/>
  <c r="BT185" i="32"/>
  <c r="BK206" i="32"/>
  <c r="BL206" i="32" s="1"/>
  <c r="BJ207" i="32" s="1"/>
  <c r="BF427" i="32"/>
  <c r="BG426" i="32"/>
  <c r="BG62" i="32"/>
  <c r="BF63" i="32"/>
  <c r="BG183" i="32"/>
  <c r="BF184" i="32"/>
  <c r="BF305" i="32"/>
  <c r="BG304" i="32"/>
  <c r="AW206" i="32"/>
  <c r="AX206" i="32" s="1"/>
  <c r="AV207" i="32" s="1"/>
  <c r="AH243" i="32" l="1"/>
  <c r="AI243" i="32" s="1"/>
  <c r="AJ243" i="32" s="1"/>
  <c r="T251" i="32"/>
  <c r="U251" i="32" s="1"/>
  <c r="V251" i="32" s="1"/>
  <c r="V92" i="32"/>
  <c r="T92" i="32"/>
  <c r="U92" i="32" s="1"/>
  <c r="F115" i="32"/>
  <c r="G115" i="32" s="1"/>
  <c r="H115" i="32" s="1"/>
  <c r="F468" i="32"/>
  <c r="G468" i="32" s="1"/>
  <c r="H468" i="32" s="1"/>
  <c r="F252" i="32"/>
  <c r="G252" i="32" s="1"/>
  <c r="H252" i="32" s="1"/>
  <c r="F348" i="32"/>
  <c r="G348" i="32" s="1"/>
  <c r="H348" i="32" s="1"/>
  <c r="Z36" i="12"/>
  <c r="CM36" i="12" s="1"/>
  <c r="AJ34" i="32"/>
  <c r="BZ32" i="32"/>
  <c r="G540" i="32"/>
  <c r="H540" i="32" s="1"/>
  <c r="F541" i="32" s="1"/>
  <c r="E541" i="32" s="1"/>
  <c r="AD329" i="32"/>
  <c r="AE328" i="32"/>
  <c r="P329" i="32"/>
  <c r="Q328" i="32"/>
  <c r="P571" i="32"/>
  <c r="Q570" i="32"/>
  <c r="AE570" i="32"/>
  <c r="AD571" i="32"/>
  <c r="C207" i="32"/>
  <c r="B208" i="32"/>
  <c r="C328" i="32"/>
  <c r="B329" i="32"/>
  <c r="AE449" i="32"/>
  <c r="AD450" i="32"/>
  <c r="AE207" i="32"/>
  <c r="AD208" i="32"/>
  <c r="Q449" i="32"/>
  <c r="P450" i="32"/>
  <c r="B87" i="32"/>
  <c r="C86" i="32"/>
  <c r="P87" i="32"/>
  <c r="Q86" i="32"/>
  <c r="P208" i="32"/>
  <c r="Q207" i="32"/>
  <c r="C570" i="32"/>
  <c r="B571" i="32"/>
  <c r="AE86" i="32"/>
  <c r="AD87" i="32"/>
  <c r="C449" i="32"/>
  <c r="B450" i="32"/>
  <c r="AH442" i="32"/>
  <c r="AI442" i="32" s="1"/>
  <c r="AJ442" i="32" s="1"/>
  <c r="AH319" i="32"/>
  <c r="AI319" i="32" s="1"/>
  <c r="AJ319" i="32" s="1"/>
  <c r="AH563" i="32"/>
  <c r="AI563" i="32" s="1"/>
  <c r="AJ563" i="32" s="1"/>
  <c r="T448" i="32"/>
  <c r="U448" i="32" s="1"/>
  <c r="V448" i="32" s="1"/>
  <c r="T322" i="32"/>
  <c r="U322" i="32" s="1"/>
  <c r="V322" i="32" s="1"/>
  <c r="T563" i="32"/>
  <c r="U563" i="32" s="1"/>
  <c r="V563" i="32" s="1"/>
  <c r="AR45" i="12"/>
  <c r="CQ45" i="12" s="1"/>
  <c r="AX397" i="32"/>
  <c r="BL33" i="32"/>
  <c r="BA42" i="12"/>
  <c r="CU42" i="12" s="1"/>
  <c r="BG547" i="32"/>
  <c r="BF548" i="32"/>
  <c r="BT426" i="32"/>
  <c r="BU425" i="32"/>
  <c r="AS182" i="32"/>
  <c r="AR183" i="32"/>
  <c r="BT305" i="32"/>
  <c r="BU304" i="32"/>
  <c r="AS545" i="32"/>
  <c r="AR546" i="32"/>
  <c r="AS61" i="32"/>
  <c r="AR62" i="32"/>
  <c r="AS303" i="32"/>
  <c r="AR304" i="32"/>
  <c r="AS424" i="32"/>
  <c r="AR425" i="32"/>
  <c r="BZ533" i="32"/>
  <c r="BL533" i="32"/>
  <c r="AW328" i="32"/>
  <c r="AX328" i="32" s="1"/>
  <c r="AV329" i="32" s="1"/>
  <c r="AV547" i="32"/>
  <c r="AW547" i="32" s="1"/>
  <c r="AX547" i="32" s="1"/>
  <c r="AV63" i="32"/>
  <c r="AW63" i="32" s="1"/>
  <c r="AX63" i="32" s="1"/>
  <c r="BK449" i="32"/>
  <c r="BL449" i="32" s="1"/>
  <c r="BJ450" i="32" s="1"/>
  <c r="BK328" i="32"/>
  <c r="BL328" i="32" s="1"/>
  <c r="BJ329" i="32" s="1"/>
  <c r="BY328" i="32"/>
  <c r="BZ328" i="32" s="1"/>
  <c r="BX329" i="32" s="1"/>
  <c r="BY449" i="32"/>
  <c r="BZ449" i="32" s="1"/>
  <c r="BX450" i="32" s="1"/>
  <c r="BY207" i="32"/>
  <c r="BZ207" i="32" s="1"/>
  <c r="BX208" i="32" s="1"/>
  <c r="BU547" i="32"/>
  <c r="BT548" i="32"/>
  <c r="BU185" i="32"/>
  <c r="BT186" i="32"/>
  <c r="BT65" i="32"/>
  <c r="BU64" i="32"/>
  <c r="BK207" i="32"/>
  <c r="BL207" i="32" s="1"/>
  <c r="BJ208" i="32" s="1"/>
  <c r="BG305" i="32"/>
  <c r="BF306" i="32"/>
  <c r="BG63" i="32"/>
  <c r="BF64" i="32"/>
  <c r="BG184" i="32"/>
  <c r="BF185" i="32"/>
  <c r="BF428" i="32"/>
  <c r="BG427" i="32"/>
  <c r="AW207" i="32"/>
  <c r="AX207" i="32" s="1"/>
  <c r="AV208" i="32" s="1"/>
  <c r="AH244" i="32" l="1"/>
  <c r="AI244" i="32" s="1"/>
  <c r="AJ244" i="32" s="1"/>
  <c r="T252" i="32"/>
  <c r="U252" i="32" s="1"/>
  <c r="V252" i="32" s="1"/>
  <c r="T93" i="32"/>
  <c r="U93" i="32" s="1"/>
  <c r="V93" i="32" s="1"/>
  <c r="F349" i="32"/>
  <c r="G349" i="32" s="1"/>
  <c r="H349" i="32" s="1"/>
  <c r="F253" i="32"/>
  <c r="G253" i="32" s="1"/>
  <c r="H253" i="32" s="1"/>
  <c r="F469" i="32"/>
  <c r="G469" i="32" s="1"/>
  <c r="H469" i="32" s="1"/>
  <c r="F116" i="32"/>
  <c r="G116" i="32" s="1"/>
  <c r="H116" i="32" s="1"/>
  <c r="AA36" i="12"/>
  <c r="CN36" i="12" s="1"/>
  <c r="G541" i="32"/>
  <c r="H541" i="32" s="1"/>
  <c r="F542" i="32" s="1"/>
  <c r="AH35" i="32"/>
  <c r="BX33" i="32"/>
  <c r="AE87" i="32"/>
  <c r="AD88" i="32"/>
  <c r="AE571" i="32"/>
  <c r="AD572" i="32"/>
  <c r="B451" i="32"/>
  <c r="C450" i="32"/>
  <c r="B209" i="32"/>
  <c r="C208" i="32"/>
  <c r="C87" i="32"/>
  <c r="B88" i="32"/>
  <c r="Q571" i="32"/>
  <c r="P572" i="32"/>
  <c r="C571" i="32"/>
  <c r="B572" i="32"/>
  <c r="Q450" i="32"/>
  <c r="P451" i="32"/>
  <c r="AE208" i="32"/>
  <c r="AD209" i="32"/>
  <c r="P209" i="32"/>
  <c r="Q208" i="32"/>
  <c r="Q329" i="32"/>
  <c r="P330" i="32"/>
  <c r="AD451" i="32"/>
  <c r="AE450" i="32"/>
  <c r="P88" i="32"/>
  <c r="Q87" i="32"/>
  <c r="AD330" i="32"/>
  <c r="AE329" i="32"/>
  <c r="C329" i="32"/>
  <c r="B330" i="32"/>
  <c r="AH564" i="32"/>
  <c r="AI564" i="32" s="1"/>
  <c r="AJ564" i="32" s="1"/>
  <c r="AH443" i="32"/>
  <c r="AI443" i="32" s="1"/>
  <c r="AJ443" i="32" s="1"/>
  <c r="AH320" i="32"/>
  <c r="AI320" i="32" s="1"/>
  <c r="AJ320" i="32" s="1"/>
  <c r="T564" i="32"/>
  <c r="U564" i="32" s="1"/>
  <c r="V564" i="32" s="1"/>
  <c r="T323" i="32"/>
  <c r="U323" i="32" s="1"/>
  <c r="V323" i="32" s="1"/>
  <c r="T449" i="32"/>
  <c r="U449" i="32" s="1"/>
  <c r="V449" i="32" s="1"/>
  <c r="AV398" i="32"/>
  <c r="AS45" i="12"/>
  <c r="CR45" i="12" s="1"/>
  <c r="BB42" i="12"/>
  <c r="BJ34" i="32"/>
  <c r="BF549" i="32"/>
  <c r="BG548" i="32"/>
  <c r="AS546" i="32"/>
  <c r="AR547" i="32"/>
  <c r="AS62" i="32"/>
  <c r="AR63" i="32"/>
  <c r="BT427" i="32"/>
  <c r="BU426" i="32"/>
  <c r="AS304" i="32"/>
  <c r="AR305" i="32"/>
  <c r="BU305" i="32"/>
  <c r="BT306" i="32"/>
  <c r="AS183" i="32"/>
  <c r="AR184" i="32"/>
  <c r="AS425" i="32"/>
  <c r="AR426" i="32"/>
  <c r="BJ534" i="32"/>
  <c r="BX534" i="32"/>
  <c r="AW329" i="32"/>
  <c r="AX329" i="32" s="1"/>
  <c r="AV330" i="32" s="1"/>
  <c r="AV64" i="32"/>
  <c r="AW64" i="32" s="1"/>
  <c r="AX64" i="32" s="1"/>
  <c r="AV548" i="32"/>
  <c r="AW548" i="32" s="1"/>
  <c r="AX548" i="32" s="1"/>
  <c r="BK450" i="32"/>
  <c r="BL450" i="32" s="1"/>
  <c r="BJ451" i="32" s="1"/>
  <c r="BK329" i="32"/>
  <c r="BL329" i="32" s="1"/>
  <c r="BJ330" i="32" s="1"/>
  <c r="BY329" i="32"/>
  <c r="BZ329" i="32" s="1"/>
  <c r="BX330" i="32" s="1"/>
  <c r="BY450" i="32"/>
  <c r="BZ450" i="32" s="1"/>
  <c r="BX451" i="32" s="1"/>
  <c r="BY208" i="32"/>
  <c r="BZ208" i="32" s="1"/>
  <c r="BX209" i="32" s="1"/>
  <c r="BU65" i="32"/>
  <c r="BT66" i="32"/>
  <c r="BU186" i="32"/>
  <c r="BT187" i="32"/>
  <c r="BT549" i="32"/>
  <c r="BU548" i="32"/>
  <c r="BK208" i="32"/>
  <c r="BL208" i="32" s="1"/>
  <c r="BJ209" i="32" s="1"/>
  <c r="BG185" i="32"/>
  <c r="BF186" i="32"/>
  <c r="BF429" i="32"/>
  <c r="BG428" i="32"/>
  <c r="BG64" i="32"/>
  <c r="BF65" i="32"/>
  <c r="BG306" i="32"/>
  <c r="BF307" i="32"/>
  <c r="AW208" i="32"/>
  <c r="AX208" i="32" s="1"/>
  <c r="AV209" i="32" s="1"/>
  <c r="BI42" i="12" l="1"/>
  <c r="CX42" i="12" s="1"/>
  <c r="AJ245" i="32"/>
  <c r="AH245" i="32"/>
  <c r="AI245" i="32" s="1"/>
  <c r="T94" i="32"/>
  <c r="U94" i="32" s="1"/>
  <c r="V94" i="32" s="1"/>
  <c r="T253" i="32"/>
  <c r="U253" i="32" s="1"/>
  <c r="V253" i="32" s="1"/>
  <c r="F117" i="32"/>
  <c r="G117" i="32" s="1"/>
  <c r="H117" i="32" s="1"/>
  <c r="F470" i="32"/>
  <c r="G470" i="32" s="1"/>
  <c r="H470" i="32" s="1"/>
  <c r="F254" i="32"/>
  <c r="G254" i="32" s="1"/>
  <c r="H254" i="32" s="1"/>
  <c r="F350" i="32"/>
  <c r="G350" i="32" s="1"/>
  <c r="H350" i="32" s="1"/>
  <c r="Y37" i="12"/>
  <c r="CL37" i="12" s="1"/>
  <c r="AI35" i="32"/>
  <c r="BY33" i="32"/>
  <c r="E542" i="32"/>
  <c r="AE451" i="32"/>
  <c r="AD452" i="32"/>
  <c r="P210" i="32"/>
  <c r="Q209" i="32"/>
  <c r="AD331" i="32"/>
  <c r="AE330" i="32"/>
  <c r="Q330" i="32"/>
  <c r="P331" i="32"/>
  <c r="C88" i="32"/>
  <c r="B89" i="32"/>
  <c r="B452" i="32"/>
  <c r="C451" i="32"/>
  <c r="C209" i="32"/>
  <c r="B210" i="32"/>
  <c r="P452" i="32"/>
  <c r="Q451" i="32"/>
  <c r="AE572" i="32"/>
  <c r="AD573" i="32"/>
  <c r="AE209" i="32"/>
  <c r="AD210" i="32"/>
  <c r="C330" i="32"/>
  <c r="B331" i="32"/>
  <c r="C572" i="32"/>
  <c r="B573" i="32"/>
  <c r="AE88" i="32"/>
  <c r="AD89" i="32"/>
  <c r="Q88" i="32"/>
  <c r="P89" i="32"/>
  <c r="Q572" i="32"/>
  <c r="P573" i="32"/>
  <c r="AH321" i="32"/>
  <c r="AI321" i="32" s="1"/>
  <c r="AJ321" i="32" s="1"/>
  <c r="AH444" i="32"/>
  <c r="AI444" i="32" s="1"/>
  <c r="AJ444" i="32" s="1"/>
  <c r="AH565" i="32"/>
  <c r="AI565" i="32" s="1"/>
  <c r="AJ565" i="32" s="1"/>
  <c r="T450" i="32"/>
  <c r="U450" i="32" s="1"/>
  <c r="V450" i="32" s="1"/>
  <c r="T565" i="32"/>
  <c r="U565" i="32" s="1"/>
  <c r="V565" i="32" s="1"/>
  <c r="T324" i="32"/>
  <c r="U324" i="32" s="1"/>
  <c r="V324" i="32" s="1"/>
  <c r="AQ46" i="12"/>
  <c r="CP46" i="12" s="1"/>
  <c r="AW398" i="32"/>
  <c r="BK34" i="32"/>
  <c r="AZ43" i="12"/>
  <c r="CT43" i="12" s="1"/>
  <c r="BG549" i="32"/>
  <c r="BF550" i="32"/>
  <c r="BT307" i="32"/>
  <c r="BU306" i="32"/>
  <c r="AS63" i="32"/>
  <c r="AR64" i="32"/>
  <c r="AR185" i="32"/>
  <c r="AS184" i="32"/>
  <c r="AS547" i="32"/>
  <c r="AR548" i="32"/>
  <c r="AS426" i="32"/>
  <c r="AR427" i="32"/>
  <c r="BT428" i="32"/>
  <c r="BU427" i="32"/>
  <c r="AR306" i="32"/>
  <c r="AS305" i="32"/>
  <c r="BK534" i="32"/>
  <c r="BY534" i="32"/>
  <c r="AW330" i="32"/>
  <c r="AX330" i="32" s="1"/>
  <c r="AV331" i="32" s="1"/>
  <c r="AV549" i="32"/>
  <c r="AW549" i="32" s="1"/>
  <c r="AX549" i="32" s="1"/>
  <c r="AV65" i="32"/>
  <c r="AW65" i="32" s="1"/>
  <c r="AX65" i="32" s="1"/>
  <c r="BK451" i="32"/>
  <c r="BL451" i="32" s="1"/>
  <c r="BJ452" i="32" s="1"/>
  <c r="BK330" i="32"/>
  <c r="BL330" i="32" s="1"/>
  <c r="BJ331" i="32" s="1"/>
  <c r="BY451" i="32"/>
  <c r="BZ451" i="32" s="1"/>
  <c r="BX452" i="32" s="1"/>
  <c r="BY330" i="32"/>
  <c r="BZ330" i="32" s="1"/>
  <c r="BX331" i="32" s="1"/>
  <c r="BY209" i="32"/>
  <c r="BZ209" i="32" s="1"/>
  <c r="BX210" i="32" s="1"/>
  <c r="BU187" i="32"/>
  <c r="BT188" i="32"/>
  <c r="BU549" i="32"/>
  <c r="BT550" i="32"/>
  <c r="BU66" i="32"/>
  <c r="BT67" i="32"/>
  <c r="BK209" i="32"/>
  <c r="BL209" i="32" s="1"/>
  <c r="BJ210" i="32" s="1"/>
  <c r="BG65" i="32"/>
  <c r="BF66" i="32"/>
  <c r="BG186" i="32"/>
  <c r="BF187" i="32"/>
  <c r="BF430" i="32"/>
  <c r="BG429" i="32"/>
  <c r="BG307" i="32"/>
  <c r="BF308" i="32"/>
  <c r="AW209" i="32"/>
  <c r="AX209" i="32" s="1"/>
  <c r="AV210" i="32" s="1"/>
  <c r="BJ42" i="12" l="1"/>
  <c r="CY42" i="12" s="1"/>
  <c r="AH246" i="32"/>
  <c r="AI246" i="32" s="1"/>
  <c r="AJ246" i="32"/>
  <c r="T254" i="32"/>
  <c r="U254" i="32" s="1"/>
  <c r="V254" i="32" s="1"/>
  <c r="T95" i="32"/>
  <c r="U95" i="32" s="1"/>
  <c r="V95" i="32" s="1"/>
  <c r="F255" i="32"/>
  <c r="G255" i="32" s="1"/>
  <c r="H255" i="32" s="1"/>
  <c r="F471" i="32"/>
  <c r="G471" i="32" s="1"/>
  <c r="H471" i="32" s="1"/>
  <c r="F118" i="32"/>
  <c r="G118" i="32" s="1"/>
  <c r="H118" i="32" s="1"/>
  <c r="F351" i="32"/>
  <c r="G351" i="32" s="1"/>
  <c r="H351" i="32" s="1"/>
  <c r="Z37" i="12"/>
  <c r="CM37" i="12" s="1"/>
  <c r="G542" i="32"/>
  <c r="H542" i="32" s="1"/>
  <c r="F543" i="32" s="1"/>
  <c r="AJ35" i="32"/>
  <c r="BZ33" i="32"/>
  <c r="E543" i="32"/>
  <c r="Q573" i="32"/>
  <c r="P574" i="32"/>
  <c r="AD574" i="32"/>
  <c r="AE573" i="32"/>
  <c r="C573" i="32"/>
  <c r="B574" i="32"/>
  <c r="Q452" i="32"/>
  <c r="P453" i="32"/>
  <c r="C452" i="32"/>
  <c r="B453" i="32"/>
  <c r="AE331" i="32"/>
  <c r="AD332" i="32"/>
  <c r="Q89" i="32"/>
  <c r="P90" i="32"/>
  <c r="AD90" i="32"/>
  <c r="AE89" i="32"/>
  <c r="B211" i="32"/>
  <c r="C210" i="32"/>
  <c r="C331" i="32"/>
  <c r="B332" i="32"/>
  <c r="C89" i="32"/>
  <c r="B90" i="32"/>
  <c r="P211" i="32"/>
  <c r="Q210" i="32"/>
  <c r="AE210" i="32"/>
  <c r="AD211" i="32"/>
  <c r="Q331" i="32"/>
  <c r="P332" i="32"/>
  <c r="AE452" i="32"/>
  <c r="AD453" i="32"/>
  <c r="AH566" i="32"/>
  <c r="AI566" i="32" s="1"/>
  <c r="AJ566" i="32" s="1"/>
  <c r="AH445" i="32"/>
  <c r="AI445" i="32" s="1"/>
  <c r="AJ445" i="32" s="1"/>
  <c r="AH322" i="32"/>
  <c r="AI322" i="32" s="1"/>
  <c r="AJ322" i="32" s="1"/>
  <c r="T325" i="32"/>
  <c r="U325" i="32" s="1"/>
  <c r="V325" i="32" s="1"/>
  <c r="T566" i="32"/>
  <c r="U566" i="32" s="1"/>
  <c r="V566" i="32" s="1"/>
  <c r="T451" i="32"/>
  <c r="U451" i="32" s="1"/>
  <c r="V451" i="32" s="1"/>
  <c r="AR46" i="12"/>
  <c r="CQ46" i="12" s="1"/>
  <c r="AX398" i="32"/>
  <c r="BL34" i="32"/>
  <c r="BA43" i="12"/>
  <c r="CU43" i="12" s="1"/>
  <c r="BF551" i="32"/>
  <c r="BG550" i="32"/>
  <c r="AS427" i="32"/>
  <c r="AR428" i="32"/>
  <c r="AS64" i="32"/>
  <c r="AR65" i="32"/>
  <c r="AS306" i="32"/>
  <c r="AR307" i="32"/>
  <c r="BT308" i="32"/>
  <c r="BU307" i="32"/>
  <c r="AS548" i="32"/>
  <c r="AR549" i="32"/>
  <c r="BU428" i="32"/>
  <c r="BT429" i="32"/>
  <c r="AS185" i="32"/>
  <c r="AR186" i="32"/>
  <c r="BZ534" i="32"/>
  <c r="BL534" i="32"/>
  <c r="AV66" i="32"/>
  <c r="AW66" i="32" s="1"/>
  <c r="AX66" i="32" s="1"/>
  <c r="AW331" i="32"/>
  <c r="AX331" i="32" s="1"/>
  <c r="AV332" i="32" s="1"/>
  <c r="AV550" i="32"/>
  <c r="AW550" i="32" s="1"/>
  <c r="AX550" i="32" s="1"/>
  <c r="BK452" i="32"/>
  <c r="BL452" i="32" s="1"/>
  <c r="BJ453" i="32" s="1"/>
  <c r="BK331" i="32"/>
  <c r="BL331" i="32" s="1"/>
  <c r="BJ332" i="32" s="1"/>
  <c r="BY452" i="32"/>
  <c r="BZ452" i="32" s="1"/>
  <c r="BX453" i="32" s="1"/>
  <c r="BY331" i="32"/>
  <c r="BZ331" i="32" s="1"/>
  <c r="BX332" i="32" s="1"/>
  <c r="BY210" i="32"/>
  <c r="BZ210" i="32" s="1"/>
  <c r="BX211" i="32" s="1"/>
  <c r="BT551" i="32"/>
  <c r="BU550" i="32"/>
  <c r="BU67" i="32"/>
  <c r="BT68" i="32"/>
  <c r="BU188" i="32"/>
  <c r="BT189" i="32"/>
  <c r="BK210" i="32"/>
  <c r="BL210" i="32" s="1"/>
  <c r="BJ211" i="32" s="1"/>
  <c r="BF309" i="32"/>
  <c r="BG308" i="32"/>
  <c r="BG66" i="32"/>
  <c r="BF67" i="32"/>
  <c r="BF431" i="32"/>
  <c r="BG430" i="32"/>
  <c r="BG187" i="32"/>
  <c r="BF188" i="32"/>
  <c r="AW210" i="32"/>
  <c r="AX210" i="32" s="1"/>
  <c r="AV211" i="32" s="1"/>
  <c r="BK42" i="12" l="1"/>
  <c r="CZ42" i="12" s="1"/>
  <c r="AH247" i="32"/>
  <c r="AI247" i="32" s="1"/>
  <c r="AJ247" i="32" s="1"/>
  <c r="T96" i="32"/>
  <c r="U96" i="32" s="1"/>
  <c r="V96" i="32" s="1"/>
  <c r="T255" i="32"/>
  <c r="U255" i="32" s="1"/>
  <c r="V255" i="32" s="1"/>
  <c r="F119" i="32"/>
  <c r="G119" i="32" s="1"/>
  <c r="H119" i="32" s="1"/>
  <c r="F472" i="32"/>
  <c r="G472" i="32" s="1"/>
  <c r="H472" i="32" s="1"/>
  <c r="F256" i="32"/>
  <c r="G256" i="32" s="1"/>
  <c r="H256" i="32" s="1"/>
  <c r="F352" i="32"/>
  <c r="G352" i="32" s="1"/>
  <c r="H352" i="32" s="1"/>
  <c r="AA37" i="12"/>
  <c r="CN37" i="12" s="1"/>
  <c r="G543" i="32"/>
  <c r="H543" i="32" s="1"/>
  <c r="F544" i="32" s="1"/>
  <c r="AH36" i="32"/>
  <c r="BX34" i="32"/>
  <c r="E544" i="32"/>
  <c r="AD333" i="32"/>
  <c r="AE332" i="32"/>
  <c r="Q211" i="32"/>
  <c r="P212" i="32"/>
  <c r="C90" i="32"/>
  <c r="B91" i="32"/>
  <c r="C453" i="32"/>
  <c r="B454" i="32"/>
  <c r="B575" i="32"/>
  <c r="C574" i="32"/>
  <c r="B333" i="32"/>
  <c r="C332" i="32"/>
  <c r="Q453" i="32"/>
  <c r="P454" i="32"/>
  <c r="AE453" i="32"/>
  <c r="AD454" i="32"/>
  <c r="AD575" i="32"/>
  <c r="AE574" i="32"/>
  <c r="P575" i="32"/>
  <c r="Q574" i="32"/>
  <c r="Q332" i="32"/>
  <c r="P333" i="32"/>
  <c r="AE90" i="32"/>
  <c r="AD91" i="32"/>
  <c r="B212" i="32"/>
  <c r="C211" i="32"/>
  <c r="AE211" i="32"/>
  <c r="AD212" i="32"/>
  <c r="Q90" i="32"/>
  <c r="P91" i="32"/>
  <c r="AH323" i="32"/>
  <c r="AI323" i="32" s="1"/>
  <c r="AJ323" i="32" s="1"/>
  <c r="AH446" i="32"/>
  <c r="AI446" i="32" s="1"/>
  <c r="AJ446" i="32"/>
  <c r="AH567" i="32"/>
  <c r="AI567" i="32" s="1"/>
  <c r="AJ567" i="32"/>
  <c r="T452" i="32"/>
  <c r="U452" i="32" s="1"/>
  <c r="V452" i="32" s="1"/>
  <c r="T326" i="32"/>
  <c r="U326" i="32" s="1"/>
  <c r="V326" i="32" s="1"/>
  <c r="T567" i="32"/>
  <c r="U567" i="32" s="1"/>
  <c r="V567" i="32" s="1"/>
  <c r="AV399" i="32"/>
  <c r="AS46" i="12"/>
  <c r="CR46" i="12" s="1"/>
  <c r="BB43" i="12"/>
  <c r="BJ35" i="32"/>
  <c r="BG551" i="32"/>
  <c r="BF552" i="32"/>
  <c r="AS307" i="32"/>
  <c r="AR308" i="32"/>
  <c r="AS186" i="32"/>
  <c r="AR187" i="32"/>
  <c r="BT430" i="32"/>
  <c r="BU429" i="32"/>
  <c r="BT309" i="32"/>
  <c r="BU308" i="32"/>
  <c r="AS65" i="32"/>
  <c r="AR66" i="32"/>
  <c r="AS549" i="32"/>
  <c r="AR550" i="32"/>
  <c r="AR429" i="32"/>
  <c r="AS428" i="32"/>
  <c r="BX535" i="32"/>
  <c r="BJ535" i="32"/>
  <c r="AV67" i="32"/>
  <c r="AW67" i="32" s="1"/>
  <c r="AX67" i="32" s="1"/>
  <c r="AV551" i="32"/>
  <c r="AW551" i="32" s="1"/>
  <c r="AX551" i="32" s="1"/>
  <c r="AW332" i="32"/>
  <c r="AX332" i="32" s="1"/>
  <c r="AV333" i="32" s="1"/>
  <c r="BK332" i="32"/>
  <c r="BL332" i="32" s="1"/>
  <c r="BJ333" i="32" s="1"/>
  <c r="BK453" i="32"/>
  <c r="BL453" i="32" s="1"/>
  <c r="BJ454" i="32" s="1"/>
  <c r="BY332" i="32"/>
  <c r="BZ332" i="32" s="1"/>
  <c r="BX333" i="32" s="1"/>
  <c r="BY453" i="32"/>
  <c r="BZ453" i="32" s="1"/>
  <c r="BX454" i="32" s="1"/>
  <c r="BY211" i="32"/>
  <c r="BZ211" i="32" s="1"/>
  <c r="BX212" i="32" s="1"/>
  <c r="BU68" i="32"/>
  <c r="BT69" i="32"/>
  <c r="BU189" i="32"/>
  <c r="BT190" i="32"/>
  <c r="BT552" i="32"/>
  <c r="BU551" i="32"/>
  <c r="BK211" i="32"/>
  <c r="BL211" i="32" s="1"/>
  <c r="BJ212" i="32" s="1"/>
  <c r="BF432" i="32"/>
  <c r="BG431" i="32"/>
  <c r="BG309" i="32"/>
  <c r="BF310" i="32"/>
  <c r="BG188" i="32"/>
  <c r="BF189" i="32"/>
  <c r="BG67" i="32"/>
  <c r="BF68" i="32"/>
  <c r="AW211" i="32"/>
  <c r="AX211" i="32" s="1"/>
  <c r="AV212" i="32" s="1"/>
  <c r="BI43" i="12" l="1"/>
  <c r="CX43" i="12" s="1"/>
  <c r="AH248" i="32"/>
  <c r="AI248" i="32" s="1"/>
  <c r="AJ248" i="32" s="1"/>
  <c r="T97" i="32"/>
  <c r="U97" i="32" s="1"/>
  <c r="V97" i="32" s="1"/>
  <c r="T453" i="32"/>
  <c r="U453" i="32" s="1"/>
  <c r="V453" i="32" s="1"/>
  <c r="T256" i="32"/>
  <c r="U256" i="32" s="1"/>
  <c r="V256" i="32" s="1"/>
  <c r="F257" i="32"/>
  <c r="G257" i="32" s="1"/>
  <c r="H257" i="32" s="1"/>
  <c r="F473" i="32"/>
  <c r="G473" i="32" s="1"/>
  <c r="H473" i="32" s="1"/>
  <c r="F353" i="32"/>
  <c r="G353" i="32" s="1"/>
  <c r="H353" i="32" s="1"/>
  <c r="F120" i="32"/>
  <c r="G120" i="32" s="1"/>
  <c r="H120" i="32" s="1"/>
  <c r="Y38" i="12"/>
  <c r="CL38" i="12" s="1"/>
  <c r="G544" i="32"/>
  <c r="H544" i="32" s="1"/>
  <c r="F545" i="32" s="1"/>
  <c r="AI36" i="32"/>
  <c r="BY34" i="32"/>
  <c r="E545" i="32"/>
  <c r="C454" i="32"/>
  <c r="B455" i="32"/>
  <c r="AE212" i="32"/>
  <c r="AD213" i="32"/>
  <c r="AD576" i="32"/>
  <c r="AE575" i="32"/>
  <c r="B92" i="32"/>
  <c r="C91" i="32"/>
  <c r="AD455" i="32"/>
  <c r="AE454" i="32"/>
  <c r="Q212" i="32"/>
  <c r="P213" i="32"/>
  <c r="P92" i="32"/>
  <c r="Q91" i="32"/>
  <c r="Q575" i="32"/>
  <c r="P576" i="32"/>
  <c r="B213" i="32"/>
  <c r="C212" i="32"/>
  <c r="Q454" i="32"/>
  <c r="P455" i="32"/>
  <c r="AD92" i="32"/>
  <c r="AE91" i="32"/>
  <c r="AE333" i="32"/>
  <c r="AD334" i="32"/>
  <c r="Q333" i="32"/>
  <c r="P334" i="32"/>
  <c r="C333" i="32"/>
  <c r="B334" i="32"/>
  <c r="B576" i="32"/>
  <c r="C575" i="32"/>
  <c r="AH568" i="32"/>
  <c r="AI568" i="32" s="1"/>
  <c r="AJ568" i="32" s="1"/>
  <c r="AH447" i="32"/>
  <c r="AI447" i="32" s="1"/>
  <c r="AJ447" i="32" s="1"/>
  <c r="AH324" i="32"/>
  <c r="AI324" i="32" s="1"/>
  <c r="AJ324" i="32" s="1"/>
  <c r="T568" i="32"/>
  <c r="U568" i="32" s="1"/>
  <c r="V568" i="32" s="1"/>
  <c r="T327" i="32"/>
  <c r="U327" i="32" s="1"/>
  <c r="V327" i="32" s="1"/>
  <c r="AQ47" i="12"/>
  <c r="CP47" i="12" s="1"/>
  <c r="AW399" i="32"/>
  <c r="BK35" i="32"/>
  <c r="AZ44" i="12"/>
  <c r="CT44" i="12" s="1"/>
  <c r="BG552" i="32"/>
  <c r="BF553" i="32"/>
  <c r="AS66" i="32"/>
  <c r="AR67" i="32"/>
  <c r="AS187" i="32"/>
  <c r="AR188" i="32"/>
  <c r="BU430" i="32"/>
  <c r="BT431" i="32"/>
  <c r="AR430" i="32"/>
  <c r="AS429" i="32"/>
  <c r="AR551" i="32"/>
  <c r="AS550" i="32"/>
  <c r="AR309" i="32"/>
  <c r="AS308" i="32"/>
  <c r="BU309" i="32"/>
  <c r="BT310" i="32"/>
  <c r="BY535" i="32"/>
  <c r="BK535" i="32"/>
  <c r="AV68" i="32"/>
  <c r="AW68" i="32" s="1"/>
  <c r="AX68" i="32" s="1"/>
  <c r="AV552" i="32"/>
  <c r="AW552" i="32" s="1"/>
  <c r="AW333" i="32"/>
  <c r="AX333" i="32" s="1"/>
  <c r="AV334" i="32" s="1"/>
  <c r="BK333" i="32"/>
  <c r="BL333" i="32" s="1"/>
  <c r="BJ334" i="32" s="1"/>
  <c r="BK454" i="32"/>
  <c r="BL454" i="32" s="1"/>
  <c r="BJ455" i="32" s="1"/>
  <c r="BY454" i="32"/>
  <c r="BZ454" i="32" s="1"/>
  <c r="BX455" i="32" s="1"/>
  <c r="BY333" i="32"/>
  <c r="BZ333" i="32" s="1"/>
  <c r="BX334" i="32" s="1"/>
  <c r="BY212" i="32"/>
  <c r="BZ212" i="32" s="1"/>
  <c r="BX213" i="32" s="1"/>
  <c r="BT191" i="32"/>
  <c r="BU190" i="32"/>
  <c r="BU552" i="32"/>
  <c r="BT553" i="32"/>
  <c r="BT70" i="32"/>
  <c r="BU69" i="32"/>
  <c r="BK212" i="32"/>
  <c r="BL212" i="32" s="1"/>
  <c r="BJ213" i="32" s="1"/>
  <c r="BF433" i="32"/>
  <c r="BG432" i="32"/>
  <c r="BF190" i="32"/>
  <c r="BG189" i="32"/>
  <c r="BF69" i="32"/>
  <c r="BG68" i="32"/>
  <c r="BG310" i="32"/>
  <c r="BF311" i="32"/>
  <c r="AW212" i="32"/>
  <c r="AX212" i="32" s="1"/>
  <c r="AV213" i="32" s="1"/>
  <c r="BJ43" i="12" l="1"/>
  <c r="CY43" i="12" s="1"/>
  <c r="AH249" i="32"/>
  <c r="AI249" i="32" s="1"/>
  <c r="AJ249" i="32" s="1"/>
  <c r="T98" i="32"/>
  <c r="U98" i="32" s="1"/>
  <c r="V98" i="32" s="1"/>
  <c r="T257" i="32"/>
  <c r="U257" i="32" s="1"/>
  <c r="V257" i="32"/>
  <c r="T454" i="32"/>
  <c r="U454" i="32" s="1"/>
  <c r="V454" i="32" s="1"/>
  <c r="F474" i="32"/>
  <c r="G474" i="32" s="1"/>
  <c r="H474" i="32" s="1"/>
  <c r="F258" i="32"/>
  <c r="G258" i="32" s="1"/>
  <c r="H258" i="32" s="1"/>
  <c r="F354" i="32"/>
  <c r="G354" i="32" s="1"/>
  <c r="H354" i="32" s="1"/>
  <c r="F121" i="32"/>
  <c r="G121" i="32" s="1"/>
  <c r="H121" i="32" s="1"/>
  <c r="Z38" i="12"/>
  <c r="CM38" i="12" s="1"/>
  <c r="G545" i="32"/>
  <c r="H545" i="32" s="1"/>
  <c r="F546" i="32" s="1"/>
  <c r="AJ36" i="32"/>
  <c r="BZ34" i="32"/>
  <c r="E546" i="32"/>
  <c r="Q455" i="32"/>
  <c r="P456" i="32"/>
  <c r="AD456" i="32"/>
  <c r="AE455" i="32"/>
  <c r="C576" i="32"/>
  <c r="B577" i="32"/>
  <c r="C92" i="32"/>
  <c r="B93" i="32"/>
  <c r="C334" i="32"/>
  <c r="B335" i="32"/>
  <c r="C213" i="32"/>
  <c r="B214" i="32"/>
  <c r="AD577" i="32"/>
  <c r="AE576" i="32"/>
  <c r="Q576" i="32"/>
  <c r="P577" i="32"/>
  <c r="AE213" i="32"/>
  <c r="AD214" i="32"/>
  <c r="Q334" i="32"/>
  <c r="P335" i="32"/>
  <c r="B456" i="32"/>
  <c r="C455" i="32"/>
  <c r="AD335" i="32"/>
  <c r="AE334" i="32"/>
  <c r="Q92" i="32"/>
  <c r="P93" i="32"/>
  <c r="Q213" i="32"/>
  <c r="P214" i="32"/>
  <c r="AD93" i="32"/>
  <c r="AE92" i="32"/>
  <c r="AH325" i="32"/>
  <c r="AI325" i="32" s="1"/>
  <c r="AJ325" i="32" s="1"/>
  <c r="AH448" i="32"/>
  <c r="AI448" i="32" s="1"/>
  <c r="AJ448" i="32" s="1"/>
  <c r="AH569" i="32"/>
  <c r="AI569" i="32" s="1"/>
  <c r="AJ569" i="32" s="1"/>
  <c r="T328" i="32"/>
  <c r="U328" i="32" s="1"/>
  <c r="V328" i="32" s="1"/>
  <c r="T569" i="32"/>
  <c r="U569" i="32" s="1"/>
  <c r="V569" i="32" s="1"/>
  <c r="AR47" i="12"/>
  <c r="CQ47" i="12" s="1"/>
  <c r="AX399" i="32"/>
  <c r="BL35" i="32"/>
  <c r="BA44" i="12"/>
  <c r="CU44" i="12" s="1"/>
  <c r="BF554" i="32"/>
  <c r="BG553" i="32"/>
  <c r="BU431" i="32"/>
  <c r="BT432" i="32"/>
  <c r="AR189" i="32"/>
  <c r="AS188" i="32"/>
  <c r="AR310" i="32"/>
  <c r="AS309" i="32"/>
  <c r="AR552" i="32"/>
  <c r="AS551" i="32"/>
  <c r="BT311" i="32"/>
  <c r="BU310" i="32"/>
  <c r="AS67" i="32"/>
  <c r="AR68" i="32"/>
  <c r="AR431" i="32"/>
  <c r="AS430" i="32"/>
  <c r="AX552" i="32"/>
  <c r="AV553" i="32" s="1"/>
  <c r="AW553" i="32" s="1"/>
  <c r="AX553" i="32" s="1"/>
  <c r="BL535" i="32"/>
  <c r="BZ535" i="32"/>
  <c r="AW334" i="32"/>
  <c r="AX334" i="32" s="1"/>
  <c r="AV335" i="32" s="1"/>
  <c r="AV69" i="32"/>
  <c r="AW69" i="32" s="1"/>
  <c r="AX69" i="32" s="1"/>
  <c r="BK334" i="32"/>
  <c r="BL334" i="32" s="1"/>
  <c r="BJ335" i="32" s="1"/>
  <c r="BK455" i="32"/>
  <c r="BL455" i="32" s="1"/>
  <c r="BJ456" i="32" s="1"/>
  <c r="BY334" i="32"/>
  <c r="BZ334" i="32" s="1"/>
  <c r="BX335" i="32" s="1"/>
  <c r="BY455" i="32"/>
  <c r="BZ455" i="32" s="1"/>
  <c r="BX456" i="32" s="1"/>
  <c r="BY213" i="32"/>
  <c r="BZ213" i="32" s="1"/>
  <c r="BX214" i="32" s="1"/>
  <c r="BT71" i="32"/>
  <c r="BU70" i="32"/>
  <c r="BU553" i="32"/>
  <c r="BT554" i="32"/>
  <c r="BT192" i="32"/>
  <c r="BU191" i="32"/>
  <c r="BK213" i="32"/>
  <c r="BL213" i="32" s="1"/>
  <c r="BJ214" i="32" s="1"/>
  <c r="BF70" i="32"/>
  <c r="BG69" i="32"/>
  <c r="BF191" i="32"/>
  <c r="BG190" i="32"/>
  <c r="BG311" i="32"/>
  <c r="BF312" i="32"/>
  <c r="BF434" i="32"/>
  <c r="BG433" i="32"/>
  <c r="AW213" i="32"/>
  <c r="AX213" i="32" s="1"/>
  <c r="AV214" i="32" s="1"/>
  <c r="BK43" i="12" l="1"/>
  <c r="CZ43" i="12" s="1"/>
  <c r="AH250" i="32"/>
  <c r="AI250" i="32" s="1"/>
  <c r="AJ250" i="32" s="1"/>
  <c r="T99" i="32"/>
  <c r="U99" i="32" s="1"/>
  <c r="V99" i="32"/>
  <c r="T455" i="32"/>
  <c r="U455" i="32" s="1"/>
  <c r="V455" i="32" s="1"/>
  <c r="T258" i="32"/>
  <c r="U258" i="32" s="1"/>
  <c r="V258" i="32" s="1"/>
  <c r="F122" i="32"/>
  <c r="G122" i="32" s="1"/>
  <c r="H122" i="32" s="1"/>
  <c r="F355" i="32"/>
  <c r="G355" i="32" s="1"/>
  <c r="H355" i="32" s="1"/>
  <c r="F475" i="32"/>
  <c r="G475" i="32" s="1"/>
  <c r="H475" i="32" s="1"/>
  <c r="AA38" i="12"/>
  <c r="CN38" i="12" s="1"/>
  <c r="G546" i="32"/>
  <c r="H546" i="32" s="1"/>
  <c r="F547" i="32" s="1"/>
  <c r="AH37" i="32"/>
  <c r="BX35" i="32"/>
  <c r="E547" i="32"/>
  <c r="C214" i="32"/>
  <c r="B215" i="32"/>
  <c r="B457" i="32"/>
  <c r="C456" i="32"/>
  <c r="Q335" i="32"/>
  <c r="P336" i="32"/>
  <c r="B94" i="32"/>
  <c r="C93" i="32"/>
  <c r="AD94" i="32"/>
  <c r="AE93" i="32"/>
  <c r="Q214" i="32"/>
  <c r="P215" i="32"/>
  <c r="AE214" i="32"/>
  <c r="AD215" i="32"/>
  <c r="C577" i="32"/>
  <c r="B578" i="32"/>
  <c r="P94" i="32"/>
  <c r="Q93" i="32"/>
  <c r="P578" i="32"/>
  <c r="Q577" i="32"/>
  <c r="AE456" i="32"/>
  <c r="AD457" i="32"/>
  <c r="B336" i="32"/>
  <c r="C335" i="32"/>
  <c r="P457" i="32"/>
  <c r="Q456" i="32"/>
  <c r="AD336" i="32"/>
  <c r="AE335" i="32"/>
  <c r="AD578" i="32"/>
  <c r="AE577" i="32"/>
  <c r="AH570" i="32"/>
  <c r="AI570" i="32" s="1"/>
  <c r="AJ570" i="32" s="1"/>
  <c r="AH449" i="32"/>
  <c r="AI449" i="32" s="1"/>
  <c r="AJ449" i="32" s="1"/>
  <c r="AH326" i="32"/>
  <c r="AI326" i="32" s="1"/>
  <c r="AJ326" i="32" s="1"/>
  <c r="T329" i="32"/>
  <c r="U329" i="32" s="1"/>
  <c r="V329" i="32" s="1"/>
  <c r="T570" i="32"/>
  <c r="U570" i="32" s="1"/>
  <c r="V570" i="32" s="1"/>
  <c r="AS47" i="12"/>
  <c r="CR47" i="12" s="1"/>
  <c r="AV400" i="32"/>
  <c r="BB44" i="12"/>
  <c r="BJ36" i="32"/>
  <c r="O57" i="32"/>
  <c r="BG554" i="32"/>
  <c r="BF555" i="32"/>
  <c r="AR553" i="32"/>
  <c r="AS552" i="32"/>
  <c r="AR69" i="32"/>
  <c r="AS68" i="32"/>
  <c r="AR190" i="32"/>
  <c r="AS189" i="32"/>
  <c r="BU432" i="32"/>
  <c r="BT433" i="32"/>
  <c r="AR432" i="32"/>
  <c r="AS431" i="32"/>
  <c r="BU311" i="32"/>
  <c r="BT312" i="32"/>
  <c r="AR311" i="32"/>
  <c r="AS310" i="32"/>
  <c r="BX536" i="32"/>
  <c r="BJ536" i="32"/>
  <c r="AV554" i="32"/>
  <c r="AW554" i="32" s="1"/>
  <c r="AX554" i="32" s="1"/>
  <c r="AV70" i="32"/>
  <c r="AW70" i="32" s="1"/>
  <c r="AX70" i="32" s="1"/>
  <c r="AW335" i="32"/>
  <c r="AX335" i="32" s="1"/>
  <c r="AV336" i="32" s="1"/>
  <c r="BK456" i="32"/>
  <c r="BL456" i="32" s="1"/>
  <c r="BJ457" i="32" s="1"/>
  <c r="BK335" i="32"/>
  <c r="BL335" i="32" s="1"/>
  <c r="BJ336" i="32" s="1"/>
  <c r="BY456" i="32"/>
  <c r="BZ456" i="32" s="1"/>
  <c r="BX457" i="32" s="1"/>
  <c r="BY335" i="32"/>
  <c r="BZ335" i="32" s="1"/>
  <c r="BX336" i="32" s="1"/>
  <c r="BY214" i="32"/>
  <c r="BZ214" i="32" s="1"/>
  <c r="BX215" i="32" s="1"/>
  <c r="BU554" i="32"/>
  <c r="BT555" i="32"/>
  <c r="BT72" i="32"/>
  <c r="BU71" i="32"/>
  <c r="BU192" i="32"/>
  <c r="BT193" i="32"/>
  <c r="BK214" i="32"/>
  <c r="BL214" i="32" s="1"/>
  <c r="BJ215" i="32" s="1"/>
  <c r="BF435" i="32"/>
  <c r="BG434" i="32"/>
  <c r="BG191" i="32"/>
  <c r="BF192" i="32"/>
  <c r="BF313" i="32"/>
  <c r="BG312" i="32"/>
  <c r="BG70" i="32"/>
  <c r="BF71" i="32"/>
  <c r="AW214" i="32"/>
  <c r="AX214" i="32" s="1"/>
  <c r="AV215" i="32" s="1"/>
  <c r="BI44" i="12" l="1"/>
  <c r="CX44" i="12" s="1"/>
  <c r="AH251" i="32"/>
  <c r="AI251" i="32" s="1"/>
  <c r="AJ251" i="32"/>
  <c r="T456" i="32"/>
  <c r="U456" i="32" s="1"/>
  <c r="V456" i="32" s="1"/>
  <c r="T100" i="32"/>
  <c r="U100" i="32" s="1"/>
  <c r="V100" i="32" s="1"/>
  <c r="F476" i="32"/>
  <c r="G476" i="32" s="1"/>
  <c r="H476" i="32" s="1"/>
  <c r="F356" i="32"/>
  <c r="G356" i="32" s="1"/>
  <c r="H356" i="32" s="1"/>
  <c r="F123" i="32"/>
  <c r="G123" i="32" s="1"/>
  <c r="H123" i="32" s="1"/>
  <c r="G547" i="32"/>
  <c r="H547" i="32" s="1"/>
  <c r="F548" i="32" s="1"/>
  <c r="Y39" i="12"/>
  <c r="CL39" i="12" s="1"/>
  <c r="AI37" i="32"/>
  <c r="BY35" i="32"/>
  <c r="E548" i="32"/>
  <c r="AD95" i="32"/>
  <c r="AE94" i="32"/>
  <c r="P458" i="32"/>
  <c r="Q457" i="32"/>
  <c r="P579" i="32"/>
  <c r="Q578" i="32"/>
  <c r="B95" i="32"/>
  <c r="C94" i="32"/>
  <c r="AD337" i="32"/>
  <c r="AE336" i="32"/>
  <c r="P337" i="32"/>
  <c r="Q336" i="32"/>
  <c r="C336" i="32"/>
  <c r="B337" i="32"/>
  <c r="P95" i="32"/>
  <c r="Q94" i="32"/>
  <c r="AD579" i="32"/>
  <c r="AE578" i="32"/>
  <c r="AE457" i="32"/>
  <c r="AD458" i="32"/>
  <c r="B579" i="32"/>
  <c r="C578" i="32"/>
  <c r="Q215" i="32"/>
  <c r="P216" i="32"/>
  <c r="C457" i="32"/>
  <c r="B458" i="32"/>
  <c r="AD216" i="32"/>
  <c r="AE215" i="32"/>
  <c r="C215" i="32"/>
  <c r="B216" i="32"/>
  <c r="AH327" i="32"/>
  <c r="AI327" i="32" s="1"/>
  <c r="AJ327" i="32" s="1"/>
  <c r="AH450" i="32"/>
  <c r="AI450" i="32" s="1"/>
  <c r="AJ450" i="32" s="1"/>
  <c r="AH571" i="32"/>
  <c r="AI571" i="32" s="1"/>
  <c r="AJ571" i="32" s="1"/>
  <c r="T571" i="32"/>
  <c r="U571" i="32" s="1"/>
  <c r="V571" i="32" s="1"/>
  <c r="T330" i="32"/>
  <c r="U330" i="32" s="1"/>
  <c r="V330" i="32" s="1"/>
  <c r="AW400" i="32"/>
  <c r="AQ48" i="12"/>
  <c r="CP48" i="12" s="1"/>
  <c r="BK36" i="32"/>
  <c r="AZ45" i="12"/>
  <c r="CT45" i="12" s="1"/>
  <c r="BG555" i="32"/>
  <c r="BF556" i="32"/>
  <c r="AS553" i="32"/>
  <c r="AR554" i="32"/>
  <c r="AS311" i="32"/>
  <c r="AR312" i="32"/>
  <c r="AR433" i="32"/>
  <c r="AS432" i="32"/>
  <c r="AR191" i="32"/>
  <c r="AS190" i="32"/>
  <c r="BU433" i="32"/>
  <c r="BT434" i="32"/>
  <c r="BT313" i="32"/>
  <c r="BU312" i="32"/>
  <c r="AS69" i="32"/>
  <c r="AR70" i="32"/>
  <c r="BY536" i="32"/>
  <c r="BK536" i="32"/>
  <c r="AV71" i="32"/>
  <c r="AW71" i="32" s="1"/>
  <c r="AX71" i="32" s="1"/>
  <c r="AW336" i="32"/>
  <c r="AX336" i="32" s="1"/>
  <c r="AV337" i="32" s="1"/>
  <c r="AV555" i="32"/>
  <c r="AW555" i="32" s="1"/>
  <c r="AX555" i="32" s="1"/>
  <c r="BK457" i="32"/>
  <c r="BL457" i="32" s="1"/>
  <c r="BJ458" i="32" s="1"/>
  <c r="BK336" i="32"/>
  <c r="BL336" i="32" s="1"/>
  <c r="BJ337" i="32" s="1"/>
  <c r="BY457" i="32"/>
  <c r="BZ457" i="32" s="1"/>
  <c r="BX458" i="32" s="1"/>
  <c r="BY336" i="32"/>
  <c r="BZ336" i="32" s="1"/>
  <c r="BX337" i="32" s="1"/>
  <c r="BU555" i="32"/>
  <c r="BT556" i="32"/>
  <c r="BY215" i="32"/>
  <c r="BZ215" i="32" s="1"/>
  <c r="BX216" i="32" s="1"/>
  <c r="BT73" i="32"/>
  <c r="BU72" i="32"/>
  <c r="BU193" i="32"/>
  <c r="BT194" i="32"/>
  <c r="BG192" i="32"/>
  <c r="BF193" i="32"/>
  <c r="BK215" i="32"/>
  <c r="BL215" i="32" s="1"/>
  <c r="BJ216" i="32" s="1"/>
  <c r="BG71" i="32"/>
  <c r="BF72" i="32"/>
  <c r="BF436" i="32"/>
  <c r="BG435" i="32"/>
  <c r="BG313" i="32"/>
  <c r="BF314" i="32"/>
  <c r="AW215" i="32"/>
  <c r="AX215" i="32" s="1"/>
  <c r="AV216" i="32" s="1"/>
  <c r="BJ44" i="12" l="1"/>
  <c r="CY44" i="12" s="1"/>
  <c r="AH252" i="32"/>
  <c r="AI252" i="32" s="1"/>
  <c r="AJ252" i="32" s="1"/>
  <c r="T101" i="32"/>
  <c r="U101" i="32" s="1"/>
  <c r="T457" i="32"/>
  <c r="U457" i="32" s="1"/>
  <c r="V457" i="32"/>
  <c r="F124" i="32"/>
  <c r="G124" i="32" s="1"/>
  <c r="H124" i="32" s="1"/>
  <c r="F357" i="32"/>
  <c r="G357" i="32" s="1"/>
  <c r="H357" i="32" s="1"/>
  <c r="F477" i="32"/>
  <c r="G477" i="32" s="1"/>
  <c r="H477" i="32" s="1"/>
  <c r="G548" i="32"/>
  <c r="H548" i="32" s="1"/>
  <c r="F549" i="32" s="1"/>
  <c r="Z39" i="12"/>
  <c r="CM39" i="12" s="1"/>
  <c r="AJ37" i="32"/>
  <c r="BZ35" i="32"/>
  <c r="E549" i="32"/>
  <c r="AE458" i="32"/>
  <c r="AD459" i="32"/>
  <c r="C216" i="32"/>
  <c r="B217" i="32"/>
  <c r="AE337" i="32"/>
  <c r="AD338" i="32"/>
  <c r="AE579" i="32"/>
  <c r="AD580" i="32"/>
  <c r="B96" i="32"/>
  <c r="C95" i="32"/>
  <c r="AD217" i="32"/>
  <c r="AE216" i="32"/>
  <c r="Q95" i="32"/>
  <c r="P96" i="32"/>
  <c r="C458" i="32"/>
  <c r="B459" i="32"/>
  <c r="C337" i="32"/>
  <c r="B338" i="32"/>
  <c r="P580" i="32"/>
  <c r="Q579" i="32"/>
  <c r="Q216" i="32"/>
  <c r="P217" i="32"/>
  <c r="Q458" i="32"/>
  <c r="P459" i="32"/>
  <c r="Q337" i="32"/>
  <c r="P338" i="32"/>
  <c r="C579" i="32"/>
  <c r="B580" i="32"/>
  <c r="AD96" i="32"/>
  <c r="AE95" i="32"/>
  <c r="AH451" i="32"/>
  <c r="AI451" i="32" s="1"/>
  <c r="AJ451" i="32" s="1"/>
  <c r="AH572" i="32"/>
  <c r="AI572" i="32" s="1"/>
  <c r="AJ572" i="32" s="1"/>
  <c r="AH328" i="32"/>
  <c r="AI328" i="32" s="1"/>
  <c r="AJ328" i="32" s="1"/>
  <c r="T331" i="32"/>
  <c r="U331" i="32" s="1"/>
  <c r="V331" i="32" s="1"/>
  <c r="T572" i="32"/>
  <c r="U572" i="32" s="1"/>
  <c r="V572" i="32" s="1"/>
  <c r="AR48" i="12"/>
  <c r="CQ48" i="12" s="1"/>
  <c r="AX400" i="32"/>
  <c r="BL36" i="32"/>
  <c r="BA45" i="12"/>
  <c r="CU45" i="12" s="1"/>
  <c r="BG556" i="32"/>
  <c r="BF557" i="32"/>
  <c r="AR192" i="32"/>
  <c r="AS191" i="32"/>
  <c r="AS70" i="32"/>
  <c r="AR71" i="32"/>
  <c r="AS554" i="32"/>
  <c r="AR555" i="32"/>
  <c r="BU313" i="32"/>
  <c r="BT314" i="32"/>
  <c r="AS433" i="32"/>
  <c r="AR434" i="32"/>
  <c r="BU434" i="32"/>
  <c r="BT435" i="32"/>
  <c r="AS312" i="32"/>
  <c r="AR313" i="32"/>
  <c r="BL536" i="32"/>
  <c r="BZ536" i="32"/>
  <c r="AV556" i="32"/>
  <c r="AW556" i="32" s="1"/>
  <c r="AX556" i="32" s="1"/>
  <c r="AV72" i="32"/>
  <c r="AW72" i="32" s="1"/>
  <c r="AX72" i="32" s="1"/>
  <c r="AW337" i="32"/>
  <c r="AX337" i="32" s="1"/>
  <c r="AV338" i="32" s="1"/>
  <c r="BK337" i="32"/>
  <c r="BL337" i="32" s="1"/>
  <c r="BJ338" i="32" s="1"/>
  <c r="BK458" i="32"/>
  <c r="BL458" i="32" s="1"/>
  <c r="BJ459" i="32" s="1"/>
  <c r="BY458" i="32"/>
  <c r="BZ458" i="32" s="1"/>
  <c r="BX459" i="32" s="1"/>
  <c r="BY337" i="32"/>
  <c r="BZ337" i="32" s="1"/>
  <c r="BX338" i="32" s="1"/>
  <c r="BY216" i="32"/>
  <c r="BZ216" i="32" s="1"/>
  <c r="BX217" i="32" s="1"/>
  <c r="BU73" i="32"/>
  <c r="BT74" i="32"/>
  <c r="BU194" i="32"/>
  <c r="BT195" i="32"/>
  <c r="BU556" i="32"/>
  <c r="BT557" i="32"/>
  <c r="BK216" i="32"/>
  <c r="BL216" i="32" s="1"/>
  <c r="BJ217" i="32" s="1"/>
  <c r="BG193" i="32"/>
  <c r="BF194" i="32"/>
  <c r="BF437" i="32"/>
  <c r="BG436" i="32"/>
  <c r="BG314" i="32"/>
  <c r="BF315" i="32"/>
  <c r="BG72" i="32"/>
  <c r="BF73" i="32"/>
  <c r="AW216" i="32"/>
  <c r="AX216" i="32" s="1"/>
  <c r="AV217" i="32" s="1"/>
  <c r="BK44" i="12" l="1"/>
  <c r="CZ44" i="12" s="1"/>
  <c r="AH253" i="32"/>
  <c r="AI253" i="32" s="1"/>
  <c r="AJ253" i="32"/>
  <c r="T332" i="32"/>
  <c r="U332" i="32" s="1"/>
  <c r="V332" i="32" s="1"/>
  <c r="T458" i="32"/>
  <c r="U458" i="32" s="1"/>
  <c r="V458" i="32" s="1"/>
  <c r="V101" i="32"/>
  <c r="F478" i="32"/>
  <c r="G478" i="32" s="1"/>
  <c r="H478" i="32" s="1"/>
  <c r="F358" i="32"/>
  <c r="G358" i="32" s="1"/>
  <c r="H358" i="32" s="1"/>
  <c r="F125" i="32"/>
  <c r="G125" i="32" s="1"/>
  <c r="H125" i="32" s="1"/>
  <c r="G549" i="32"/>
  <c r="H549" i="32" s="1"/>
  <c r="F550" i="32" s="1"/>
  <c r="AA39" i="12"/>
  <c r="CN39" i="12" s="1"/>
  <c r="AH38" i="32"/>
  <c r="BX36" i="32"/>
  <c r="E550" i="32"/>
  <c r="C338" i="32"/>
  <c r="B339" i="32"/>
  <c r="P581" i="32"/>
  <c r="Q580" i="32"/>
  <c r="AD581" i="32"/>
  <c r="AE580" i="32"/>
  <c r="Q338" i="32"/>
  <c r="P339" i="32"/>
  <c r="Q96" i="32"/>
  <c r="P97" i="32"/>
  <c r="C580" i="32"/>
  <c r="B581" i="32"/>
  <c r="B460" i="32"/>
  <c r="C459" i="32"/>
  <c r="AE338" i="32"/>
  <c r="AD339" i="32"/>
  <c r="P460" i="32"/>
  <c r="Q459" i="32"/>
  <c r="AD97" i="32"/>
  <c r="AE96" i="32"/>
  <c r="AD218" i="32"/>
  <c r="AE217" i="32"/>
  <c r="B218" i="32"/>
  <c r="C217" i="32"/>
  <c r="Q217" i="32"/>
  <c r="P218" i="32"/>
  <c r="C96" i="32"/>
  <c r="B97" i="32"/>
  <c r="AE459" i="32"/>
  <c r="AD460" i="32"/>
  <c r="AH329" i="32"/>
  <c r="AI329" i="32" s="1"/>
  <c r="AJ329" i="32" s="1"/>
  <c r="AH573" i="32"/>
  <c r="AI573" i="32" s="1"/>
  <c r="AJ573" i="32" s="1"/>
  <c r="AH452" i="32"/>
  <c r="AI452" i="32" s="1"/>
  <c r="AJ452" i="32"/>
  <c r="T573" i="32"/>
  <c r="U573" i="32" s="1"/>
  <c r="V573" i="32" s="1"/>
  <c r="AS48" i="12"/>
  <c r="CR48" i="12" s="1"/>
  <c r="AV401" i="32"/>
  <c r="BB45" i="12"/>
  <c r="BJ37" i="32"/>
  <c r="BF558" i="32"/>
  <c r="BG557" i="32"/>
  <c r="BT315" i="32"/>
  <c r="BU314" i="32"/>
  <c r="AR72" i="32"/>
  <c r="AS71" i="32"/>
  <c r="AS313" i="32"/>
  <c r="AR314" i="32"/>
  <c r="BT436" i="32"/>
  <c r="BU435" i="32"/>
  <c r="AS555" i="32"/>
  <c r="AR556" i="32"/>
  <c r="AR435" i="32"/>
  <c r="AS434" i="32"/>
  <c r="AR193" i="32"/>
  <c r="AS192" i="32"/>
  <c r="BJ537" i="32"/>
  <c r="BX537" i="32"/>
  <c r="AW338" i="32"/>
  <c r="AX338" i="32" s="1"/>
  <c r="AV339" i="32" s="1"/>
  <c r="AV557" i="32"/>
  <c r="AW557" i="32" s="1"/>
  <c r="AX557" i="32" s="1"/>
  <c r="AV73" i="32"/>
  <c r="AW73" i="32" s="1"/>
  <c r="AX73" i="32" s="1"/>
  <c r="BK338" i="32"/>
  <c r="BL338" i="32" s="1"/>
  <c r="BJ339" i="32" s="1"/>
  <c r="BK459" i="32"/>
  <c r="BL459" i="32" s="1"/>
  <c r="BJ460" i="32" s="1"/>
  <c r="BY459" i="32"/>
  <c r="BZ459" i="32" s="1"/>
  <c r="BX460" i="32" s="1"/>
  <c r="BY338" i="32"/>
  <c r="BZ338" i="32" s="1"/>
  <c r="BX339" i="32" s="1"/>
  <c r="BU74" i="32"/>
  <c r="BT75" i="32"/>
  <c r="BU557" i="32"/>
  <c r="BT558" i="32"/>
  <c r="BY217" i="32"/>
  <c r="BZ217" i="32" s="1"/>
  <c r="BX218" i="32" s="1"/>
  <c r="BU195" i="32"/>
  <c r="BT196" i="32"/>
  <c r="BK217" i="32"/>
  <c r="BL217" i="32" s="1"/>
  <c r="BJ218" i="32" s="1"/>
  <c r="BG73" i="32"/>
  <c r="BF74" i="32"/>
  <c r="BF438" i="32"/>
  <c r="BG437" i="32"/>
  <c r="BG315" i="32"/>
  <c r="BF316" i="32"/>
  <c r="BG194" i="32"/>
  <c r="BF195" i="32"/>
  <c r="AW217" i="32"/>
  <c r="AX217" i="32" s="1"/>
  <c r="AV218" i="32" s="1"/>
  <c r="BI45" i="12" l="1"/>
  <c r="CX45" i="12" s="1"/>
  <c r="AH453" i="32"/>
  <c r="AI453" i="32" s="1"/>
  <c r="AJ453" i="32" s="1"/>
  <c r="AH254" i="32"/>
  <c r="AI254" i="32" s="1"/>
  <c r="AJ254" i="32" s="1"/>
  <c r="AH574" i="32"/>
  <c r="AI574" i="32" s="1"/>
  <c r="AJ574" i="32" s="1"/>
  <c r="T333" i="32"/>
  <c r="U333" i="32" s="1"/>
  <c r="V333" i="32"/>
  <c r="T574" i="32"/>
  <c r="U574" i="32" s="1"/>
  <c r="V574" i="32"/>
  <c r="T459" i="32"/>
  <c r="U459" i="32" s="1"/>
  <c r="V459" i="32" s="1"/>
  <c r="T102" i="32"/>
  <c r="U102" i="32" s="1"/>
  <c r="V102" i="32" s="1"/>
  <c r="F126" i="32"/>
  <c r="G126" i="32" s="1"/>
  <c r="H126" i="32" s="1"/>
  <c r="F359" i="32"/>
  <c r="G359" i="32" s="1"/>
  <c r="H359" i="32" s="1"/>
  <c r="F479" i="32"/>
  <c r="G479" i="32" s="1"/>
  <c r="H479" i="32" s="1"/>
  <c r="G550" i="32"/>
  <c r="H550" i="32" s="1"/>
  <c r="F551" i="32" s="1"/>
  <c r="Y40" i="12"/>
  <c r="CL40" i="12" s="1"/>
  <c r="AI38" i="32"/>
  <c r="BY36" i="32"/>
  <c r="E551" i="32"/>
  <c r="AE218" i="32"/>
  <c r="AD219" i="32"/>
  <c r="C581" i="32"/>
  <c r="B582" i="32"/>
  <c r="AD98" i="32"/>
  <c r="AE97" i="32"/>
  <c r="P98" i="32"/>
  <c r="Q97" i="32"/>
  <c r="AE460" i="32"/>
  <c r="AD461" i="32"/>
  <c r="Q460" i="32"/>
  <c r="P461" i="32"/>
  <c r="Q339" i="32"/>
  <c r="P340" i="32"/>
  <c r="C97" i="32"/>
  <c r="B98" i="32"/>
  <c r="AE339" i="32"/>
  <c r="AD340" i="32"/>
  <c r="AE581" i="32"/>
  <c r="AD582" i="32"/>
  <c r="Q218" i="32"/>
  <c r="P219" i="32"/>
  <c r="Q581" i="32"/>
  <c r="P582" i="32"/>
  <c r="B219" i="32"/>
  <c r="C218" i="32"/>
  <c r="C339" i="32"/>
  <c r="B340" i="32"/>
  <c r="C460" i="32"/>
  <c r="B461" i="32"/>
  <c r="AH330" i="32"/>
  <c r="AI330" i="32" s="1"/>
  <c r="AJ330" i="32" s="1"/>
  <c r="AW401" i="32"/>
  <c r="AQ49" i="12"/>
  <c r="CP49" i="12" s="1"/>
  <c r="BK37" i="32"/>
  <c r="AZ46" i="12"/>
  <c r="CT46" i="12" s="1"/>
  <c r="BF559" i="32"/>
  <c r="BG558" i="32"/>
  <c r="AS556" i="32"/>
  <c r="AR557" i="32"/>
  <c r="AR315" i="32"/>
  <c r="AS314" i="32"/>
  <c r="BU436" i="32"/>
  <c r="BT437" i="32"/>
  <c r="AR73" i="32"/>
  <c r="AS72" i="32"/>
  <c r="AR194" i="32"/>
  <c r="AS193" i="32"/>
  <c r="AR436" i="32"/>
  <c r="AS435" i="32"/>
  <c r="BT316" i="32"/>
  <c r="BU315" i="32"/>
  <c r="BY537" i="32"/>
  <c r="BK537" i="32"/>
  <c r="AV74" i="32"/>
  <c r="AW74" i="32" s="1"/>
  <c r="AX74" i="32" s="1"/>
  <c r="AW339" i="32"/>
  <c r="AX339" i="32" s="1"/>
  <c r="AV340" i="32" s="1"/>
  <c r="AV558" i="32"/>
  <c r="AW558" i="32" s="1"/>
  <c r="AX558" i="32" s="1"/>
  <c r="BK339" i="32"/>
  <c r="BL339" i="32" s="1"/>
  <c r="BJ340" i="32" s="1"/>
  <c r="BK460" i="32"/>
  <c r="BL460" i="32" s="1"/>
  <c r="BJ461" i="32" s="1"/>
  <c r="BY460" i="32"/>
  <c r="BZ460" i="32" s="1"/>
  <c r="BX461" i="32" s="1"/>
  <c r="BY339" i="32"/>
  <c r="BZ339" i="32" s="1"/>
  <c r="BX340" i="32" s="1"/>
  <c r="BY218" i="32"/>
  <c r="BZ218" i="32" s="1"/>
  <c r="BX219" i="32" s="1"/>
  <c r="BU196" i="32"/>
  <c r="BT197" i="32"/>
  <c r="BT559" i="32"/>
  <c r="BU558" i="32"/>
  <c r="BU75" i="32"/>
  <c r="BT76" i="32"/>
  <c r="BK218" i="32"/>
  <c r="BL218" i="32" s="1"/>
  <c r="BJ219" i="32" s="1"/>
  <c r="BG195" i="32"/>
  <c r="BF196" i="32"/>
  <c r="BF75" i="32"/>
  <c r="BG74" i="32"/>
  <c r="BF439" i="32"/>
  <c r="BG438" i="32"/>
  <c r="BF317" i="32"/>
  <c r="BG316" i="32"/>
  <c r="AW218" i="32"/>
  <c r="AX218" i="32" s="1"/>
  <c r="AV219" i="32" s="1"/>
  <c r="BJ45" i="12" l="1"/>
  <c r="CY45" i="12" s="1"/>
  <c r="AH575" i="32"/>
  <c r="AI575" i="32" s="1"/>
  <c r="AJ575" i="32" s="1"/>
  <c r="AH255" i="32"/>
  <c r="AI255" i="32" s="1"/>
  <c r="AJ255" i="32" s="1"/>
  <c r="AH454" i="32"/>
  <c r="AI454" i="32" s="1"/>
  <c r="AJ454" i="32" s="1"/>
  <c r="T460" i="32"/>
  <c r="U460" i="32" s="1"/>
  <c r="V460" i="32" s="1"/>
  <c r="T103" i="32"/>
  <c r="U103" i="32" s="1"/>
  <c r="V103" i="32"/>
  <c r="T575" i="32"/>
  <c r="U575" i="32" s="1"/>
  <c r="V575" i="32"/>
  <c r="T334" i="32"/>
  <c r="U334" i="32" s="1"/>
  <c r="V334" i="32" s="1"/>
  <c r="F480" i="32"/>
  <c r="G480" i="32" s="1"/>
  <c r="H480" i="32" s="1"/>
  <c r="F360" i="32"/>
  <c r="G360" i="32" s="1"/>
  <c r="H360" i="32" s="1"/>
  <c r="F127" i="32"/>
  <c r="G127" i="32" s="1"/>
  <c r="H127" i="32" s="1"/>
  <c r="G551" i="32"/>
  <c r="H551" i="32" s="1"/>
  <c r="F552" i="32" s="1"/>
  <c r="Z40" i="12"/>
  <c r="CM40" i="12" s="1"/>
  <c r="AJ38" i="32"/>
  <c r="BZ36" i="32"/>
  <c r="E552" i="32"/>
  <c r="C461" i="32"/>
  <c r="B462" i="32"/>
  <c r="AE340" i="32"/>
  <c r="AD341" i="32"/>
  <c r="AE461" i="32"/>
  <c r="AD462" i="32"/>
  <c r="B341" i="32"/>
  <c r="C340" i="32"/>
  <c r="C98" i="32"/>
  <c r="B99" i="32"/>
  <c r="AE582" i="32"/>
  <c r="AD583" i="32"/>
  <c r="P99" i="32"/>
  <c r="Q98" i="32"/>
  <c r="Q340" i="32"/>
  <c r="P341" i="32"/>
  <c r="B220" i="32"/>
  <c r="C219" i="32"/>
  <c r="AE98" i="32"/>
  <c r="AD99" i="32"/>
  <c r="P583" i="32"/>
  <c r="Q582" i="32"/>
  <c r="Q461" i="32"/>
  <c r="P462" i="32"/>
  <c r="B583" i="32"/>
  <c r="C582" i="32"/>
  <c r="P220" i="32"/>
  <c r="Q219" i="32"/>
  <c r="AD220" i="32"/>
  <c r="AE219" i="32"/>
  <c r="AH331" i="32"/>
  <c r="AI331" i="32" s="1"/>
  <c r="AJ331" i="32" s="1"/>
  <c r="AR49" i="12"/>
  <c r="CQ49" i="12" s="1"/>
  <c r="AX401" i="32"/>
  <c r="BL37" i="32"/>
  <c r="BA46" i="12"/>
  <c r="CU46" i="12" s="1"/>
  <c r="BF560" i="32"/>
  <c r="BG559" i="32"/>
  <c r="BT438" i="32"/>
  <c r="BU437" i="32"/>
  <c r="AR437" i="32"/>
  <c r="AS436" i="32"/>
  <c r="AS194" i="32"/>
  <c r="AR195" i="32"/>
  <c r="AS315" i="32"/>
  <c r="AR316" i="32"/>
  <c r="AS557" i="32"/>
  <c r="AR558" i="32"/>
  <c r="BU316" i="32"/>
  <c r="BT317" i="32"/>
  <c r="AS73" i="32"/>
  <c r="AR74" i="32"/>
  <c r="BL537" i="32"/>
  <c r="BZ537" i="32"/>
  <c r="AV559" i="32"/>
  <c r="AW559" i="32" s="1"/>
  <c r="AX559" i="32" s="1"/>
  <c r="AW340" i="32"/>
  <c r="AX340" i="32" s="1"/>
  <c r="AV341" i="32" s="1"/>
  <c r="AV75" i="32"/>
  <c r="AW75" i="32" s="1"/>
  <c r="AX75" i="32" s="1"/>
  <c r="BK461" i="32"/>
  <c r="BL461" i="32" s="1"/>
  <c r="BJ462" i="32" s="1"/>
  <c r="BK340" i="32"/>
  <c r="BL340" i="32" s="1"/>
  <c r="BJ341" i="32" s="1"/>
  <c r="BY461" i="32"/>
  <c r="BZ461" i="32" s="1"/>
  <c r="BX462" i="32" s="1"/>
  <c r="BY340" i="32"/>
  <c r="BZ340" i="32" s="1"/>
  <c r="BX341" i="32" s="1"/>
  <c r="BY219" i="32"/>
  <c r="BZ219" i="32" s="1"/>
  <c r="BX220" i="32" s="1"/>
  <c r="BU197" i="32"/>
  <c r="BT198" i="32"/>
  <c r="BU76" i="32"/>
  <c r="BT77" i="32"/>
  <c r="BT560" i="32"/>
  <c r="BU559" i="32"/>
  <c r="BK219" i="32"/>
  <c r="BL219" i="32" s="1"/>
  <c r="BJ220" i="32" s="1"/>
  <c r="BG75" i="32"/>
  <c r="BF76" i="32"/>
  <c r="BG196" i="32"/>
  <c r="BF197" i="32"/>
  <c r="BF440" i="32"/>
  <c r="BG439" i="32"/>
  <c r="BG317" i="32"/>
  <c r="BF318" i="32"/>
  <c r="AW219" i="32"/>
  <c r="AX219" i="32" s="1"/>
  <c r="AV220" i="32" s="1"/>
  <c r="BK45" i="12" l="1"/>
  <c r="CZ45" i="12" s="1"/>
  <c r="AJ455" i="32"/>
  <c r="AH455" i="32"/>
  <c r="AI455" i="32" s="1"/>
  <c r="AH256" i="32"/>
  <c r="AI256" i="32" s="1"/>
  <c r="AJ256" i="32" s="1"/>
  <c r="AH576" i="32"/>
  <c r="AI576" i="32" s="1"/>
  <c r="AJ576" i="32" s="1"/>
  <c r="AH332" i="32"/>
  <c r="AI332" i="32" s="1"/>
  <c r="AJ332" i="32" s="1"/>
  <c r="T461" i="32"/>
  <c r="U461" i="32" s="1"/>
  <c r="V461" i="32" s="1"/>
  <c r="T335" i="32"/>
  <c r="U335" i="32" s="1"/>
  <c r="V335" i="32"/>
  <c r="T576" i="32"/>
  <c r="U576" i="32" s="1"/>
  <c r="V576" i="32" s="1"/>
  <c r="T104" i="32"/>
  <c r="U104" i="32" s="1"/>
  <c r="V104" i="32" s="1"/>
  <c r="F128" i="32"/>
  <c r="G128" i="32" s="1"/>
  <c r="H128" i="32" s="1"/>
  <c r="F361" i="32"/>
  <c r="G361" i="32" s="1"/>
  <c r="H361" i="32" s="1"/>
  <c r="F481" i="32"/>
  <c r="G481" i="32" s="1"/>
  <c r="H481" i="32" s="1"/>
  <c r="G552" i="32"/>
  <c r="H552" i="32" s="1"/>
  <c r="F553" i="32" s="1"/>
  <c r="AA40" i="12"/>
  <c r="CN40" i="12" s="1"/>
  <c r="AH39" i="32"/>
  <c r="BX37" i="32"/>
  <c r="E553" i="32"/>
  <c r="AD100" i="32"/>
  <c r="AE99" i="32"/>
  <c r="C99" i="32"/>
  <c r="B100" i="32"/>
  <c r="P342" i="32"/>
  <c r="Q341" i="32"/>
  <c r="B221" i="32"/>
  <c r="C220" i="32"/>
  <c r="P221" i="32"/>
  <c r="Q220" i="32"/>
  <c r="B342" i="32"/>
  <c r="C341" i="32"/>
  <c r="AE462" i="32"/>
  <c r="AD463" i="32"/>
  <c r="B584" i="32"/>
  <c r="C583" i="32"/>
  <c r="Q99" i="32"/>
  <c r="P100" i="32"/>
  <c r="Q462" i="32"/>
  <c r="P463" i="32"/>
  <c r="AD584" i="32"/>
  <c r="AE583" i="32"/>
  <c r="AE341" i="32"/>
  <c r="AD342" i="32"/>
  <c r="C462" i="32"/>
  <c r="B463" i="32"/>
  <c r="AD221" i="32"/>
  <c r="AE220" i="32"/>
  <c r="P584" i="32"/>
  <c r="Q583" i="32"/>
  <c r="AS49" i="12"/>
  <c r="CR49" i="12" s="1"/>
  <c r="AV402" i="32"/>
  <c r="BB46" i="12"/>
  <c r="BJ38" i="32"/>
  <c r="BG560" i="32"/>
  <c r="BF561" i="32"/>
  <c r="AS74" i="32"/>
  <c r="AR75" i="32"/>
  <c r="AR196" i="32"/>
  <c r="AS195" i="32"/>
  <c r="BT318" i="32"/>
  <c r="BU317" i="32"/>
  <c r="AR438" i="32"/>
  <c r="AS437" i="32"/>
  <c r="AS558" i="32"/>
  <c r="AR559" i="32"/>
  <c r="AR317" i="32"/>
  <c r="AS316" i="32"/>
  <c r="BU438" i="32"/>
  <c r="BT439" i="32"/>
  <c r="BJ538" i="32"/>
  <c r="BX538" i="32"/>
  <c r="AV76" i="32"/>
  <c r="AW76" i="32" s="1"/>
  <c r="AX76" i="32" s="1"/>
  <c r="AW341" i="32"/>
  <c r="AX341" i="32" s="1"/>
  <c r="AV342" i="32" s="1"/>
  <c r="AV560" i="32"/>
  <c r="AW560" i="32" s="1"/>
  <c r="AX560" i="32" s="1"/>
  <c r="BK341" i="32"/>
  <c r="BL341" i="32" s="1"/>
  <c r="BJ342" i="32" s="1"/>
  <c r="BK462" i="32"/>
  <c r="BL462" i="32" s="1"/>
  <c r="BJ463" i="32" s="1"/>
  <c r="BY341" i="32"/>
  <c r="BZ341" i="32" s="1"/>
  <c r="BX342" i="32" s="1"/>
  <c r="BY462" i="32"/>
  <c r="BZ462" i="32" s="1"/>
  <c r="BX463" i="32" s="1"/>
  <c r="BY220" i="32"/>
  <c r="BZ220" i="32" s="1"/>
  <c r="BX221" i="32" s="1"/>
  <c r="BT199" i="32"/>
  <c r="BU198" i="32"/>
  <c r="BU560" i="32"/>
  <c r="BT561" i="32"/>
  <c r="BT78" i="32"/>
  <c r="BU77" i="32"/>
  <c r="BG318" i="32"/>
  <c r="BF319" i="32"/>
  <c r="BF77" i="32"/>
  <c r="BG76" i="32"/>
  <c r="BK220" i="32"/>
  <c r="BL220" i="32" s="1"/>
  <c r="BJ221" i="32" s="1"/>
  <c r="BF441" i="32"/>
  <c r="BG440" i="32"/>
  <c r="BF198" i="32"/>
  <c r="BG197" i="32"/>
  <c r="AW220" i="32"/>
  <c r="AX220" i="32" s="1"/>
  <c r="AV221" i="32" s="1"/>
  <c r="BI46" i="12" l="1"/>
  <c r="CX46" i="12" s="1"/>
  <c r="AH577" i="32"/>
  <c r="AI577" i="32" s="1"/>
  <c r="AJ577" i="32"/>
  <c r="AH333" i="32"/>
  <c r="AI333" i="32" s="1"/>
  <c r="AJ333" i="32"/>
  <c r="AH257" i="32"/>
  <c r="AI257" i="32" s="1"/>
  <c r="AJ257" i="32" s="1"/>
  <c r="AH456" i="32"/>
  <c r="AI456" i="32" s="1"/>
  <c r="AJ456" i="32"/>
  <c r="T105" i="32"/>
  <c r="U105" i="32" s="1"/>
  <c r="V105" i="32" s="1"/>
  <c r="T462" i="32"/>
  <c r="U462" i="32" s="1"/>
  <c r="V462" i="32" s="1"/>
  <c r="T577" i="32"/>
  <c r="U577" i="32" s="1"/>
  <c r="V577" i="32"/>
  <c r="T336" i="32"/>
  <c r="U336" i="32" s="1"/>
  <c r="V336" i="32"/>
  <c r="F482" i="32"/>
  <c r="G482" i="32" s="1"/>
  <c r="H482" i="32" s="1"/>
  <c r="F362" i="32"/>
  <c r="G362" i="32" s="1"/>
  <c r="H362" i="32" s="1"/>
  <c r="F129" i="32"/>
  <c r="G129" i="32" s="1"/>
  <c r="H129" i="32" s="1"/>
  <c r="G553" i="32"/>
  <c r="H553" i="32" s="1"/>
  <c r="F554" i="32" s="1"/>
  <c r="Y41" i="12"/>
  <c r="CL41" i="12" s="1"/>
  <c r="AI39" i="32"/>
  <c r="BY37" i="32"/>
  <c r="E554" i="32"/>
  <c r="P101" i="32"/>
  <c r="Q100" i="32"/>
  <c r="B343" i="32"/>
  <c r="C342" i="32"/>
  <c r="P585" i="32"/>
  <c r="Q584" i="32"/>
  <c r="Q221" i="32"/>
  <c r="P222" i="32"/>
  <c r="AE221" i="32"/>
  <c r="AD222" i="32"/>
  <c r="C584" i="32"/>
  <c r="B585" i="32"/>
  <c r="C463" i="32"/>
  <c r="B464" i="32"/>
  <c r="AE463" i="32"/>
  <c r="AD464" i="32"/>
  <c r="B222" i="32"/>
  <c r="C221" i="32"/>
  <c r="AE342" i="32"/>
  <c r="AD343" i="32"/>
  <c r="P343" i="32"/>
  <c r="Q342" i="32"/>
  <c r="B101" i="32"/>
  <c r="C100" i="32"/>
  <c r="AD585" i="32"/>
  <c r="AE584" i="32"/>
  <c r="P464" i="32"/>
  <c r="Q463" i="32"/>
  <c r="AE100" i="32"/>
  <c r="AD101" i="32"/>
  <c r="AQ50" i="12"/>
  <c r="CP50" i="12" s="1"/>
  <c r="AW402" i="32"/>
  <c r="BK38" i="32"/>
  <c r="AZ47" i="12"/>
  <c r="CT47" i="12" s="1"/>
  <c r="BF562" i="32"/>
  <c r="BG561" i="32"/>
  <c r="BT440" i="32"/>
  <c r="BU439" i="32"/>
  <c r="BT319" i="32"/>
  <c r="BU318" i="32"/>
  <c r="AR560" i="32"/>
  <c r="AS559" i="32"/>
  <c r="AR318" i="32"/>
  <c r="AS317" i="32"/>
  <c r="AS438" i="32"/>
  <c r="AR439" i="32"/>
  <c r="AR197" i="32"/>
  <c r="AS196" i="32"/>
  <c r="AR76" i="32"/>
  <c r="AS75" i="32"/>
  <c r="BK538" i="32"/>
  <c r="BY538" i="32"/>
  <c r="AW342" i="32"/>
  <c r="AX342" i="32" s="1"/>
  <c r="AV343" i="32" s="1"/>
  <c r="AV77" i="32"/>
  <c r="AW77" i="32" s="1"/>
  <c r="AX77" i="32" s="1"/>
  <c r="AV561" i="32"/>
  <c r="AW561" i="32" s="1"/>
  <c r="AX561" i="32" s="1"/>
  <c r="BK463" i="32"/>
  <c r="BL463" i="32" s="1"/>
  <c r="BJ464" i="32" s="1"/>
  <c r="BK342" i="32"/>
  <c r="BL342" i="32" s="1"/>
  <c r="BJ343" i="32" s="1"/>
  <c r="BY463" i="32"/>
  <c r="BZ463" i="32" s="1"/>
  <c r="BX464" i="32" s="1"/>
  <c r="BY342" i="32"/>
  <c r="BZ342" i="32" s="1"/>
  <c r="BX343" i="32" s="1"/>
  <c r="BY221" i="32"/>
  <c r="BZ221" i="32" s="1"/>
  <c r="BX222" i="32" s="1"/>
  <c r="BT79" i="32"/>
  <c r="BU78" i="32"/>
  <c r="BU561" i="32"/>
  <c r="BT562" i="32"/>
  <c r="BT200" i="32"/>
  <c r="BU199" i="32"/>
  <c r="BF442" i="32"/>
  <c r="BG441" i="32"/>
  <c r="BG319" i="32"/>
  <c r="BF320" i="32"/>
  <c r="BF199" i="32"/>
  <c r="BG198" i="32"/>
  <c r="BK221" i="32"/>
  <c r="BL221" i="32" s="1"/>
  <c r="BJ222" i="32" s="1"/>
  <c r="BF78" i="32"/>
  <c r="BG77" i="32"/>
  <c r="AW221" i="32"/>
  <c r="AX221" i="32" s="1"/>
  <c r="AV222" i="32" s="1"/>
  <c r="BJ46" i="12" l="1"/>
  <c r="CY46" i="12" s="1"/>
  <c r="AH258" i="32"/>
  <c r="AI258" i="32" s="1"/>
  <c r="AJ258" i="32" s="1"/>
  <c r="AH334" i="32"/>
  <c r="AI334" i="32" s="1"/>
  <c r="AJ334" i="32" s="1"/>
  <c r="AH578" i="32"/>
  <c r="AI578" i="32" s="1"/>
  <c r="AJ578" i="32" s="1"/>
  <c r="AH457" i="32"/>
  <c r="AI457" i="32" s="1"/>
  <c r="AJ457" i="32" s="1"/>
  <c r="T463" i="32"/>
  <c r="U463" i="32" s="1"/>
  <c r="V463" i="32" s="1"/>
  <c r="T106" i="32"/>
  <c r="U106" i="32" s="1"/>
  <c r="V106" i="32" s="1"/>
  <c r="T337" i="32"/>
  <c r="U337" i="32" s="1"/>
  <c r="V337" i="32" s="1"/>
  <c r="T578" i="32"/>
  <c r="U578" i="32" s="1"/>
  <c r="V578" i="32" s="1"/>
  <c r="F130" i="32"/>
  <c r="G130" i="32" s="1"/>
  <c r="H130" i="32" s="1"/>
  <c r="F363" i="32"/>
  <c r="G363" i="32" s="1"/>
  <c r="H363" i="32" s="1"/>
  <c r="F483" i="32"/>
  <c r="G483" i="32" s="1"/>
  <c r="H483" i="32" s="1"/>
  <c r="G554" i="32"/>
  <c r="H554" i="32" s="1"/>
  <c r="F555" i="32" s="1"/>
  <c r="Z41" i="12"/>
  <c r="CM41" i="12" s="1"/>
  <c r="AJ39" i="32"/>
  <c r="BZ37" i="32"/>
  <c r="E555" i="32"/>
  <c r="AD102" i="32"/>
  <c r="AE101" i="32"/>
  <c r="C222" i="32"/>
  <c r="B223" i="32"/>
  <c r="AE464" i="32"/>
  <c r="AD465" i="32"/>
  <c r="C464" i="32"/>
  <c r="B465" i="32"/>
  <c r="AE585" i="32"/>
  <c r="AD586" i="32"/>
  <c r="B586" i="32"/>
  <c r="C585" i="32"/>
  <c r="P586" i="32"/>
  <c r="Q585" i="32"/>
  <c r="C101" i="32"/>
  <c r="B102" i="32"/>
  <c r="AE222" i="32"/>
  <c r="AD223" i="32"/>
  <c r="B344" i="32"/>
  <c r="C343" i="32"/>
  <c r="Q343" i="32"/>
  <c r="P344" i="32"/>
  <c r="P465" i="32"/>
  <c r="Q464" i="32"/>
  <c r="AD344" i="32"/>
  <c r="AE343" i="32"/>
  <c r="Q222" i="32"/>
  <c r="P223" i="32"/>
  <c r="P102" i="32"/>
  <c r="Q101" i="32"/>
  <c r="AR50" i="12"/>
  <c r="CQ50" i="12" s="1"/>
  <c r="AX402" i="32"/>
  <c r="BL38" i="32"/>
  <c r="BA47" i="12"/>
  <c r="CU47" i="12" s="1"/>
  <c r="BF563" i="32"/>
  <c r="BG562" i="32"/>
  <c r="AR440" i="32"/>
  <c r="AS439" i="32"/>
  <c r="AS560" i="32"/>
  <c r="AR561" i="32"/>
  <c r="AS76" i="32"/>
  <c r="AR77" i="32"/>
  <c r="AS318" i="32"/>
  <c r="AR319" i="32"/>
  <c r="BT320" i="32"/>
  <c r="BU319" i="32"/>
  <c r="AS197" i="32"/>
  <c r="AR198" i="32"/>
  <c r="BT441" i="32"/>
  <c r="BU440" i="32"/>
  <c r="BL538" i="32"/>
  <c r="BZ538" i="32"/>
  <c r="AV562" i="32"/>
  <c r="AW562" i="32" s="1"/>
  <c r="AX562" i="32" s="1"/>
  <c r="AV78" i="32"/>
  <c r="AW78" i="32" s="1"/>
  <c r="AX78" i="32" s="1"/>
  <c r="AW343" i="32"/>
  <c r="AX343" i="32" s="1"/>
  <c r="BK464" i="32"/>
  <c r="BL464" i="32" s="1"/>
  <c r="BK343" i="32"/>
  <c r="BL343" i="32" s="1"/>
  <c r="BY343" i="32"/>
  <c r="BZ343" i="32" s="1"/>
  <c r="BY464" i="32"/>
  <c r="BY222" i="32"/>
  <c r="BZ222" i="32" s="1"/>
  <c r="BX223" i="32" s="1"/>
  <c r="BU562" i="32"/>
  <c r="BT563" i="32"/>
  <c r="BU200" i="32"/>
  <c r="BT201" i="32"/>
  <c r="BT80" i="32"/>
  <c r="BU79" i="32"/>
  <c r="BK222" i="32"/>
  <c r="BL222" i="32" s="1"/>
  <c r="BJ223" i="32" s="1"/>
  <c r="BG78" i="32"/>
  <c r="BF79" i="32"/>
  <c r="BG199" i="32"/>
  <c r="BF200" i="32"/>
  <c r="BF443" i="32"/>
  <c r="BG442" i="32"/>
  <c r="BF321" i="32"/>
  <c r="BG320" i="32"/>
  <c r="AW222" i="32"/>
  <c r="AX222" i="32" s="1"/>
  <c r="AV223" i="32" s="1"/>
  <c r="BK46" i="12" l="1"/>
  <c r="CZ46" i="12" s="1"/>
  <c r="AH579" i="32"/>
  <c r="AI579" i="32" s="1"/>
  <c r="AJ579" i="32"/>
  <c r="AH335" i="32"/>
  <c r="AI335" i="32" s="1"/>
  <c r="AJ335" i="32" s="1"/>
  <c r="AH458" i="32"/>
  <c r="AI458" i="32" s="1"/>
  <c r="AJ458" i="32" s="1"/>
  <c r="T464" i="32"/>
  <c r="U464" i="32" s="1"/>
  <c r="V464" i="32" s="1"/>
  <c r="T579" i="32"/>
  <c r="U579" i="32" s="1"/>
  <c r="V579" i="32" s="1"/>
  <c r="T338" i="32"/>
  <c r="U338" i="32" s="1"/>
  <c r="V338" i="32" s="1"/>
  <c r="T107" i="32"/>
  <c r="U107" i="32" s="1"/>
  <c r="V107" i="32" s="1"/>
  <c r="F484" i="32"/>
  <c r="G484" i="32" s="1"/>
  <c r="H484" i="32" s="1"/>
  <c r="F364" i="32"/>
  <c r="G364" i="32" s="1"/>
  <c r="H364" i="32" s="1"/>
  <c r="G555" i="32"/>
  <c r="H555" i="32" s="1"/>
  <c r="F556" i="32" s="1"/>
  <c r="F131" i="32"/>
  <c r="G131" i="32" s="1"/>
  <c r="H131" i="32" s="1"/>
  <c r="AA41" i="12"/>
  <c r="CN41" i="12" s="1"/>
  <c r="AH40" i="32"/>
  <c r="BX38" i="32"/>
  <c r="E556" i="32"/>
  <c r="C586" i="32"/>
  <c r="B587" i="32"/>
  <c r="Q102" i="32"/>
  <c r="P103" i="32"/>
  <c r="P224" i="32"/>
  <c r="Q223" i="32"/>
  <c r="P345" i="32"/>
  <c r="Q344" i="32"/>
  <c r="AD587" i="32"/>
  <c r="AE586" i="32"/>
  <c r="B466" i="32"/>
  <c r="C465" i="32"/>
  <c r="AD345" i="32"/>
  <c r="AE344" i="32"/>
  <c r="C344" i="32"/>
  <c r="B345" i="32"/>
  <c r="AE223" i="32"/>
  <c r="AD224" i="32"/>
  <c r="AE465" i="32"/>
  <c r="AD466" i="32"/>
  <c r="P466" i="32"/>
  <c r="Q465" i="32"/>
  <c r="B103" i="32"/>
  <c r="C102" i="32"/>
  <c r="C223" i="32"/>
  <c r="B224" i="32"/>
  <c r="P587" i="32"/>
  <c r="Q586" i="32"/>
  <c r="AE102" i="32"/>
  <c r="AD103" i="32"/>
  <c r="AS50" i="12"/>
  <c r="CR50" i="12" s="1"/>
  <c r="AV403" i="32"/>
  <c r="BB47" i="12"/>
  <c r="BJ39" i="32"/>
  <c r="AV344" i="32"/>
  <c r="AW344" i="32" s="1"/>
  <c r="AX344" i="32" s="1"/>
  <c r="BJ465" i="32"/>
  <c r="BK465" i="32" s="1"/>
  <c r="BL465" i="32" s="1"/>
  <c r="BX344" i="32"/>
  <c r="BY344" i="32" s="1"/>
  <c r="BZ344" i="32" s="1"/>
  <c r="BJ344" i="32"/>
  <c r="BK344" i="32" s="1"/>
  <c r="BL344" i="32" s="1"/>
  <c r="BG563" i="32"/>
  <c r="BF564" i="32"/>
  <c r="AR78" i="32"/>
  <c r="AS77" i="32"/>
  <c r="BU441" i="32"/>
  <c r="BT442" i="32"/>
  <c r="AS198" i="32"/>
  <c r="AR199" i="32"/>
  <c r="AS561" i="32"/>
  <c r="AR562" i="32"/>
  <c r="BT321" i="32"/>
  <c r="BU320" i="32"/>
  <c r="AS319" i="32"/>
  <c r="AR320" i="32"/>
  <c r="AS440" i="32"/>
  <c r="AR441" i="32"/>
  <c r="BX539" i="32"/>
  <c r="BJ539" i="32"/>
  <c r="AV79" i="32"/>
  <c r="AW79" i="32" s="1"/>
  <c r="AX79" i="32" s="1"/>
  <c r="AV563" i="32"/>
  <c r="AW563" i="32" s="1"/>
  <c r="BZ464" i="32"/>
  <c r="BY223" i="32"/>
  <c r="BZ223" i="32" s="1"/>
  <c r="BU201" i="32"/>
  <c r="BT202" i="32"/>
  <c r="BU80" i="32"/>
  <c r="BT81" i="32"/>
  <c r="BU563" i="32"/>
  <c r="BT564" i="32"/>
  <c r="BK223" i="32"/>
  <c r="BL223" i="32" s="1"/>
  <c r="BG200" i="32"/>
  <c r="BF201" i="32"/>
  <c r="BG79" i="32"/>
  <c r="BF80" i="32"/>
  <c r="BG321" i="32"/>
  <c r="BF322" i="32"/>
  <c r="BF444" i="32"/>
  <c r="BG443" i="32"/>
  <c r="AW223" i="32"/>
  <c r="AX223" i="32" s="1"/>
  <c r="BI47" i="12" l="1"/>
  <c r="CX47" i="12" s="1"/>
  <c r="AH459" i="32"/>
  <c r="AI459" i="32" s="1"/>
  <c r="AJ459" i="32" s="1"/>
  <c r="AH336" i="32"/>
  <c r="AI336" i="32" s="1"/>
  <c r="AJ336" i="32"/>
  <c r="AH580" i="32"/>
  <c r="AI580" i="32" s="1"/>
  <c r="AJ580" i="32"/>
  <c r="T580" i="32"/>
  <c r="U580" i="32" s="1"/>
  <c r="V580" i="32" s="1"/>
  <c r="T339" i="32"/>
  <c r="U339" i="32" s="1"/>
  <c r="V339" i="32"/>
  <c r="T108" i="32"/>
  <c r="U108" i="32" s="1"/>
  <c r="V108" i="32"/>
  <c r="T465" i="32"/>
  <c r="U465" i="32" s="1"/>
  <c r="V465" i="32" s="1"/>
  <c r="F132" i="32"/>
  <c r="G132" i="32" s="1"/>
  <c r="H132" i="32" s="1"/>
  <c r="F365" i="32"/>
  <c r="G365" i="32" s="1"/>
  <c r="H365" i="32" s="1"/>
  <c r="G556" i="32"/>
  <c r="H556" i="32" s="1"/>
  <c r="F557" i="32" s="1"/>
  <c r="F485" i="32"/>
  <c r="G485" i="32" s="1"/>
  <c r="H485" i="32" s="1"/>
  <c r="Y42" i="12"/>
  <c r="CL42" i="12" s="1"/>
  <c r="AI40" i="32"/>
  <c r="BY38" i="32"/>
  <c r="E557" i="32"/>
  <c r="C103" i="32"/>
  <c r="B104" i="32"/>
  <c r="AE345" i="32"/>
  <c r="AD346" i="32"/>
  <c r="C466" i="32"/>
  <c r="B467" i="32"/>
  <c r="Q466" i="32"/>
  <c r="P467" i="32"/>
  <c r="AE466" i="32"/>
  <c r="AD467" i="32"/>
  <c r="AE587" i="32"/>
  <c r="AD588" i="32"/>
  <c r="AD225" i="32"/>
  <c r="AE224" i="32"/>
  <c r="Q345" i="32"/>
  <c r="P346" i="32"/>
  <c r="AE103" i="32"/>
  <c r="AD104" i="32"/>
  <c r="Q224" i="32"/>
  <c r="P225" i="32"/>
  <c r="C587" i="32"/>
  <c r="B588" i="32"/>
  <c r="Q587" i="32"/>
  <c r="P588" i="32"/>
  <c r="B225" i="32"/>
  <c r="C224" i="32"/>
  <c r="C345" i="32"/>
  <c r="B346" i="32"/>
  <c r="Q103" i="32"/>
  <c r="P104" i="32"/>
  <c r="AW403" i="32"/>
  <c r="AQ51" i="12"/>
  <c r="CP51" i="12" s="1"/>
  <c r="AZ48" i="12"/>
  <c r="CT48" i="12" s="1"/>
  <c r="BK39" i="32"/>
  <c r="AV466" i="32"/>
  <c r="BJ466" i="32"/>
  <c r="BK466" i="32" s="1"/>
  <c r="BL466" i="32" s="1"/>
  <c r="AV345" i="32"/>
  <c r="AW345" i="32" s="1"/>
  <c r="AX345" i="32" s="1"/>
  <c r="BJ345" i="32"/>
  <c r="BK345" i="32" s="1"/>
  <c r="BL345" i="32" s="1"/>
  <c r="AV224" i="32"/>
  <c r="AW224" i="32" s="1"/>
  <c r="AX224" i="32" s="1"/>
  <c r="BJ224" i="32"/>
  <c r="BK224" i="32" s="1"/>
  <c r="BL224" i="32" s="1"/>
  <c r="BX345" i="32"/>
  <c r="BY345" i="32" s="1"/>
  <c r="BZ345" i="32" s="1"/>
  <c r="BX224" i="32"/>
  <c r="BY224" i="32" s="1"/>
  <c r="BZ224" i="32" s="1"/>
  <c r="BX465" i="32"/>
  <c r="BY465" i="32" s="1"/>
  <c r="BZ465" i="32" s="1"/>
  <c r="BG564" i="32"/>
  <c r="BF565" i="32"/>
  <c r="AS441" i="32"/>
  <c r="AR442" i="32"/>
  <c r="AS199" i="32"/>
  <c r="AR200" i="32"/>
  <c r="AS320" i="32"/>
  <c r="AR321" i="32"/>
  <c r="BU442" i="32"/>
  <c r="BT443" i="32"/>
  <c r="AS562" i="32"/>
  <c r="AR563" i="32"/>
  <c r="AS78" i="32"/>
  <c r="AR79" i="32"/>
  <c r="BT322" i="32"/>
  <c r="BU321" i="32"/>
  <c r="AX563" i="32"/>
  <c r="AV564" i="32" s="1"/>
  <c r="AW564" i="32" s="1"/>
  <c r="AX564" i="32" s="1"/>
  <c r="BK539" i="32"/>
  <c r="BY539" i="32"/>
  <c r="AV80" i="32"/>
  <c r="AW80" i="32" s="1"/>
  <c r="AX80" i="32" s="1"/>
  <c r="BT565" i="32"/>
  <c r="BU564" i="32"/>
  <c r="BU81" i="32"/>
  <c r="BT82" i="32"/>
  <c r="BU202" i="32"/>
  <c r="BT203" i="32"/>
  <c r="BG80" i="32"/>
  <c r="BF81" i="32"/>
  <c r="BF445" i="32"/>
  <c r="BG444" i="32"/>
  <c r="BG322" i="32"/>
  <c r="BF323" i="32"/>
  <c r="BG201" i="32"/>
  <c r="BF202" i="32"/>
  <c r="BJ47" i="12" l="1"/>
  <c r="CY47" i="12" s="1"/>
  <c r="AH460" i="32"/>
  <c r="AI460" i="32" s="1"/>
  <c r="AJ460" i="32"/>
  <c r="AH581" i="32"/>
  <c r="AI581" i="32" s="1"/>
  <c r="AJ581" i="32"/>
  <c r="AH337" i="32"/>
  <c r="AI337" i="32" s="1"/>
  <c r="AJ337" i="32" s="1"/>
  <c r="T466" i="32"/>
  <c r="U466" i="32" s="1"/>
  <c r="V466" i="32" s="1"/>
  <c r="T581" i="32"/>
  <c r="U581" i="32" s="1"/>
  <c r="V581" i="32" s="1"/>
  <c r="T109" i="32"/>
  <c r="U109" i="32" s="1"/>
  <c r="V109" i="32"/>
  <c r="T340" i="32"/>
  <c r="U340" i="32" s="1"/>
  <c r="V340" i="32" s="1"/>
  <c r="F486" i="32"/>
  <c r="G486" i="32" s="1"/>
  <c r="H486" i="32" s="1"/>
  <c r="F366" i="32"/>
  <c r="G366" i="32" s="1"/>
  <c r="H366" i="32" s="1"/>
  <c r="G557" i="32"/>
  <c r="H557" i="32" s="1"/>
  <c r="F558" i="32" s="1"/>
  <c r="F133" i="32"/>
  <c r="G133" i="32" s="1"/>
  <c r="H133" i="32" s="1"/>
  <c r="Z42" i="12"/>
  <c r="CM42" i="12" s="1"/>
  <c r="AJ40" i="32"/>
  <c r="BZ38" i="32"/>
  <c r="E558" i="32"/>
  <c r="Q346" i="32"/>
  <c r="P347" i="32"/>
  <c r="Q467" i="32"/>
  <c r="P468" i="32"/>
  <c r="C588" i="32"/>
  <c r="B589" i="32"/>
  <c r="P226" i="32"/>
  <c r="Q225" i="32"/>
  <c r="AE225" i="32"/>
  <c r="AD226" i="32"/>
  <c r="C467" i="32"/>
  <c r="B468" i="32"/>
  <c r="P589" i="32"/>
  <c r="Q588" i="32"/>
  <c r="P105" i="32"/>
  <c r="Q104" i="32"/>
  <c r="AE346" i="32"/>
  <c r="AD347" i="32"/>
  <c r="C346" i="32"/>
  <c r="B347" i="32"/>
  <c r="AD105" i="32"/>
  <c r="AE104" i="32"/>
  <c r="AE588" i="32"/>
  <c r="AD589" i="32"/>
  <c r="C104" i="32"/>
  <c r="B105" i="32"/>
  <c r="AD468" i="32"/>
  <c r="AE467" i="32"/>
  <c r="C225" i="32"/>
  <c r="B226" i="32"/>
  <c r="AR51" i="12"/>
  <c r="CQ51" i="12" s="1"/>
  <c r="AX403" i="32"/>
  <c r="AW466" i="32"/>
  <c r="AX465" i="32"/>
  <c r="BA48" i="12"/>
  <c r="CU48" i="12" s="1"/>
  <c r="BL39" i="32"/>
  <c r="BJ346" i="32"/>
  <c r="BK346" i="32" s="1"/>
  <c r="BL346" i="32" s="1"/>
  <c r="BJ225" i="32"/>
  <c r="BK225" i="32" s="1"/>
  <c r="BL225" i="32" s="1"/>
  <c r="BJ467" i="32"/>
  <c r="BK467" i="32" s="1"/>
  <c r="BL467" i="32" s="1"/>
  <c r="AV225" i="32"/>
  <c r="AW225" i="32" s="1"/>
  <c r="AX225" i="32" s="1"/>
  <c r="AV467" i="32"/>
  <c r="AV346" i="32"/>
  <c r="AW346" i="32" s="1"/>
  <c r="AX346" i="32" s="1"/>
  <c r="BX466" i="32"/>
  <c r="BY466" i="32" s="1"/>
  <c r="BZ466" i="32" s="1"/>
  <c r="BX225" i="32"/>
  <c r="BY225" i="32" s="1"/>
  <c r="BZ225" i="32" s="1"/>
  <c r="BX346" i="32"/>
  <c r="BY346" i="32" s="1"/>
  <c r="BZ346" i="32" s="1"/>
  <c r="BF566" i="32"/>
  <c r="BG565" i="32"/>
  <c r="AS321" i="32"/>
  <c r="AR322" i="32"/>
  <c r="BT323" i="32"/>
  <c r="BU322" i="32"/>
  <c r="BU443" i="32"/>
  <c r="BT444" i="32"/>
  <c r="AS200" i="32"/>
  <c r="AR201" i="32"/>
  <c r="AS563" i="32"/>
  <c r="AR564" i="32"/>
  <c r="AS79" i="32"/>
  <c r="AR80" i="32"/>
  <c r="AS442" i="32"/>
  <c r="AR443" i="32"/>
  <c r="BL539" i="32"/>
  <c r="BZ539" i="32"/>
  <c r="AV81" i="32"/>
  <c r="AW81" i="32" s="1"/>
  <c r="AX81" i="32" s="1"/>
  <c r="AV565" i="32"/>
  <c r="AW565" i="32" s="1"/>
  <c r="AX565" i="32" s="1"/>
  <c r="BU565" i="32"/>
  <c r="BT566" i="32"/>
  <c r="BU82" i="32"/>
  <c r="BT83" i="32"/>
  <c r="BU203" i="32"/>
  <c r="BT204" i="32"/>
  <c r="BG202" i="32"/>
  <c r="BF203" i="32"/>
  <c r="BG81" i="32"/>
  <c r="BF82" i="32"/>
  <c r="BG323" i="32"/>
  <c r="BF324" i="32"/>
  <c r="BF446" i="32"/>
  <c r="BG445" i="32"/>
  <c r="BK47" i="12" l="1"/>
  <c r="CZ47" i="12" s="1"/>
  <c r="AH338" i="32"/>
  <c r="AI338" i="32" s="1"/>
  <c r="AJ338" i="32" s="1"/>
  <c r="AH582" i="32"/>
  <c r="AI582" i="32" s="1"/>
  <c r="AJ582" i="32"/>
  <c r="AH461" i="32"/>
  <c r="AI461" i="32" s="1"/>
  <c r="AJ461" i="32" s="1"/>
  <c r="T341" i="32"/>
  <c r="U341" i="32" s="1"/>
  <c r="V341" i="32" s="1"/>
  <c r="T582" i="32"/>
  <c r="U582" i="32" s="1"/>
  <c r="V582" i="32"/>
  <c r="T467" i="32"/>
  <c r="U467" i="32" s="1"/>
  <c r="V467" i="32" s="1"/>
  <c r="T110" i="32"/>
  <c r="U110" i="32" s="1"/>
  <c r="V110" i="32" s="1"/>
  <c r="F134" i="32"/>
  <c r="G134" i="32" s="1"/>
  <c r="H134" i="32" s="1"/>
  <c r="F367" i="32"/>
  <c r="G367" i="32" s="1"/>
  <c r="H367" i="32" s="1"/>
  <c r="F487" i="32"/>
  <c r="G487" i="32" s="1"/>
  <c r="H487" i="32" s="1"/>
  <c r="G558" i="32"/>
  <c r="H558" i="32" s="1"/>
  <c r="F559" i="32" s="1"/>
  <c r="AA42" i="12"/>
  <c r="CN42" i="12" s="1"/>
  <c r="AH41" i="32"/>
  <c r="BX39" i="32"/>
  <c r="E559" i="32"/>
  <c r="AE226" i="32"/>
  <c r="AD227" i="32"/>
  <c r="C105" i="32"/>
  <c r="B106" i="32"/>
  <c r="AD348" i="32"/>
  <c r="AE347" i="32"/>
  <c r="P227" i="32"/>
  <c r="Q226" i="32"/>
  <c r="C589" i="32"/>
  <c r="B590" i="32"/>
  <c r="AD590" i="32"/>
  <c r="AE589" i="32"/>
  <c r="AD469" i="32"/>
  <c r="AE468" i="32"/>
  <c r="Q468" i="32"/>
  <c r="P469" i="32"/>
  <c r="P106" i="32"/>
  <c r="Q105" i="32"/>
  <c r="AD106" i="32"/>
  <c r="AE105" i="32"/>
  <c r="C347" i="32"/>
  <c r="B348" i="32"/>
  <c r="Q589" i="32"/>
  <c r="P590" i="32"/>
  <c r="P348" i="32"/>
  <c r="Q347" i="32"/>
  <c r="C226" i="32"/>
  <c r="B227" i="32"/>
  <c r="B469" i="32"/>
  <c r="C468" i="32"/>
  <c r="AS51" i="12"/>
  <c r="CR51" i="12" s="1"/>
  <c r="AV404" i="32"/>
  <c r="BJ40" i="32"/>
  <c r="BB48" i="12"/>
  <c r="AX466" i="32"/>
  <c r="AW467" i="32"/>
  <c r="AV226" i="32"/>
  <c r="AW226" i="32" s="1"/>
  <c r="AX226" i="32" s="1"/>
  <c r="BJ226" i="32"/>
  <c r="BK226" i="32" s="1"/>
  <c r="BL226" i="32" s="1"/>
  <c r="AV347" i="32"/>
  <c r="AW347" i="32" s="1"/>
  <c r="AX347" i="32" s="1"/>
  <c r="BJ347" i="32"/>
  <c r="BK347" i="32" s="1"/>
  <c r="BL347" i="32" s="1"/>
  <c r="AV468" i="32"/>
  <c r="BJ468" i="32"/>
  <c r="BK468" i="32" s="1"/>
  <c r="BL468" i="32" s="1"/>
  <c r="BX347" i="32"/>
  <c r="BY347" i="32" s="1"/>
  <c r="BZ347" i="32" s="1"/>
  <c r="BX467" i="32"/>
  <c r="BY467" i="32" s="1"/>
  <c r="BZ467" i="32" s="1"/>
  <c r="BX226" i="32"/>
  <c r="BY226" i="32" s="1"/>
  <c r="BZ226" i="32" s="1"/>
  <c r="BF567" i="32"/>
  <c r="BG566" i="32"/>
  <c r="BU323" i="32"/>
  <c r="BT324" i="32"/>
  <c r="AR202" i="32"/>
  <c r="AS201" i="32"/>
  <c r="AS443" i="32"/>
  <c r="AR444" i="32"/>
  <c r="BU444" i="32"/>
  <c r="BT445" i="32"/>
  <c r="AR81" i="32"/>
  <c r="AS80" i="32"/>
  <c r="AS564" i="32"/>
  <c r="AR565" i="32"/>
  <c r="AS322" i="32"/>
  <c r="AR323" i="32"/>
  <c r="BX540" i="32"/>
  <c r="BJ540" i="32"/>
  <c r="AV82" i="32"/>
  <c r="AW82" i="32" s="1"/>
  <c r="AX82" i="32" s="1"/>
  <c r="AV566" i="32"/>
  <c r="AW566" i="32" s="1"/>
  <c r="AX566" i="32" s="1"/>
  <c r="BU83" i="32"/>
  <c r="BT84" i="32"/>
  <c r="BU204" i="32"/>
  <c r="BT205" i="32"/>
  <c r="BT567" i="32"/>
  <c r="BU566" i="32"/>
  <c r="BF204" i="32"/>
  <c r="BG203" i="32"/>
  <c r="BF83" i="32"/>
  <c r="BG82" i="32"/>
  <c r="BF447" i="32"/>
  <c r="BG446" i="32"/>
  <c r="BF325" i="32"/>
  <c r="BG324" i="32"/>
  <c r="BI48" i="12" l="1"/>
  <c r="CX48" i="12" s="1"/>
  <c r="AH462" i="32"/>
  <c r="AI462" i="32" s="1"/>
  <c r="AJ462" i="32" s="1"/>
  <c r="AH339" i="32"/>
  <c r="AI339" i="32" s="1"/>
  <c r="AJ339" i="32"/>
  <c r="AH583" i="32"/>
  <c r="AI583" i="32" s="1"/>
  <c r="AJ583" i="32"/>
  <c r="T111" i="32"/>
  <c r="U111" i="32" s="1"/>
  <c r="V111" i="32" s="1"/>
  <c r="T468" i="32"/>
  <c r="U468" i="32" s="1"/>
  <c r="V468" i="32" s="1"/>
  <c r="T342" i="32"/>
  <c r="U342" i="32" s="1"/>
  <c r="V342" i="32"/>
  <c r="T583" i="32"/>
  <c r="U583" i="32" s="1"/>
  <c r="V583" i="32"/>
  <c r="F488" i="32"/>
  <c r="G488" i="32" s="1"/>
  <c r="H488" i="32" s="1"/>
  <c r="F368" i="32"/>
  <c r="G368" i="32" s="1"/>
  <c r="H368" i="32" s="1"/>
  <c r="F135" i="32"/>
  <c r="G135" i="32" s="1"/>
  <c r="H135" i="32" s="1"/>
  <c r="G559" i="32"/>
  <c r="H559" i="32" s="1"/>
  <c r="F560" i="32" s="1"/>
  <c r="Y43" i="12"/>
  <c r="CL43" i="12" s="1"/>
  <c r="AI41" i="32"/>
  <c r="BY39" i="32"/>
  <c r="E560" i="32"/>
  <c r="C469" i="32"/>
  <c r="B470" i="32"/>
  <c r="Q106" i="32"/>
  <c r="P107" i="32"/>
  <c r="C227" i="32"/>
  <c r="B228" i="32"/>
  <c r="P470" i="32"/>
  <c r="Q469" i="32"/>
  <c r="AE590" i="32"/>
  <c r="AD591" i="32"/>
  <c r="B591" i="32"/>
  <c r="C590" i="32"/>
  <c r="P228" i="32"/>
  <c r="Q227" i="32"/>
  <c r="C348" i="32"/>
  <c r="B349" i="32"/>
  <c r="AE348" i="32"/>
  <c r="AD349" i="32"/>
  <c r="C106" i="32"/>
  <c r="B107" i="32"/>
  <c r="Q348" i="32"/>
  <c r="P349" i="32"/>
  <c r="P591" i="32"/>
  <c r="Q590" i="32"/>
  <c r="AE106" i="32"/>
  <c r="AD107" i="32"/>
  <c r="AE227" i="32"/>
  <c r="AD228" i="32"/>
  <c r="AE469" i="32"/>
  <c r="AD470" i="32"/>
  <c r="AQ52" i="12"/>
  <c r="CP52" i="12" s="1"/>
  <c r="AW404" i="32"/>
  <c r="AW468" i="32"/>
  <c r="AX467" i="32"/>
  <c r="BK40" i="32"/>
  <c r="AZ49" i="12"/>
  <c r="CT49" i="12" s="1"/>
  <c r="BJ348" i="32"/>
  <c r="BK348" i="32" s="1"/>
  <c r="BL348" i="32" s="1"/>
  <c r="AV348" i="32"/>
  <c r="AW348" i="32" s="1"/>
  <c r="AX348" i="32" s="1"/>
  <c r="BJ469" i="32"/>
  <c r="BK469" i="32" s="1"/>
  <c r="BL469" i="32" s="1"/>
  <c r="AV469" i="32"/>
  <c r="AV227" i="32"/>
  <c r="AW227" i="32" s="1"/>
  <c r="AX227" i="32" s="1"/>
  <c r="BJ227" i="32"/>
  <c r="BK227" i="32" s="1"/>
  <c r="BL227" i="32" s="1"/>
  <c r="BX468" i="32"/>
  <c r="BY468" i="32" s="1"/>
  <c r="BZ468" i="32" s="1"/>
  <c r="BX348" i="32"/>
  <c r="BY348" i="32" s="1"/>
  <c r="BZ348" i="32" s="1"/>
  <c r="BX227" i="32"/>
  <c r="BY227" i="32" s="1"/>
  <c r="BZ227" i="32" s="1"/>
  <c r="BF568" i="32"/>
  <c r="BG567" i="32"/>
  <c r="AR445" i="32"/>
  <c r="AS444" i="32"/>
  <c r="AS323" i="32"/>
  <c r="AR324" i="32"/>
  <c r="AS81" i="32"/>
  <c r="AR82" i="32"/>
  <c r="AS202" i="32"/>
  <c r="AR203" i="32"/>
  <c r="AS565" i="32"/>
  <c r="AR566" i="32"/>
  <c r="BT325" i="32"/>
  <c r="BU324" i="32"/>
  <c r="BU445" i="32"/>
  <c r="BT446" i="32"/>
  <c r="BY540" i="32"/>
  <c r="BK540" i="32"/>
  <c r="AV83" i="32"/>
  <c r="AW83" i="32" s="1"/>
  <c r="AX83" i="32" s="1"/>
  <c r="AV567" i="32"/>
  <c r="AW567" i="32" s="1"/>
  <c r="AX567" i="32" s="1"/>
  <c r="BU84" i="32"/>
  <c r="BT85" i="32"/>
  <c r="BT568" i="32"/>
  <c r="BU567" i="32"/>
  <c r="BU205" i="32"/>
  <c r="BT206" i="32"/>
  <c r="BF448" i="32"/>
  <c r="BG447" i="32"/>
  <c r="BG325" i="32"/>
  <c r="BF326" i="32"/>
  <c r="BG83" i="32"/>
  <c r="BF84" i="32"/>
  <c r="BG204" i="32"/>
  <c r="BF205" i="32"/>
  <c r="BJ48" i="12" l="1"/>
  <c r="CY48" i="12" s="1"/>
  <c r="AH463" i="32"/>
  <c r="AI463" i="32" s="1"/>
  <c r="AJ463" i="32" s="1"/>
  <c r="AH584" i="32"/>
  <c r="AI584" i="32" s="1"/>
  <c r="AJ584" i="32"/>
  <c r="AH340" i="32"/>
  <c r="AI340" i="32" s="1"/>
  <c r="AJ340" i="32" s="1"/>
  <c r="T469" i="32"/>
  <c r="U469" i="32" s="1"/>
  <c r="V469" i="32" s="1"/>
  <c r="T112" i="32"/>
  <c r="U112" i="32" s="1"/>
  <c r="V112" i="32"/>
  <c r="T343" i="32"/>
  <c r="U343" i="32" s="1"/>
  <c r="V343" i="32" s="1"/>
  <c r="T584" i="32"/>
  <c r="U584" i="32" s="1"/>
  <c r="V584" i="32" s="1"/>
  <c r="F136" i="32"/>
  <c r="G136" i="32" s="1"/>
  <c r="H136" i="32" s="1"/>
  <c r="F369" i="32"/>
  <c r="G369" i="32" s="1"/>
  <c r="H369" i="32" s="1"/>
  <c r="F489" i="32"/>
  <c r="G489" i="32" s="1"/>
  <c r="H489" i="32" s="1"/>
  <c r="G560" i="32"/>
  <c r="H560" i="32" s="1"/>
  <c r="F561" i="32" s="1"/>
  <c r="Z43" i="12"/>
  <c r="CM43" i="12" s="1"/>
  <c r="AJ41" i="32"/>
  <c r="BZ39" i="32"/>
  <c r="E561" i="32"/>
  <c r="P592" i="32"/>
  <c r="Q591" i="32"/>
  <c r="B592" i="32"/>
  <c r="C591" i="32"/>
  <c r="Q349" i="32"/>
  <c r="P350" i="32"/>
  <c r="AD592" i="32"/>
  <c r="AE591" i="32"/>
  <c r="B108" i="32"/>
  <c r="C107" i="32"/>
  <c r="Q470" i="32"/>
  <c r="P471" i="32"/>
  <c r="AE349" i="32"/>
  <c r="AD350" i="32"/>
  <c r="B229" i="32"/>
  <c r="C228" i="32"/>
  <c r="AE470" i="32"/>
  <c r="AD471" i="32"/>
  <c r="AE228" i="32"/>
  <c r="AD229" i="32"/>
  <c r="B350" i="32"/>
  <c r="C349" i="32"/>
  <c r="P108" i="32"/>
  <c r="Q107" i="32"/>
  <c r="AD108" i="32"/>
  <c r="AE107" i="32"/>
  <c r="C470" i="32"/>
  <c r="B471" i="32"/>
  <c r="Q228" i="32"/>
  <c r="P229" i="32"/>
  <c r="AR52" i="12"/>
  <c r="CQ52" i="12" s="1"/>
  <c r="AX404" i="32"/>
  <c r="AX468" i="32"/>
  <c r="AW469" i="32"/>
  <c r="BL40" i="32"/>
  <c r="BA49" i="12"/>
  <c r="CU49" i="12" s="1"/>
  <c r="AV228" i="32"/>
  <c r="AW228" i="32" s="1"/>
  <c r="AX228" i="32" s="1"/>
  <c r="BJ470" i="32"/>
  <c r="BK470" i="32" s="1"/>
  <c r="BL470" i="32" s="1"/>
  <c r="AV349" i="32"/>
  <c r="AW349" i="32" s="1"/>
  <c r="AX349" i="32" s="1"/>
  <c r="AV470" i="32"/>
  <c r="BJ349" i="32"/>
  <c r="BK349" i="32" s="1"/>
  <c r="BL349" i="32" s="1"/>
  <c r="BJ228" i="32"/>
  <c r="BK228" i="32" s="1"/>
  <c r="BL228" i="32" s="1"/>
  <c r="BX228" i="32"/>
  <c r="BY228" i="32" s="1"/>
  <c r="BZ228" i="32" s="1"/>
  <c r="BX349" i="32"/>
  <c r="BY349" i="32" s="1"/>
  <c r="BZ349" i="32" s="1"/>
  <c r="BX469" i="32"/>
  <c r="BY469" i="32" s="1"/>
  <c r="BZ469" i="32" s="1"/>
  <c r="BG568" i="32"/>
  <c r="BF569" i="32"/>
  <c r="AR325" i="32"/>
  <c r="AS324" i="32"/>
  <c r="BU446" i="32"/>
  <c r="BT447" i="32"/>
  <c r="AR567" i="32"/>
  <c r="AS566" i="32"/>
  <c r="AS445" i="32"/>
  <c r="AR446" i="32"/>
  <c r="AS203" i="32"/>
  <c r="AR204" i="32"/>
  <c r="AR83" i="32"/>
  <c r="AS82" i="32"/>
  <c r="BU325" i="32"/>
  <c r="BT326" i="32"/>
  <c r="BZ540" i="32"/>
  <c r="BL540" i="32"/>
  <c r="AV568" i="32"/>
  <c r="AW568" i="32" s="1"/>
  <c r="AX568" i="32" s="1"/>
  <c r="AV84" i="32"/>
  <c r="AW84" i="32" s="1"/>
  <c r="AX84" i="32" s="1"/>
  <c r="BU85" i="32"/>
  <c r="BT86" i="32"/>
  <c r="BT207" i="32"/>
  <c r="BU206" i="32"/>
  <c r="BU568" i="32"/>
  <c r="BT569" i="32"/>
  <c r="BF206" i="32"/>
  <c r="BG205" i="32"/>
  <c r="BG326" i="32"/>
  <c r="BF327" i="32"/>
  <c r="BF85" i="32"/>
  <c r="BG84" i="32"/>
  <c r="BF449" i="32"/>
  <c r="BG448" i="32"/>
  <c r="BK48" i="12" l="1"/>
  <c r="CZ48" i="12" s="1"/>
  <c r="AH341" i="32"/>
  <c r="AI341" i="32" s="1"/>
  <c r="AJ341" i="32" s="1"/>
  <c r="AH464" i="32"/>
  <c r="AI464" i="32" s="1"/>
  <c r="AH585" i="32"/>
  <c r="AI585" i="32" s="1"/>
  <c r="AJ585" i="32"/>
  <c r="T344" i="32"/>
  <c r="U344" i="32" s="1"/>
  <c r="V344" i="32" s="1"/>
  <c r="T585" i="32"/>
  <c r="U585" i="32" s="1"/>
  <c r="V585" i="32"/>
  <c r="T113" i="32"/>
  <c r="U113" i="32" s="1"/>
  <c r="V113" i="32" s="1"/>
  <c r="T470" i="32"/>
  <c r="U470" i="32" s="1"/>
  <c r="V470" i="32" s="1"/>
  <c r="F490" i="32"/>
  <c r="G490" i="32" s="1"/>
  <c r="H490" i="32" s="1"/>
  <c r="F370" i="32"/>
  <c r="G370" i="32" s="1"/>
  <c r="H370" i="32" s="1"/>
  <c r="F137" i="32"/>
  <c r="G137" i="32" s="1"/>
  <c r="H137" i="32" s="1"/>
  <c r="G561" i="32"/>
  <c r="H561" i="32" s="1"/>
  <c r="F562" i="32" s="1"/>
  <c r="AA43" i="12"/>
  <c r="CN43" i="12" s="1"/>
  <c r="AH42" i="32"/>
  <c r="BX40" i="32"/>
  <c r="E562" i="32"/>
  <c r="Q108" i="32"/>
  <c r="P109" i="32"/>
  <c r="C471" i="32"/>
  <c r="B472" i="32"/>
  <c r="AD109" i="32"/>
  <c r="AE108" i="32"/>
  <c r="C350" i="32"/>
  <c r="B351" i="32"/>
  <c r="B109" i="32"/>
  <c r="C108" i="32"/>
  <c r="AE592" i="32"/>
  <c r="AD593" i="32"/>
  <c r="AE471" i="32"/>
  <c r="AD472" i="32"/>
  <c r="Q350" i="32"/>
  <c r="P351" i="32"/>
  <c r="Q471" i="32"/>
  <c r="P472" i="32"/>
  <c r="AD230" i="32"/>
  <c r="AE229" i="32"/>
  <c r="B230" i="32"/>
  <c r="C229" i="32"/>
  <c r="B593" i="32"/>
  <c r="C592" i="32"/>
  <c r="Q229" i="32"/>
  <c r="P230" i="32"/>
  <c r="AD351" i="32"/>
  <c r="AE350" i="32"/>
  <c r="P593" i="32"/>
  <c r="Q592" i="32"/>
  <c r="AS52" i="12"/>
  <c r="CR52" i="12" s="1"/>
  <c r="AV405" i="32"/>
  <c r="AW470" i="32"/>
  <c r="BJ41" i="32"/>
  <c r="BB49" i="12"/>
  <c r="AX469" i="32"/>
  <c r="AV350" i="32"/>
  <c r="AW350" i="32" s="1"/>
  <c r="AX350" i="32" s="1"/>
  <c r="BJ471" i="32"/>
  <c r="BK471" i="32" s="1"/>
  <c r="BL471" i="32" s="1"/>
  <c r="BJ229" i="32"/>
  <c r="BK229" i="32" s="1"/>
  <c r="BL229" i="32" s="1"/>
  <c r="AV229" i="32"/>
  <c r="AW229" i="32" s="1"/>
  <c r="AX229" i="32" s="1"/>
  <c r="AV471" i="32"/>
  <c r="BJ350" i="32"/>
  <c r="BK350" i="32" s="1"/>
  <c r="BL350" i="32" s="1"/>
  <c r="BX470" i="32"/>
  <c r="BY470" i="32" s="1"/>
  <c r="BZ470" i="32" s="1"/>
  <c r="BX229" i="32"/>
  <c r="BY229" i="32" s="1"/>
  <c r="BZ229" i="32" s="1"/>
  <c r="BX350" i="32"/>
  <c r="BY350" i="32" s="1"/>
  <c r="BZ350" i="32" s="1"/>
  <c r="BG569" i="32"/>
  <c r="BF570" i="32"/>
  <c r="BT448" i="32"/>
  <c r="BU447" i="32"/>
  <c r="BT327" i="32"/>
  <c r="BU326" i="32"/>
  <c r="AR205" i="32"/>
  <c r="AS204" i="32"/>
  <c r="AS446" i="32"/>
  <c r="AR447" i="32"/>
  <c r="AR84" i="32"/>
  <c r="AS83" i="32"/>
  <c r="AS325" i="32"/>
  <c r="AR326" i="32"/>
  <c r="AR568" i="32"/>
  <c r="AS567" i="32"/>
  <c r="BJ541" i="32"/>
  <c r="BX541" i="32"/>
  <c r="AV85" i="32"/>
  <c r="AW85" i="32" s="1"/>
  <c r="AX85" i="32" s="1"/>
  <c r="AV569" i="32"/>
  <c r="AW569" i="32" s="1"/>
  <c r="AX569" i="32" s="1"/>
  <c r="BU569" i="32"/>
  <c r="BT570" i="32"/>
  <c r="BT87" i="32"/>
  <c r="BU86" i="32"/>
  <c r="BT208" i="32"/>
  <c r="BU207" i="32"/>
  <c r="BG327" i="32"/>
  <c r="BF328" i="32"/>
  <c r="BF450" i="32"/>
  <c r="BG449" i="32"/>
  <c r="BF207" i="32"/>
  <c r="BG206" i="32"/>
  <c r="BF86" i="32"/>
  <c r="BG85" i="32"/>
  <c r="BI49" i="12" l="1"/>
  <c r="CX49" i="12" s="1"/>
  <c r="AH342" i="32"/>
  <c r="AI342" i="32" s="1"/>
  <c r="AJ342" i="32"/>
  <c r="AH586" i="32"/>
  <c r="AJ586" i="32"/>
  <c r="AI586" i="32"/>
  <c r="AJ464" i="32"/>
  <c r="T471" i="32"/>
  <c r="U471" i="32" s="1"/>
  <c r="V471" i="32" s="1"/>
  <c r="T114" i="32"/>
  <c r="U114" i="32" s="1"/>
  <c r="V114" i="32" s="1"/>
  <c r="T345" i="32"/>
  <c r="U345" i="32" s="1"/>
  <c r="V345" i="32"/>
  <c r="T586" i="32"/>
  <c r="U586" i="32" s="1"/>
  <c r="V586" i="32" s="1"/>
  <c r="F371" i="32"/>
  <c r="G371" i="32" s="1"/>
  <c r="H371" i="32" s="1"/>
  <c r="G562" i="32"/>
  <c r="H562" i="32" s="1"/>
  <c r="F563" i="32" s="1"/>
  <c r="F491" i="32"/>
  <c r="G491" i="32" s="1"/>
  <c r="H491" i="32" s="1"/>
  <c r="Y44" i="12"/>
  <c r="CL44" i="12" s="1"/>
  <c r="AI42" i="32"/>
  <c r="BY40" i="32"/>
  <c r="Q593" i="32"/>
  <c r="P594" i="32"/>
  <c r="C230" i="32"/>
  <c r="B231" i="32"/>
  <c r="B110" i="32"/>
  <c r="C109" i="32"/>
  <c r="AE230" i="32"/>
  <c r="AD231" i="32"/>
  <c r="B352" i="32"/>
  <c r="C351" i="32"/>
  <c r="AE351" i="32"/>
  <c r="AD352" i="32"/>
  <c r="Q472" i="32"/>
  <c r="P473" i="32"/>
  <c r="Q351" i="32"/>
  <c r="P352" i="32"/>
  <c r="AD110" i="32"/>
  <c r="AE109" i="32"/>
  <c r="C472" i="32"/>
  <c r="B473" i="32"/>
  <c r="P231" i="32"/>
  <c r="Q230" i="32"/>
  <c r="AE472" i="32"/>
  <c r="AD473" i="32"/>
  <c r="P110" i="32"/>
  <c r="Q109" i="32"/>
  <c r="C593" i="32"/>
  <c r="B594" i="32"/>
  <c r="AE593" i="32"/>
  <c r="AD594" i="32"/>
  <c r="AW405" i="32"/>
  <c r="AQ53" i="12"/>
  <c r="CP53" i="12" s="1"/>
  <c r="AX470" i="32"/>
  <c r="AW471" i="32"/>
  <c r="BK41" i="32"/>
  <c r="AZ50" i="12"/>
  <c r="CT50" i="12" s="1"/>
  <c r="AV472" i="32"/>
  <c r="AV230" i="32"/>
  <c r="AW230" i="32" s="1"/>
  <c r="AX230" i="32" s="1"/>
  <c r="BJ230" i="32"/>
  <c r="BK230" i="32" s="1"/>
  <c r="BL230" i="32" s="1"/>
  <c r="BJ472" i="32"/>
  <c r="BK472" i="32" s="1"/>
  <c r="BL472" i="32" s="1"/>
  <c r="AV351" i="32"/>
  <c r="AW351" i="32" s="1"/>
  <c r="AX351" i="32" s="1"/>
  <c r="BJ351" i="32"/>
  <c r="BK351" i="32" s="1"/>
  <c r="BL351" i="32" s="1"/>
  <c r="BX351" i="32"/>
  <c r="BY351" i="32" s="1"/>
  <c r="BZ351" i="32" s="1"/>
  <c r="BX230" i="32"/>
  <c r="BY230" i="32" s="1"/>
  <c r="BZ230" i="32" s="1"/>
  <c r="BX471" i="32"/>
  <c r="BY471" i="32" s="1"/>
  <c r="BZ471" i="32" s="1"/>
  <c r="BG570" i="32"/>
  <c r="BF571" i="32"/>
  <c r="AS84" i="32"/>
  <c r="AR85" i="32"/>
  <c r="BT328" i="32"/>
  <c r="BU327" i="32"/>
  <c r="AR448" i="32"/>
  <c r="AS447" i="32"/>
  <c r="AR569" i="32"/>
  <c r="AS568" i="32"/>
  <c r="BU448" i="32"/>
  <c r="BT449" i="32"/>
  <c r="AS326" i="32"/>
  <c r="AR327" i="32"/>
  <c r="AS205" i="32"/>
  <c r="AR206" i="32"/>
  <c r="BY541" i="32"/>
  <c r="BK541" i="32"/>
  <c r="AV86" i="32"/>
  <c r="AW86" i="32" s="1"/>
  <c r="AX86" i="32" s="1"/>
  <c r="AV570" i="32"/>
  <c r="AW570" i="32" s="1"/>
  <c r="AX570" i="32" s="1"/>
  <c r="BU570" i="32"/>
  <c r="BT571" i="32"/>
  <c r="BT88" i="32"/>
  <c r="BU87" i="32"/>
  <c r="BU208" i="32"/>
  <c r="BT209" i="32"/>
  <c r="BF329" i="32"/>
  <c r="BG328" i="32"/>
  <c r="BG86" i="32"/>
  <c r="BF87" i="32"/>
  <c r="BF451" i="32"/>
  <c r="BG450" i="32"/>
  <c r="BF208" i="32"/>
  <c r="BG207" i="32"/>
  <c r="BJ49" i="12" l="1"/>
  <c r="CY49" i="12" s="1"/>
  <c r="AH587" i="32"/>
  <c r="AI587" i="32" s="1"/>
  <c r="AJ587" i="32" s="1"/>
  <c r="AH343" i="32"/>
  <c r="AI343" i="32" s="1"/>
  <c r="AJ343" i="32"/>
  <c r="AH465" i="32"/>
  <c r="AI465" i="32" s="1"/>
  <c r="AJ465" i="32"/>
  <c r="T587" i="32"/>
  <c r="U587" i="32" s="1"/>
  <c r="V587" i="32" s="1"/>
  <c r="T115" i="32"/>
  <c r="U115" i="32" s="1"/>
  <c r="V115" i="32" s="1"/>
  <c r="T472" i="32"/>
  <c r="U472" i="32" s="1"/>
  <c r="V472" i="32" s="1"/>
  <c r="T346" i="32"/>
  <c r="U346" i="32" s="1"/>
  <c r="V346" i="32" s="1"/>
  <c r="F492" i="32"/>
  <c r="G492" i="32" s="1"/>
  <c r="H492" i="32" s="1"/>
  <c r="F372" i="32"/>
  <c r="G372" i="32" s="1"/>
  <c r="H372" i="32" s="1"/>
  <c r="Z44" i="12"/>
  <c r="CM44" i="12" s="1"/>
  <c r="AJ42" i="32"/>
  <c r="BZ40" i="32"/>
  <c r="E563" i="32"/>
  <c r="G563" i="32" s="1"/>
  <c r="H563" i="32" s="1"/>
  <c r="F564" i="32" s="1"/>
  <c r="AE473" i="32"/>
  <c r="AD474" i="32"/>
  <c r="AD353" i="32"/>
  <c r="AE352" i="32"/>
  <c r="P232" i="32"/>
  <c r="Q231" i="32"/>
  <c r="C352" i="32"/>
  <c r="B353" i="32"/>
  <c r="B474" i="32"/>
  <c r="C473" i="32"/>
  <c r="AE231" i="32"/>
  <c r="AD232" i="32"/>
  <c r="AD111" i="32"/>
  <c r="AE110" i="32"/>
  <c r="C110" i="32"/>
  <c r="B111" i="32"/>
  <c r="AE594" i="32"/>
  <c r="AD595" i="32"/>
  <c r="C594" i="32"/>
  <c r="B595" i="32"/>
  <c r="Q352" i="32"/>
  <c r="P353" i="32"/>
  <c r="B232" i="32"/>
  <c r="C231" i="32"/>
  <c r="Q473" i="32"/>
  <c r="P474" i="32"/>
  <c r="P595" i="32"/>
  <c r="Q594" i="32"/>
  <c r="P111" i="32"/>
  <c r="Q110" i="32"/>
  <c r="AR53" i="12"/>
  <c r="CQ53" i="12" s="1"/>
  <c r="AX405" i="32"/>
  <c r="BL41" i="32"/>
  <c r="BA50" i="12"/>
  <c r="CU50" i="12" s="1"/>
  <c r="AX471" i="32"/>
  <c r="AW472" i="32"/>
  <c r="BJ231" i="32"/>
  <c r="BK231" i="32" s="1"/>
  <c r="BL231" i="32" s="1"/>
  <c r="BJ352" i="32"/>
  <c r="BK352" i="32" s="1"/>
  <c r="BL352" i="32" s="1"/>
  <c r="AV231" i="32"/>
  <c r="AW231" i="32" s="1"/>
  <c r="AX231" i="32" s="1"/>
  <c r="BJ473" i="32"/>
  <c r="BK473" i="32" s="1"/>
  <c r="BL473" i="32" s="1"/>
  <c r="AV473" i="32"/>
  <c r="AV352" i="32"/>
  <c r="AW352" i="32" s="1"/>
  <c r="AX352" i="32" s="1"/>
  <c r="BX352" i="32"/>
  <c r="BY352" i="32" s="1"/>
  <c r="BZ352" i="32" s="1"/>
  <c r="BX472" i="32"/>
  <c r="BY472" i="32" s="1"/>
  <c r="BZ472" i="32" s="1"/>
  <c r="BX231" i="32"/>
  <c r="BY231" i="32" s="1"/>
  <c r="BZ231" i="32" s="1"/>
  <c r="BG571" i="32"/>
  <c r="BF572" i="32"/>
  <c r="AR449" i="32"/>
  <c r="AS448" i="32"/>
  <c r="AS206" i="32"/>
  <c r="AR207" i="32"/>
  <c r="BU328" i="32"/>
  <c r="BT329" i="32"/>
  <c r="AS327" i="32"/>
  <c r="AR328" i="32"/>
  <c r="BU449" i="32"/>
  <c r="BT450" i="32"/>
  <c r="AR86" i="32"/>
  <c r="AS85" i="32"/>
  <c r="AS569" i="32"/>
  <c r="AR570" i="32"/>
  <c r="BL541" i="32"/>
  <c r="BZ541" i="32"/>
  <c r="AV87" i="32"/>
  <c r="AW87" i="32" s="1"/>
  <c r="AX87" i="32" s="1"/>
  <c r="AV571" i="32"/>
  <c r="AW571" i="32" s="1"/>
  <c r="AX571" i="32" s="1"/>
  <c r="BU88" i="32"/>
  <c r="BT89" i="32"/>
  <c r="BU571" i="32"/>
  <c r="BT572" i="32"/>
  <c r="BU209" i="32"/>
  <c r="BT210" i="32"/>
  <c r="BG87" i="32"/>
  <c r="BF88" i="32"/>
  <c r="BG208" i="32"/>
  <c r="BF209" i="32"/>
  <c r="BG329" i="32"/>
  <c r="BF330" i="32"/>
  <c r="BF452" i="32"/>
  <c r="BG451" i="32"/>
  <c r="BK49" i="12" l="1"/>
  <c r="CZ49" i="12" s="1"/>
  <c r="AH588" i="32"/>
  <c r="AI588" i="32" s="1"/>
  <c r="AJ588" i="32"/>
  <c r="AH466" i="32"/>
  <c r="AI466" i="32" s="1"/>
  <c r="AJ466" i="32" s="1"/>
  <c r="AH344" i="32"/>
  <c r="AI344" i="32"/>
  <c r="AJ344" i="32" s="1"/>
  <c r="T347" i="32"/>
  <c r="U347" i="32" s="1"/>
  <c r="V347" i="32" s="1"/>
  <c r="T473" i="32"/>
  <c r="U473" i="32" s="1"/>
  <c r="V473" i="32" s="1"/>
  <c r="T116" i="32"/>
  <c r="U116" i="32" s="1"/>
  <c r="V116" i="32" s="1"/>
  <c r="T588" i="32"/>
  <c r="U588" i="32" s="1"/>
  <c r="V588" i="32" s="1"/>
  <c r="F373" i="32"/>
  <c r="G373" i="32" s="1"/>
  <c r="H373" i="32" s="1"/>
  <c r="F493" i="32"/>
  <c r="G493" i="32" s="1"/>
  <c r="H493" i="32" s="1"/>
  <c r="AA44" i="12"/>
  <c r="CN44" i="12" s="1"/>
  <c r="AH43" i="32"/>
  <c r="BX41" i="32"/>
  <c r="E564" i="32"/>
  <c r="G564" i="32" s="1"/>
  <c r="H564" i="32" s="1"/>
  <c r="F565" i="32" s="1"/>
  <c r="AD233" i="32"/>
  <c r="AE232" i="32"/>
  <c r="C232" i="32"/>
  <c r="B233" i="32"/>
  <c r="C353" i="32"/>
  <c r="B354" i="32"/>
  <c r="Q353" i="32"/>
  <c r="P354" i="32"/>
  <c r="C474" i="32"/>
  <c r="B475" i="32"/>
  <c r="P112" i="32"/>
  <c r="Q111" i="32"/>
  <c r="AE595" i="32"/>
  <c r="AD596" i="32"/>
  <c r="Q232" i="32"/>
  <c r="P233" i="32"/>
  <c r="Q595" i="32"/>
  <c r="P596" i="32"/>
  <c r="B112" i="32"/>
  <c r="C111" i="32"/>
  <c r="C595" i="32"/>
  <c r="B596" i="32"/>
  <c r="Q474" i="32"/>
  <c r="P475" i="32"/>
  <c r="AE353" i="32"/>
  <c r="AD354" i="32"/>
  <c r="AE474" i="32"/>
  <c r="AD475" i="32"/>
  <c r="AE111" i="32"/>
  <c r="AD112" i="32"/>
  <c r="AS53" i="12"/>
  <c r="CR53" i="12" s="1"/>
  <c r="AV406" i="32"/>
  <c r="BB50" i="12"/>
  <c r="BJ42" i="32"/>
  <c r="AW473" i="32"/>
  <c r="AX472" i="32"/>
  <c r="AV353" i="32"/>
  <c r="AW353" i="32" s="1"/>
  <c r="AX353" i="32" s="1"/>
  <c r="AV474" i="32"/>
  <c r="BJ474" i="32"/>
  <c r="BK474" i="32" s="1"/>
  <c r="BL474" i="32" s="1"/>
  <c r="BJ232" i="32"/>
  <c r="BK232" i="32" s="1"/>
  <c r="BL232" i="32" s="1"/>
  <c r="AV232" i="32"/>
  <c r="AW232" i="32" s="1"/>
  <c r="AX232" i="32" s="1"/>
  <c r="BJ353" i="32"/>
  <c r="BK353" i="32" s="1"/>
  <c r="BL353" i="32" s="1"/>
  <c r="BX232" i="32"/>
  <c r="BY232" i="32" s="1"/>
  <c r="BZ232" i="32" s="1"/>
  <c r="BX473" i="32"/>
  <c r="BY473" i="32" s="1"/>
  <c r="BZ473" i="32" s="1"/>
  <c r="BX353" i="32"/>
  <c r="BY353" i="32" s="1"/>
  <c r="BZ353" i="32" s="1"/>
  <c r="BG572" i="32"/>
  <c r="BF573" i="32"/>
  <c r="AS207" i="32"/>
  <c r="AR208" i="32"/>
  <c r="BT451" i="32"/>
  <c r="BU450" i="32"/>
  <c r="AS570" i="32"/>
  <c r="AR571" i="32"/>
  <c r="AR329" i="32"/>
  <c r="AS328" i="32"/>
  <c r="AS449" i="32"/>
  <c r="AR450" i="32"/>
  <c r="BT330" i="32"/>
  <c r="BU329" i="32"/>
  <c r="AR87" i="32"/>
  <c r="AS86" i="32"/>
  <c r="BX542" i="32"/>
  <c r="BJ542" i="32"/>
  <c r="AV88" i="32"/>
  <c r="AW88" i="32" s="1"/>
  <c r="AX88" i="32" s="1"/>
  <c r="AV572" i="32"/>
  <c r="AW572" i="32" s="1"/>
  <c r="AX572" i="32" s="1"/>
  <c r="BU572" i="32"/>
  <c r="BT573" i="32"/>
  <c r="BU210" i="32"/>
  <c r="BT211" i="32"/>
  <c r="BU89" i="32"/>
  <c r="BT90" i="32"/>
  <c r="BG209" i="32"/>
  <c r="BF210" i="32"/>
  <c r="BG88" i="32"/>
  <c r="BF89" i="32"/>
  <c r="BF453" i="32"/>
  <c r="BG452" i="32"/>
  <c r="BG330" i="32"/>
  <c r="BF331" i="32"/>
  <c r="BI50" i="12" l="1"/>
  <c r="CX50" i="12" s="1"/>
  <c r="AH345" i="32"/>
  <c r="AI345" i="32" s="1"/>
  <c r="AJ345" i="32" s="1"/>
  <c r="AH467" i="32"/>
  <c r="AI467" i="32" s="1"/>
  <c r="AJ467" i="32"/>
  <c r="AH589" i="32"/>
  <c r="AI589" i="32" s="1"/>
  <c r="AJ589" i="32" s="1"/>
  <c r="T589" i="32"/>
  <c r="U589" i="32" s="1"/>
  <c r="V589" i="32" s="1"/>
  <c r="T117" i="32"/>
  <c r="U117" i="32" s="1"/>
  <c r="V117" i="32" s="1"/>
  <c r="T474" i="32"/>
  <c r="U474" i="32" s="1"/>
  <c r="V474" i="32" s="1"/>
  <c r="T348" i="32"/>
  <c r="U348" i="32" s="1"/>
  <c r="V348" i="32" s="1"/>
  <c r="F494" i="32"/>
  <c r="G494" i="32" s="1"/>
  <c r="H494" i="32" s="1"/>
  <c r="F374" i="32"/>
  <c r="G374" i="32" s="1"/>
  <c r="H374" i="32" s="1"/>
  <c r="Y45" i="12"/>
  <c r="CL45" i="12" s="1"/>
  <c r="AI43" i="32"/>
  <c r="BY41" i="32"/>
  <c r="E565" i="32"/>
  <c r="G565" i="32" s="1"/>
  <c r="H565" i="32" s="1"/>
  <c r="F566" i="32" s="1"/>
  <c r="Q475" i="32"/>
  <c r="P476" i="32"/>
  <c r="B355" i="32"/>
  <c r="C354" i="32"/>
  <c r="AD113" i="32"/>
  <c r="AE112" i="32"/>
  <c r="AD597" i="32"/>
  <c r="AE596" i="32"/>
  <c r="C233" i="32"/>
  <c r="B234" i="32"/>
  <c r="C596" i="32"/>
  <c r="B597" i="32"/>
  <c r="AE475" i="32"/>
  <c r="AD476" i="32"/>
  <c r="P113" i="32"/>
  <c r="Q112" i="32"/>
  <c r="B113" i="32"/>
  <c r="C112" i="32"/>
  <c r="C475" i="32"/>
  <c r="B476" i="32"/>
  <c r="AD234" i="32"/>
  <c r="AE233" i="32"/>
  <c r="Q596" i="32"/>
  <c r="P597" i="32"/>
  <c r="AE354" i="32"/>
  <c r="AD355" i="32"/>
  <c r="Q233" i="32"/>
  <c r="P234" i="32"/>
  <c r="Q354" i="32"/>
  <c r="P355" i="32"/>
  <c r="AW406" i="32"/>
  <c r="AQ54" i="12"/>
  <c r="CP54" i="12" s="1"/>
  <c r="BK42" i="32"/>
  <c r="AZ51" i="12"/>
  <c r="CT51" i="12" s="1"/>
  <c r="AW474" i="32"/>
  <c r="AX473" i="32"/>
  <c r="BJ354" i="32"/>
  <c r="BK354" i="32" s="1"/>
  <c r="BL354" i="32" s="1"/>
  <c r="AV233" i="32"/>
  <c r="AW233" i="32" s="1"/>
  <c r="AX233" i="32" s="1"/>
  <c r="AV475" i="32"/>
  <c r="AV354" i="32"/>
  <c r="AW354" i="32" s="1"/>
  <c r="AX354" i="32" s="1"/>
  <c r="BJ233" i="32"/>
  <c r="BK233" i="32" s="1"/>
  <c r="BL233" i="32" s="1"/>
  <c r="BJ475" i="32"/>
  <c r="BK475" i="32" s="1"/>
  <c r="BL475" i="32" s="1"/>
  <c r="BX233" i="32"/>
  <c r="BY233" i="32" s="1"/>
  <c r="BZ233" i="32" s="1"/>
  <c r="BX474" i="32"/>
  <c r="BY474" i="32" s="1"/>
  <c r="BZ474" i="32" s="1"/>
  <c r="BX354" i="32"/>
  <c r="BY354" i="32" s="1"/>
  <c r="BZ354" i="32" s="1"/>
  <c r="BG573" i="32"/>
  <c r="BF574" i="32"/>
  <c r="AS571" i="32"/>
  <c r="AR572" i="32"/>
  <c r="AS87" i="32"/>
  <c r="AR88" i="32"/>
  <c r="BT331" i="32"/>
  <c r="BU330" i="32"/>
  <c r="BU451" i="32"/>
  <c r="BT452" i="32"/>
  <c r="AR451" i="32"/>
  <c r="AS450" i="32"/>
  <c r="AR209" i="32"/>
  <c r="AS208" i="32"/>
  <c r="AS329" i="32"/>
  <c r="AR330" i="32"/>
  <c r="BK542" i="32"/>
  <c r="BY542" i="32"/>
  <c r="AV89" i="32"/>
  <c r="AW89" i="32" s="1"/>
  <c r="AX89" i="32" s="1"/>
  <c r="AV573" i="32"/>
  <c r="AW573" i="32" s="1"/>
  <c r="AX573" i="32" s="1"/>
  <c r="BU211" i="32"/>
  <c r="BT212" i="32"/>
  <c r="BU573" i="32"/>
  <c r="BT574" i="32"/>
  <c r="BU90" i="32"/>
  <c r="BT91" i="32"/>
  <c r="BG210" i="32"/>
  <c r="BF211" i="32"/>
  <c r="BG89" i="32"/>
  <c r="BF90" i="32"/>
  <c r="BG331" i="32"/>
  <c r="BF332" i="32"/>
  <c r="BF454" i="32"/>
  <c r="BG453" i="32"/>
  <c r="BJ50" i="12" l="1"/>
  <c r="CY50" i="12" s="1"/>
  <c r="AH590" i="32"/>
  <c r="AI590" i="32" s="1"/>
  <c r="AJ590" i="32" s="1"/>
  <c r="AH346" i="32"/>
  <c r="AI346" i="32" s="1"/>
  <c r="AJ346" i="32"/>
  <c r="AH468" i="32"/>
  <c r="AI468" i="32" s="1"/>
  <c r="AJ468" i="32"/>
  <c r="T349" i="32"/>
  <c r="U349" i="32" s="1"/>
  <c r="V349" i="32" s="1"/>
  <c r="T475" i="32"/>
  <c r="U475" i="32" s="1"/>
  <c r="V475" i="32" s="1"/>
  <c r="T118" i="32"/>
  <c r="U118" i="32" s="1"/>
  <c r="V118" i="32" s="1"/>
  <c r="T590" i="32"/>
  <c r="U590" i="32" s="1"/>
  <c r="V590" i="32"/>
  <c r="F375" i="32"/>
  <c r="G375" i="32" s="1"/>
  <c r="H375" i="32" s="1"/>
  <c r="F495" i="32"/>
  <c r="G495" i="32" s="1"/>
  <c r="H495" i="32" s="1"/>
  <c r="Z45" i="12"/>
  <c r="CM45" i="12" s="1"/>
  <c r="AJ43" i="32"/>
  <c r="BZ41" i="32"/>
  <c r="E566" i="32"/>
  <c r="G566" i="32" s="1"/>
  <c r="H566" i="32" s="1"/>
  <c r="F567" i="32" s="1"/>
  <c r="C234" i="32"/>
  <c r="B235" i="32"/>
  <c r="Q355" i="32"/>
  <c r="P356" i="32"/>
  <c r="B477" i="32"/>
  <c r="C476" i="32"/>
  <c r="P235" i="32"/>
  <c r="Q234" i="32"/>
  <c r="B114" i="32"/>
  <c r="C113" i="32"/>
  <c r="AE597" i="32"/>
  <c r="AD598" i="32"/>
  <c r="AE355" i="32"/>
  <c r="AD356" i="32"/>
  <c r="P114" i="32"/>
  <c r="Q113" i="32"/>
  <c r="AD477" i="32"/>
  <c r="AE476" i="32"/>
  <c r="AE113" i="32"/>
  <c r="AD114" i="32"/>
  <c r="AE234" i="32"/>
  <c r="AD235" i="32"/>
  <c r="P598" i="32"/>
  <c r="Q597" i="32"/>
  <c r="C597" i="32"/>
  <c r="B598" i="32"/>
  <c r="C355" i="32"/>
  <c r="B356" i="32"/>
  <c r="Q476" i="32"/>
  <c r="P477" i="32"/>
  <c r="AR54" i="12"/>
  <c r="CQ54" i="12" s="1"/>
  <c r="AX406" i="32"/>
  <c r="AW475" i="32"/>
  <c r="AX474" i="32"/>
  <c r="BL42" i="32"/>
  <c r="BA51" i="12"/>
  <c r="CU51" i="12" s="1"/>
  <c r="AV355" i="32"/>
  <c r="AW355" i="32" s="1"/>
  <c r="AX355" i="32" s="1"/>
  <c r="AV234" i="32"/>
  <c r="AW234" i="32" s="1"/>
  <c r="AX234" i="32" s="1"/>
  <c r="BJ476" i="32"/>
  <c r="BK476" i="32" s="1"/>
  <c r="BL476" i="32" s="1"/>
  <c r="BJ355" i="32"/>
  <c r="BK355" i="32" s="1"/>
  <c r="BL355" i="32" s="1"/>
  <c r="AV476" i="32"/>
  <c r="BJ234" i="32"/>
  <c r="BK234" i="32" s="1"/>
  <c r="BL234" i="32" s="1"/>
  <c r="BX475" i="32"/>
  <c r="BY475" i="32" s="1"/>
  <c r="BZ475" i="32" s="1"/>
  <c r="BX234" i="32"/>
  <c r="BY234" i="32" s="1"/>
  <c r="BZ234" i="32" s="1"/>
  <c r="BX355" i="32"/>
  <c r="BY355" i="32" s="1"/>
  <c r="BZ355" i="32" s="1"/>
  <c r="BF575" i="32"/>
  <c r="BG574" i="32"/>
  <c r="AR210" i="32"/>
  <c r="AS209" i="32"/>
  <c r="BT332" i="32"/>
  <c r="BU331" i="32"/>
  <c r="AR331" i="32"/>
  <c r="AS330" i="32"/>
  <c r="AS88" i="32"/>
  <c r="AR89" i="32"/>
  <c r="AR452" i="32"/>
  <c r="AS451" i="32"/>
  <c r="AS572" i="32"/>
  <c r="AR573" i="32"/>
  <c r="BU452" i="32"/>
  <c r="BT453" i="32"/>
  <c r="BL542" i="32"/>
  <c r="BZ542" i="32"/>
  <c r="AV574" i="32"/>
  <c r="AW574" i="32" s="1"/>
  <c r="AX574" i="32" s="1"/>
  <c r="AV90" i="32"/>
  <c r="AW90" i="32" s="1"/>
  <c r="AX90" i="32" s="1"/>
  <c r="BU212" i="32"/>
  <c r="BT213" i="32"/>
  <c r="BU91" i="32"/>
  <c r="BT92" i="32"/>
  <c r="BT575" i="32"/>
  <c r="BU574" i="32"/>
  <c r="BF455" i="32"/>
  <c r="BG454" i="32"/>
  <c r="BF333" i="32"/>
  <c r="BG332" i="32"/>
  <c r="BG211" i="32"/>
  <c r="BF212" i="32"/>
  <c r="BF91" i="32"/>
  <c r="BG90" i="32"/>
  <c r="BK50" i="12" l="1"/>
  <c r="CZ50" i="12" s="1"/>
  <c r="AH591" i="32"/>
  <c r="AI591" i="32" s="1"/>
  <c r="AJ591" i="32"/>
  <c r="AH469" i="32"/>
  <c r="AI469" i="32" s="1"/>
  <c r="AJ469" i="32" s="1"/>
  <c r="AH347" i="32"/>
  <c r="AI347" i="32" s="1"/>
  <c r="AJ347" i="32" s="1"/>
  <c r="T119" i="32"/>
  <c r="U119" i="32" s="1"/>
  <c r="V119" i="32" s="1"/>
  <c r="T476" i="32"/>
  <c r="U476" i="32" s="1"/>
  <c r="V476" i="32" s="1"/>
  <c r="T350" i="32"/>
  <c r="U350" i="32" s="1"/>
  <c r="V350" i="32"/>
  <c r="T591" i="32"/>
  <c r="U591" i="32" s="1"/>
  <c r="V591" i="32"/>
  <c r="F496" i="32"/>
  <c r="G496" i="32" s="1"/>
  <c r="H496" i="32" s="1"/>
  <c r="F376" i="32"/>
  <c r="G376" i="32" s="1"/>
  <c r="H376" i="32" s="1"/>
  <c r="AA45" i="12"/>
  <c r="CN45" i="12" s="1"/>
  <c r="AH44" i="32"/>
  <c r="BX42" i="32"/>
  <c r="E567" i="32"/>
  <c r="G567" i="32" s="1"/>
  <c r="H567" i="32" s="1"/>
  <c r="F568" i="32" s="1"/>
  <c r="Q598" i="32"/>
  <c r="P599" i="32"/>
  <c r="AD599" i="32"/>
  <c r="AE598" i="32"/>
  <c r="AE235" i="32"/>
  <c r="AD236" i="32"/>
  <c r="B115" i="32"/>
  <c r="C114" i="32"/>
  <c r="AD115" i="32"/>
  <c r="AE114" i="32"/>
  <c r="P236" i="32"/>
  <c r="Q235" i="32"/>
  <c r="Q477" i="32"/>
  <c r="P478" i="32"/>
  <c r="AE477" i="32"/>
  <c r="AD478" i="32"/>
  <c r="C477" i="32"/>
  <c r="B478" i="32"/>
  <c r="C356" i="32"/>
  <c r="B357" i="32"/>
  <c r="Q356" i="32"/>
  <c r="P357" i="32"/>
  <c r="Q114" i="32"/>
  <c r="P115" i="32"/>
  <c r="B599" i="32"/>
  <c r="C598" i="32"/>
  <c r="AE356" i="32"/>
  <c r="AD357" i="32"/>
  <c r="C235" i="32"/>
  <c r="B236" i="32"/>
  <c r="AS54" i="12"/>
  <c r="CR54" i="12" s="1"/>
  <c r="AV407" i="32"/>
  <c r="BB51" i="12"/>
  <c r="BJ43" i="32"/>
  <c r="AX475" i="32"/>
  <c r="AW476" i="32"/>
  <c r="BJ356" i="32"/>
  <c r="BK356" i="32" s="1"/>
  <c r="BL356" i="32" s="1"/>
  <c r="AV235" i="32"/>
  <c r="AW235" i="32" s="1"/>
  <c r="AX235" i="32" s="1"/>
  <c r="AV356" i="32"/>
  <c r="AW356" i="32" s="1"/>
  <c r="AX356" i="32" s="1"/>
  <c r="BX356" i="32"/>
  <c r="BY356" i="32" s="1"/>
  <c r="BZ356" i="32" s="1"/>
  <c r="BJ477" i="32"/>
  <c r="BK477" i="32" s="1"/>
  <c r="BL477" i="32" s="1"/>
  <c r="AV477" i="32"/>
  <c r="BJ235" i="32"/>
  <c r="BK235" i="32" s="1"/>
  <c r="BL235" i="32" s="1"/>
  <c r="BX235" i="32"/>
  <c r="BY235" i="32" s="1"/>
  <c r="BZ235" i="32" s="1"/>
  <c r="BX476" i="32"/>
  <c r="BY476" i="32" s="1"/>
  <c r="BZ476" i="32" s="1"/>
  <c r="BF576" i="32"/>
  <c r="BG575" i="32"/>
  <c r="AS573" i="32"/>
  <c r="AR574" i="32"/>
  <c r="AR90" i="32"/>
  <c r="AS89" i="32"/>
  <c r="BT454" i="32"/>
  <c r="BU453" i="32"/>
  <c r="AS331" i="32"/>
  <c r="AR332" i="32"/>
  <c r="BU332" i="32"/>
  <c r="BT333" i="32"/>
  <c r="AR453" i="32"/>
  <c r="AS452" i="32"/>
  <c r="AS210" i="32"/>
  <c r="AR211" i="32"/>
  <c r="BJ543" i="32"/>
  <c r="BX543" i="32"/>
  <c r="AV91" i="32"/>
  <c r="AW91" i="32" s="1"/>
  <c r="AX91" i="32" s="1"/>
  <c r="AV575" i="32"/>
  <c r="AW575" i="32" s="1"/>
  <c r="AX575" i="32" s="1"/>
  <c r="BU213" i="32"/>
  <c r="BT214" i="32"/>
  <c r="BT576" i="32"/>
  <c r="BU575" i="32"/>
  <c r="BU92" i="32"/>
  <c r="BT93" i="32"/>
  <c r="BG333" i="32"/>
  <c r="BF334" i="32"/>
  <c r="BG91" i="32"/>
  <c r="BF92" i="32"/>
  <c r="BG212" i="32"/>
  <c r="BF213" i="32"/>
  <c r="BF456" i="32"/>
  <c r="BG455" i="32"/>
  <c r="BI51" i="12" l="1"/>
  <c r="CX51" i="12" s="1"/>
  <c r="AH348" i="32"/>
  <c r="AI348" i="32" s="1"/>
  <c r="AJ348" i="32"/>
  <c r="AH470" i="32"/>
  <c r="AI470" i="32" s="1"/>
  <c r="AJ470" i="32" s="1"/>
  <c r="AH592" i="32"/>
  <c r="AI592" i="32" s="1"/>
  <c r="AJ592" i="32" s="1"/>
  <c r="T477" i="32"/>
  <c r="U477" i="32" s="1"/>
  <c r="V477" i="32" s="1"/>
  <c r="T120" i="32"/>
  <c r="U120" i="32" s="1"/>
  <c r="V120" i="32" s="1"/>
  <c r="T351" i="32"/>
  <c r="U351" i="32" s="1"/>
  <c r="V351" i="32" s="1"/>
  <c r="T592" i="32"/>
  <c r="U592" i="32" s="1"/>
  <c r="V592" i="32"/>
  <c r="F497" i="32"/>
  <c r="G497" i="32" s="1"/>
  <c r="H497" i="32" s="1"/>
  <c r="F377" i="32"/>
  <c r="G377" i="32" s="1"/>
  <c r="H377" i="32" s="1"/>
  <c r="Y46" i="12"/>
  <c r="CL46" i="12" s="1"/>
  <c r="AI44" i="32"/>
  <c r="BY42" i="32"/>
  <c r="E568" i="32"/>
  <c r="G568" i="32" s="1"/>
  <c r="H568" i="32" s="1"/>
  <c r="F569" i="32" s="1"/>
  <c r="B237" i="32"/>
  <c r="C236" i="32"/>
  <c r="Q236" i="32"/>
  <c r="P237" i="32"/>
  <c r="AE115" i="32"/>
  <c r="AD116" i="32"/>
  <c r="C357" i="32"/>
  <c r="B358" i="32"/>
  <c r="C115" i="32"/>
  <c r="B116" i="32"/>
  <c r="AD358" i="32"/>
  <c r="AE357" i="32"/>
  <c r="B600" i="32"/>
  <c r="C599" i="32"/>
  <c r="B479" i="32"/>
  <c r="C478" i="32"/>
  <c r="AD237" i="32"/>
  <c r="AE236" i="32"/>
  <c r="Q115" i="32"/>
  <c r="P116" i="32"/>
  <c r="AD479" i="32"/>
  <c r="AE478" i="32"/>
  <c r="Q357" i="32"/>
  <c r="P358" i="32"/>
  <c r="AE599" i="32"/>
  <c r="AD600" i="32"/>
  <c r="P479" i="32"/>
  <c r="Q478" i="32"/>
  <c r="P600" i="32"/>
  <c r="Q599" i="32"/>
  <c r="AW407" i="32"/>
  <c r="AQ55" i="12"/>
  <c r="CP55" i="12" s="1"/>
  <c r="BK43" i="32"/>
  <c r="AZ52" i="12"/>
  <c r="CT52" i="12" s="1"/>
  <c r="AW477" i="32"/>
  <c r="AX476" i="32"/>
  <c r="AV357" i="32"/>
  <c r="AW357" i="32" s="1"/>
  <c r="AX357" i="32" s="1"/>
  <c r="BJ236" i="32"/>
  <c r="BK236" i="32" s="1"/>
  <c r="BL236" i="32" s="1"/>
  <c r="AV236" i="32"/>
  <c r="AW236" i="32" s="1"/>
  <c r="AX236" i="32" s="1"/>
  <c r="BJ357" i="32"/>
  <c r="BK357" i="32" s="1"/>
  <c r="BL357" i="32" s="1"/>
  <c r="BX236" i="32"/>
  <c r="BY236" i="32" s="1"/>
  <c r="BZ236" i="32" s="1"/>
  <c r="BX357" i="32"/>
  <c r="BY357" i="32" s="1"/>
  <c r="BZ357" i="32" s="1"/>
  <c r="BX477" i="32"/>
  <c r="BY477" i="32" s="1"/>
  <c r="BZ477" i="32" s="1"/>
  <c r="AV478" i="32"/>
  <c r="BJ478" i="32"/>
  <c r="BK478" i="32" s="1"/>
  <c r="BL478" i="32" s="1"/>
  <c r="BG576" i="32"/>
  <c r="BF577" i="32"/>
  <c r="BU454" i="32"/>
  <c r="BT455" i="32"/>
  <c r="AS453" i="32"/>
  <c r="AR454" i="32"/>
  <c r="AR91" i="32"/>
  <c r="AS90" i="32"/>
  <c r="AR333" i="32"/>
  <c r="AS332" i="32"/>
  <c r="AR575" i="32"/>
  <c r="AS574" i="32"/>
  <c r="AS211" i="32"/>
  <c r="AR212" i="32"/>
  <c r="BT334" i="32"/>
  <c r="BU333" i="32"/>
  <c r="BY543" i="32"/>
  <c r="BK543" i="32"/>
  <c r="AV92" i="32"/>
  <c r="AW92" i="32" s="1"/>
  <c r="AX92" i="32" s="1"/>
  <c r="AV576" i="32"/>
  <c r="AW576" i="32" s="1"/>
  <c r="AX576" i="32" s="1"/>
  <c r="BU93" i="32"/>
  <c r="BT94" i="32"/>
  <c r="BT215" i="32"/>
  <c r="BU214" i="32"/>
  <c r="BU576" i="32"/>
  <c r="BT577" i="32"/>
  <c r="BF335" i="32"/>
  <c r="BG334" i="32"/>
  <c r="BF457" i="32"/>
  <c r="BG456" i="32"/>
  <c r="BF93" i="32"/>
  <c r="BG92" i="32"/>
  <c r="BF214" i="32"/>
  <c r="BG213" i="32"/>
  <c r="BJ51" i="12" l="1"/>
  <c r="CY51" i="12" s="1"/>
  <c r="AH593" i="32"/>
  <c r="AI593" i="32" s="1"/>
  <c r="AJ593" i="32" s="1"/>
  <c r="AH471" i="32"/>
  <c r="AI471" i="32" s="1"/>
  <c r="AJ471" i="32" s="1"/>
  <c r="AH349" i="32"/>
  <c r="AI349" i="32" s="1"/>
  <c r="AJ349" i="32" s="1"/>
  <c r="T352" i="32"/>
  <c r="U352" i="32" s="1"/>
  <c r="V352" i="32" s="1"/>
  <c r="T121" i="32"/>
  <c r="U121" i="32" s="1"/>
  <c r="V121" i="32" s="1"/>
  <c r="T593" i="32"/>
  <c r="U593" i="32" s="1"/>
  <c r="V593" i="32" s="1"/>
  <c r="T478" i="32"/>
  <c r="U478" i="32" s="1"/>
  <c r="V478" i="32" s="1"/>
  <c r="F378" i="32"/>
  <c r="G378" i="32" s="1"/>
  <c r="H378" i="32" s="1"/>
  <c r="F498" i="32"/>
  <c r="G498" i="32" s="1"/>
  <c r="H498" i="32" s="1"/>
  <c r="Z46" i="12"/>
  <c r="CM46" i="12" s="1"/>
  <c r="AJ44" i="32"/>
  <c r="BZ42" i="32"/>
  <c r="E569" i="32"/>
  <c r="G569" i="32" s="1"/>
  <c r="H569" i="32" s="1"/>
  <c r="F570" i="32" s="1"/>
  <c r="Q479" i="32"/>
  <c r="P480" i="32"/>
  <c r="AE600" i="32"/>
  <c r="AD601" i="32"/>
  <c r="AD359" i="32"/>
  <c r="AE358" i="32"/>
  <c r="C116" i="32"/>
  <c r="B117" i="32"/>
  <c r="Q358" i="32"/>
  <c r="P359" i="32"/>
  <c r="P117" i="32"/>
  <c r="Q116" i="32"/>
  <c r="C358" i="32"/>
  <c r="B359" i="32"/>
  <c r="AE479" i="32"/>
  <c r="AD480" i="32"/>
  <c r="AD117" i="32"/>
  <c r="AE116" i="32"/>
  <c r="AD238" i="32"/>
  <c r="AE237" i="32"/>
  <c r="Q237" i="32"/>
  <c r="P238" i="32"/>
  <c r="B480" i="32"/>
  <c r="C479" i="32"/>
  <c r="P601" i="32"/>
  <c r="Q600" i="32"/>
  <c r="C600" i="32"/>
  <c r="B601" i="32"/>
  <c r="B238" i="32"/>
  <c r="C237" i="32"/>
  <c r="AR55" i="12"/>
  <c r="CQ55" i="12" s="1"/>
  <c r="AX407" i="32"/>
  <c r="AX477" i="32"/>
  <c r="BL43" i="32"/>
  <c r="BA52" i="12"/>
  <c r="CU52" i="12" s="1"/>
  <c r="AW478" i="32"/>
  <c r="BX237" i="32"/>
  <c r="BY237" i="32" s="1"/>
  <c r="BZ237" i="32" s="1"/>
  <c r="BJ479" i="32"/>
  <c r="BK479" i="32" s="1"/>
  <c r="BL479" i="32" s="1"/>
  <c r="BX478" i="32"/>
  <c r="BY478" i="32" s="1"/>
  <c r="BZ478" i="32" s="1"/>
  <c r="AV237" i="32"/>
  <c r="AW237" i="32" s="1"/>
  <c r="AX237" i="32" s="1"/>
  <c r="BJ237" i="32"/>
  <c r="BK237" i="32" s="1"/>
  <c r="BL237" i="32" s="1"/>
  <c r="BJ358" i="32"/>
  <c r="BK358" i="32" s="1"/>
  <c r="BL358" i="32" s="1"/>
  <c r="AV358" i="32"/>
  <c r="AW358" i="32" s="1"/>
  <c r="AX358" i="32" s="1"/>
  <c r="AV479" i="32"/>
  <c r="BX358" i="32"/>
  <c r="BY358" i="32" s="1"/>
  <c r="BZ358" i="32" s="1"/>
  <c r="BF578" i="32"/>
  <c r="BG577" i="32"/>
  <c r="AR455" i="32"/>
  <c r="AS454" i="32"/>
  <c r="AR576" i="32"/>
  <c r="AS575" i="32"/>
  <c r="BU334" i="32"/>
  <c r="BT335" i="32"/>
  <c r="AS333" i="32"/>
  <c r="AR334" i="32"/>
  <c r="AR213" i="32"/>
  <c r="AS212" i="32"/>
  <c r="BU455" i="32"/>
  <c r="BT456" i="32"/>
  <c r="AS91" i="32"/>
  <c r="AR92" i="32"/>
  <c r="BL543" i="32"/>
  <c r="BZ543" i="32"/>
  <c r="AV93" i="32"/>
  <c r="AW93" i="32" s="1"/>
  <c r="AX93" i="32" s="1"/>
  <c r="AV577" i="32"/>
  <c r="AW577" i="32" s="1"/>
  <c r="AX577" i="32" s="1"/>
  <c r="BT95" i="32"/>
  <c r="BU94" i="32"/>
  <c r="BU577" i="32"/>
  <c r="BT578" i="32"/>
  <c r="BT216" i="32"/>
  <c r="BU215" i="32"/>
  <c r="BF336" i="32"/>
  <c r="BG335" i="32"/>
  <c r="BF215" i="32"/>
  <c r="BG214" i="32"/>
  <c r="BF94" i="32"/>
  <c r="BG93" i="32"/>
  <c r="BF458" i="32"/>
  <c r="BG457" i="32"/>
  <c r="BK51" i="12" l="1"/>
  <c r="CZ51" i="12" s="1"/>
  <c r="AH350" i="32"/>
  <c r="AI350" i="32" s="1"/>
  <c r="AJ350" i="32"/>
  <c r="AH472" i="32"/>
  <c r="AI472" i="32" s="1"/>
  <c r="AJ472" i="32" s="1"/>
  <c r="AH594" i="32"/>
  <c r="AI594" i="32" s="1"/>
  <c r="AJ594" i="32" s="1"/>
  <c r="T479" i="32"/>
  <c r="U479" i="32" s="1"/>
  <c r="V479" i="32" s="1"/>
  <c r="T594" i="32"/>
  <c r="U594" i="32" s="1"/>
  <c r="V594" i="32" s="1"/>
  <c r="T122" i="32"/>
  <c r="U122" i="32" s="1"/>
  <c r="V122" i="32" s="1"/>
  <c r="T353" i="32"/>
  <c r="U353" i="32" s="1"/>
  <c r="V353" i="32" s="1"/>
  <c r="F499" i="32"/>
  <c r="G499" i="32" s="1"/>
  <c r="H499" i="32" s="1"/>
  <c r="F379" i="32"/>
  <c r="G379" i="32" s="1"/>
  <c r="H379" i="32" s="1"/>
  <c r="AA46" i="12"/>
  <c r="CN46" i="12" s="1"/>
  <c r="AH45" i="32"/>
  <c r="BX43" i="32"/>
  <c r="E570" i="32"/>
  <c r="G570" i="32" s="1"/>
  <c r="H570" i="32" s="1"/>
  <c r="F571" i="32" s="1"/>
  <c r="B602" i="32"/>
  <c r="C601" i="32"/>
  <c r="Q359" i="32"/>
  <c r="P360" i="32"/>
  <c r="P602" i="32"/>
  <c r="Q601" i="32"/>
  <c r="C117" i="32"/>
  <c r="B118" i="32"/>
  <c r="P118" i="32"/>
  <c r="Q117" i="32"/>
  <c r="Q238" i="32"/>
  <c r="P239" i="32"/>
  <c r="AD481" i="32"/>
  <c r="AE480" i="32"/>
  <c r="AD360" i="32"/>
  <c r="AE359" i="32"/>
  <c r="AE601" i="32"/>
  <c r="AD602" i="32"/>
  <c r="C480" i="32"/>
  <c r="B481" i="32"/>
  <c r="C359" i="32"/>
  <c r="B360" i="32"/>
  <c r="Q480" i="32"/>
  <c r="P481" i="32"/>
  <c r="AD239" i="32"/>
  <c r="AE238" i="32"/>
  <c r="C238" i="32"/>
  <c r="B239" i="32"/>
  <c r="AD118" i="32"/>
  <c r="AE117" i="32"/>
  <c r="AS55" i="12"/>
  <c r="CR55" i="12" s="1"/>
  <c r="AV408" i="32"/>
  <c r="BB52" i="12"/>
  <c r="BJ44" i="32"/>
  <c r="AW479" i="32"/>
  <c r="AX478" i="32"/>
  <c r="AV480" i="32"/>
  <c r="BX479" i="32"/>
  <c r="BY479" i="32" s="1"/>
  <c r="BZ479" i="32" s="1"/>
  <c r="AV359" i="32"/>
  <c r="AW359" i="32" s="1"/>
  <c r="AX359" i="32" s="1"/>
  <c r="BJ480" i="32"/>
  <c r="BK480" i="32" s="1"/>
  <c r="BL480" i="32" s="1"/>
  <c r="AV238" i="32"/>
  <c r="AW238" i="32" s="1"/>
  <c r="AX238" i="32" s="1"/>
  <c r="BX238" i="32"/>
  <c r="BY238" i="32" s="1"/>
  <c r="BZ238" i="32" s="1"/>
  <c r="BJ238" i="32"/>
  <c r="BK238" i="32" s="1"/>
  <c r="BL238" i="32" s="1"/>
  <c r="BX359" i="32"/>
  <c r="BY359" i="32" s="1"/>
  <c r="BZ359" i="32" s="1"/>
  <c r="BJ359" i="32"/>
  <c r="BK359" i="32" s="1"/>
  <c r="BL359" i="32" s="1"/>
  <c r="BF579" i="32"/>
  <c r="BG578" i="32"/>
  <c r="AR93" i="32"/>
  <c r="AS92" i="32"/>
  <c r="AS334" i="32"/>
  <c r="AR335" i="32"/>
  <c r="AR577" i="32"/>
  <c r="AS576" i="32"/>
  <c r="BU456" i="32"/>
  <c r="BT457" i="32"/>
  <c r="BT336" i="32"/>
  <c r="BU335" i="32"/>
  <c r="AR214" i="32"/>
  <c r="AS213" i="32"/>
  <c r="AS455" i="32"/>
  <c r="AR456" i="32"/>
  <c r="BX544" i="32"/>
  <c r="BJ544" i="32"/>
  <c r="AV94" i="32"/>
  <c r="AW94" i="32" s="1"/>
  <c r="AX94" i="32" s="1"/>
  <c r="AV578" i="32"/>
  <c r="AW578" i="32" s="1"/>
  <c r="AX578" i="32" s="1"/>
  <c r="BU216" i="32"/>
  <c r="BT217" i="32"/>
  <c r="BU95" i="32"/>
  <c r="BT96" i="32"/>
  <c r="BU578" i="32"/>
  <c r="BT579" i="32"/>
  <c r="BF216" i="32"/>
  <c r="BG215" i="32"/>
  <c r="BG94" i="32"/>
  <c r="BF95" i="32"/>
  <c r="BF337" i="32"/>
  <c r="BG336" i="32"/>
  <c r="BF459" i="32"/>
  <c r="BG458" i="32"/>
  <c r="BI52" i="12" l="1"/>
  <c r="CX52" i="12" s="1"/>
  <c r="AH595" i="32"/>
  <c r="AI595" i="32" s="1"/>
  <c r="AJ595" i="32"/>
  <c r="AH473" i="32"/>
  <c r="AI473" i="32" s="1"/>
  <c r="AJ473" i="32"/>
  <c r="AH351" i="32"/>
  <c r="AI351" i="32" s="1"/>
  <c r="AJ351" i="32" s="1"/>
  <c r="T480" i="32"/>
  <c r="U480" i="32" s="1"/>
  <c r="V480" i="32" s="1"/>
  <c r="T123" i="32"/>
  <c r="U123" i="32" s="1"/>
  <c r="V123" i="32" s="1"/>
  <c r="T354" i="32"/>
  <c r="U354" i="32" s="1"/>
  <c r="V354" i="32" s="1"/>
  <c r="T595" i="32"/>
  <c r="U595" i="32" s="1"/>
  <c r="V595" i="32" s="1"/>
  <c r="F500" i="32"/>
  <c r="G500" i="32" s="1"/>
  <c r="H500" i="32" s="1"/>
  <c r="Y47" i="12"/>
  <c r="CL47" i="12" s="1"/>
  <c r="AI45" i="32"/>
  <c r="BY43" i="32"/>
  <c r="E571" i="32"/>
  <c r="G571" i="32" s="1"/>
  <c r="H571" i="32" s="1"/>
  <c r="F572" i="32" s="1"/>
  <c r="C481" i="32"/>
  <c r="B482" i="32"/>
  <c r="AE118" i="32"/>
  <c r="AD119" i="32"/>
  <c r="AD603" i="32"/>
  <c r="AE602" i="32"/>
  <c r="C239" i="32"/>
  <c r="B240" i="32"/>
  <c r="AE481" i="32"/>
  <c r="AD482" i="32"/>
  <c r="Q602" i="32"/>
  <c r="P603" i="32"/>
  <c r="B119" i="32"/>
  <c r="C118" i="32"/>
  <c r="AE239" i="32"/>
  <c r="AD240" i="32"/>
  <c r="AE360" i="32"/>
  <c r="AD361" i="32"/>
  <c r="Q239" i="32"/>
  <c r="P240" i="32"/>
  <c r="Q360" i="32"/>
  <c r="P361" i="32"/>
  <c r="P482" i="32"/>
  <c r="Q481" i="32"/>
  <c r="C360" i="32"/>
  <c r="B361" i="32"/>
  <c r="P119" i="32"/>
  <c r="Q118" i="32"/>
  <c r="B603" i="32"/>
  <c r="C602" i="32"/>
  <c r="AW408" i="32"/>
  <c r="AQ56" i="12"/>
  <c r="CP56" i="12" s="1"/>
  <c r="BK44" i="32"/>
  <c r="AZ53" i="12"/>
  <c r="CT53" i="12" s="1"/>
  <c r="AX479" i="32"/>
  <c r="AW480" i="32"/>
  <c r="BJ481" i="32"/>
  <c r="BK481" i="32" s="1"/>
  <c r="BL481" i="32" s="1"/>
  <c r="AV239" i="32"/>
  <c r="AW239" i="32" s="1"/>
  <c r="AX239" i="32" s="1"/>
  <c r="BJ360" i="32"/>
  <c r="BK360" i="32" s="1"/>
  <c r="BL360" i="32" s="1"/>
  <c r="BX360" i="32"/>
  <c r="BY360" i="32" s="1"/>
  <c r="BZ360" i="32" s="1"/>
  <c r="BJ239" i="32"/>
  <c r="BK239" i="32" s="1"/>
  <c r="BL239" i="32" s="1"/>
  <c r="BX239" i="32"/>
  <c r="BY239" i="32" s="1"/>
  <c r="BZ239" i="32" s="1"/>
  <c r="AV481" i="32"/>
  <c r="AV360" i="32"/>
  <c r="AW360" i="32" s="1"/>
  <c r="AX360" i="32" s="1"/>
  <c r="BX480" i="32"/>
  <c r="BY480" i="32" s="1"/>
  <c r="BZ480" i="32" s="1"/>
  <c r="BF580" i="32"/>
  <c r="BG579" i="32"/>
  <c r="BT458" i="32"/>
  <c r="BU457" i="32"/>
  <c r="AS214" i="32"/>
  <c r="AR215" i="32"/>
  <c r="AR578" i="32"/>
  <c r="AS577" i="32"/>
  <c r="AS335" i="32"/>
  <c r="AR336" i="32"/>
  <c r="AS456" i="32"/>
  <c r="AR457" i="32"/>
  <c r="BT337" i="32"/>
  <c r="BU336" i="32"/>
  <c r="AS93" i="32"/>
  <c r="AR94" i="32"/>
  <c r="BK544" i="32"/>
  <c r="BY544" i="32"/>
  <c r="AV95" i="32"/>
  <c r="AW95" i="32" s="1"/>
  <c r="AX95" i="32" s="1"/>
  <c r="AV579" i="32"/>
  <c r="AW579" i="32" s="1"/>
  <c r="AX579" i="32" s="1"/>
  <c r="BU96" i="32"/>
  <c r="BT97" i="32"/>
  <c r="BU217" i="32"/>
  <c r="BT218" i="32"/>
  <c r="BU579" i="32"/>
  <c r="BT580" i="32"/>
  <c r="BF460" i="32"/>
  <c r="BG459" i="32"/>
  <c r="BG216" i="32"/>
  <c r="BF217" i="32"/>
  <c r="BG95" i="32"/>
  <c r="BF96" i="32"/>
  <c r="BF338" i="32"/>
  <c r="BG337" i="32"/>
  <c r="BJ52" i="12" l="1"/>
  <c r="CY52" i="12" s="1"/>
  <c r="AH352" i="32"/>
  <c r="AI352" i="32" s="1"/>
  <c r="AJ352" i="32" s="1"/>
  <c r="AH474" i="32"/>
  <c r="AI474" i="32" s="1"/>
  <c r="AJ474" i="32"/>
  <c r="AH596" i="32"/>
  <c r="AI596" i="32" s="1"/>
  <c r="AJ596" i="32" s="1"/>
  <c r="T596" i="32"/>
  <c r="U596" i="32" s="1"/>
  <c r="V596" i="32" s="1"/>
  <c r="T355" i="32"/>
  <c r="U355" i="32" s="1"/>
  <c r="V355" i="32"/>
  <c r="T124" i="32"/>
  <c r="U124" i="32" s="1"/>
  <c r="V124" i="32" s="1"/>
  <c r="T481" i="32"/>
  <c r="U481" i="32" s="1"/>
  <c r="V481" i="32" s="1"/>
  <c r="Z47" i="12"/>
  <c r="CM47" i="12" s="1"/>
  <c r="AJ45" i="32"/>
  <c r="BZ43" i="32"/>
  <c r="E572" i="32"/>
  <c r="G572" i="32" s="1"/>
  <c r="H572" i="32" s="1"/>
  <c r="F573" i="32" s="1"/>
  <c r="P362" i="32"/>
  <c r="Q361" i="32"/>
  <c r="AE482" i="32"/>
  <c r="AD483" i="32"/>
  <c r="P604" i="32"/>
  <c r="Q603" i="32"/>
  <c r="Q482" i="32"/>
  <c r="P483" i="32"/>
  <c r="P241" i="32"/>
  <c r="Q240" i="32"/>
  <c r="C240" i="32"/>
  <c r="B241" i="32"/>
  <c r="C603" i="32"/>
  <c r="B604" i="32"/>
  <c r="AE361" i="32"/>
  <c r="AD362" i="32"/>
  <c r="AE603" i="32"/>
  <c r="AD604" i="32"/>
  <c r="Q119" i="32"/>
  <c r="P120" i="32"/>
  <c r="AD241" i="32"/>
  <c r="AE240" i="32"/>
  <c r="AD120" i="32"/>
  <c r="AE119" i="32"/>
  <c r="C361" i="32"/>
  <c r="B362" i="32"/>
  <c r="C482" i="32"/>
  <c r="B483" i="32"/>
  <c r="C119" i="32"/>
  <c r="B120" i="32"/>
  <c r="AR56" i="12"/>
  <c r="CQ56" i="12" s="1"/>
  <c r="AX408" i="32"/>
  <c r="AX480" i="32"/>
  <c r="AW481" i="32"/>
  <c r="BL44" i="32"/>
  <c r="BA53" i="12"/>
  <c r="CU53" i="12" s="1"/>
  <c r="BX240" i="32"/>
  <c r="BY240" i="32" s="1"/>
  <c r="BZ240" i="32" s="1"/>
  <c r="BJ361" i="32"/>
  <c r="BK361" i="32" s="1"/>
  <c r="BL361" i="32"/>
  <c r="AV361" i="32"/>
  <c r="AW361" i="32" s="1"/>
  <c r="AX361" i="32" s="1"/>
  <c r="AV240" i="32"/>
  <c r="AW240" i="32" s="1"/>
  <c r="AX240" i="32" s="1"/>
  <c r="BJ240" i="32"/>
  <c r="BK240" i="32" s="1"/>
  <c r="BL240" i="32"/>
  <c r="AV482" i="32"/>
  <c r="BJ482" i="32"/>
  <c r="BK482" i="32" s="1"/>
  <c r="BL482" i="32" s="1"/>
  <c r="BX361" i="32"/>
  <c r="BY361" i="32" s="1"/>
  <c r="BZ361" i="32" s="1"/>
  <c r="BX481" i="32"/>
  <c r="BY481" i="32" s="1"/>
  <c r="BZ481" i="32" s="1"/>
  <c r="BG580" i="32"/>
  <c r="BF581" i="32"/>
  <c r="AS215" i="32"/>
  <c r="AR216" i="32"/>
  <c r="BU337" i="32"/>
  <c r="BT338" i="32"/>
  <c r="AS336" i="32"/>
  <c r="AR337" i="32"/>
  <c r="AR458" i="32"/>
  <c r="AS457" i="32"/>
  <c r="BT459" i="32"/>
  <c r="BU458" i="32"/>
  <c r="AS94" i="32"/>
  <c r="AR95" i="32"/>
  <c r="AR579" i="32"/>
  <c r="AS578" i="32"/>
  <c r="BZ544" i="32"/>
  <c r="BL544" i="32"/>
  <c r="AV96" i="32"/>
  <c r="AW96" i="32" s="1"/>
  <c r="AX96" i="32" s="1"/>
  <c r="AV580" i="32"/>
  <c r="AW580" i="32" s="1"/>
  <c r="AX580" i="32" s="1"/>
  <c r="BU218" i="32"/>
  <c r="BT219" i="32"/>
  <c r="BT98" i="32"/>
  <c r="BU97" i="32"/>
  <c r="BT581" i="32"/>
  <c r="BU580" i="32"/>
  <c r="BF461" i="32"/>
  <c r="BG460" i="32"/>
  <c r="BF339" i="32"/>
  <c r="BG338" i="32"/>
  <c r="BG217" i="32"/>
  <c r="BF218" i="32"/>
  <c r="BG96" i="32"/>
  <c r="BF97" i="32"/>
  <c r="BK52" i="12" l="1"/>
  <c r="CZ52" i="12" s="1"/>
  <c r="AH597" i="32"/>
  <c r="AI597" i="32" s="1"/>
  <c r="AJ597" i="32"/>
  <c r="AH353" i="32"/>
  <c r="AI353" i="32" s="1"/>
  <c r="AJ353" i="32"/>
  <c r="AH475" i="32"/>
  <c r="AI475" i="32" s="1"/>
  <c r="AJ475" i="32" s="1"/>
  <c r="T125" i="32"/>
  <c r="U125" i="32" s="1"/>
  <c r="V125" i="32" s="1"/>
  <c r="T356" i="32"/>
  <c r="U356" i="32" s="1"/>
  <c r="V356" i="32" s="1"/>
  <c r="T597" i="32"/>
  <c r="U597" i="32" s="1"/>
  <c r="V597" i="32"/>
  <c r="T482" i="32"/>
  <c r="U482" i="32" s="1"/>
  <c r="V482" i="32"/>
  <c r="AA47" i="12"/>
  <c r="CN47" i="12" s="1"/>
  <c r="AH46" i="32"/>
  <c r="BX44" i="32"/>
  <c r="E573" i="32"/>
  <c r="G573" i="32" s="1"/>
  <c r="H573" i="32" s="1"/>
  <c r="Q120" i="32"/>
  <c r="P121" i="32"/>
  <c r="C241" i="32"/>
  <c r="B242" i="32"/>
  <c r="C120" i="32"/>
  <c r="B121" i="32"/>
  <c r="AE604" i="32"/>
  <c r="AD605" i="32"/>
  <c r="P242" i="32"/>
  <c r="Q241" i="32"/>
  <c r="Q483" i="32"/>
  <c r="P484" i="32"/>
  <c r="C483" i="32"/>
  <c r="B484" i="32"/>
  <c r="B363" i="32"/>
  <c r="C362" i="32"/>
  <c r="P605" i="32"/>
  <c r="Q604" i="32"/>
  <c r="AD363" i="32"/>
  <c r="AE362" i="32"/>
  <c r="AE483" i="32"/>
  <c r="AD484" i="32"/>
  <c r="AD121" i="32"/>
  <c r="AE120" i="32"/>
  <c r="B605" i="32"/>
  <c r="C604" i="32"/>
  <c r="AD242" i="32"/>
  <c r="AE241" i="32"/>
  <c r="P363" i="32"/>
  <c r="Q362" i="32"/>
  <c r="AS56" i="12"/>
  <c r="CR56" i="12" s="1"/>
  <c r="AV409" i="32"/>
  <c r="AX481" i="32"/>
  <c r="AW482" i="32"/>
  <c r="BB53" i="12"/>
  <c r="BJ45" i="32"/>
  <c r="BX482" i="32"/>
  <c r="BY482" i="32" s="1"/>
  <c r="BZ482" i="32" s="1"/>
  <c r="BJ483" i="32"/>
  <c r="BK483" i="32" s="1"/>
  <c r="BL483" i="32" s="1"/>
  <c r="AV362" i="32"/>
  <c r="AW362" i="32" s="1"/>
  <c r="AX362" i="32" s="1"/>
  <c r="AV241" i="32"/>
  <c r="AW241" i="32" s="1"/>
  <c r="AX241" i="32" s="1"/>
  <c r="AV483" i="32"/>
  <c r="BX241" i="32"/>
  <c r="BY241" i="32" s="1"/>
  <c r="BZ241" i="32" s="1"/>
  <c r="BX362" i="32"/>
  <c r="BY362" i="32" s="1"/>
  <c r="BZ362" i="32" s="1"/>
  <c r="BJ241" i="32"/>
  <c r="BK241" i="32" s="1"/>
  <c r="BL241" i="32" s="1"/>
  <c r="BJ362" i="32"/>
  <c r="BK362" i="32" s="1"/>
  <c r="BL362" i="32" s="1"/>
  <c r="BF582" i="32"/>
  <c r="BG581" i="32"/>
  <c r="BT460" i="32"/>
  <c r="BU459" i="32"/>
  <c r="AS579" i="32"/>
  <c r="AR580" i="32"/>
  <c r="BT339" i="32"/>
  <c r="BU338" i="32"/>
  <c r="AR459" i="32"/>
  <c r="AS458" i="32"/>
  <c r="AS95" i="32"/>
  <c r="AR96" i="32"/>
  <c r="AS337" i="32"/>
  <c r="AR338" i="32"/>
  <c r="AR217" i="32"/>
  <c r="AS216" i="32"/>
  <c r="BJ545" i="32"/>
  <c r="BX545" i="32"/>
  <c r="AV97" i="32"/>
  <c r="AW97" i="32" s="1"/>
  <c r="AX97" i="32" s="1"/>
  <c r="AV581" i="32"/>
  <c r="AW581" i="32" s="1"/>
  <c r="AX581" i="32" s="1"/>
  <c r="BU581" i="32"/>
  <c r="BT582" i="32"/>
  <c r="BT99" i="32"/>
  <c r="BU98" i="32"/>
  <c r="BU219" i="32"/>
  <c r="BT220" i="32"/>
  <c r="BF340" i="32"/>
  <c r="BG339" i="32"/>
  <c r="BG97" i="32"/>
  <c r="BF98" i="32"/>
  <c r="BF462" i="32"/>
  <c r="BG461" i="32"/>
  <c r="BG218" i="32"/>
  <c r="BF219" i="32"/>
  <c r="BI53" i="12" l="1"/>
  <c r="CX53" i="12" s="1"/>
  <c r="AH476" i="32"/>
  <c r="AI476" i="32" s="1"/>
  <c r="AJ476" i="32" s="1"/>
  <c r="AH354" i="32"/>
  <c r="AI354" i="32" s="1"/>
  <c r="AJ354" i="32"/>
  <c r="AH598" i="32"/>
  <c r="AI598" i="32" s="1"/>
  <c r="AJ598" i="32" s="1"/>
  <c r="T357" i="32"/>
  <c r="U357" i="32" s="1"/>
  <c r="V357" i="32" s="1"/>
  <c r="T126" i="32"/>
  <c r="U126" i="32" s="1"/>
  <c r="V126" i="32"/>
  <c r="T598" i="32"/>
  <c r="U598" i="32" s="1"/>
  <c r="V598" i="32"/>
  <c r="T483" i="32"/>
  <c r="U483" i="32" s="1"/>
  <c r="V483" i="32" s="1"/>
  <c r="Y48" i="12"/>
  <c r="CL48" i="12" s="1"/>
  <c r="AI46" i="32"/>
  <c r="BY44" i="32"/>
  <c r="F574" i="32"/>
  <c r="E574" i="32"/>
  <c r="AE242" i="32"/>
  <c r="AD243" i="32"/>
  <c r="B122" i="32"/>
  <c r="C121" i="32"/>
  <c r="B606" i="32"/>
  <c r="C605" i="32"/>
  <c r="AD122" i="32"/>
  <c r="AE121" i="32"/>
  <c r="C484" i="32"/>
  <c r="B485" i="32"/>
  <c r="C363" i="32"/>
  <c r="B364" i="32"/>
  <c r="AE484" i="32"/>
  <c r="AD485" i="32"/>
  <c r="Q484" i="32"/>
  <c r="P485" i="32"/>
  <c r="C242" i="32"/>
  <c r="B243" i="32"/>
  <c r="AD364" i="32"/>
  <c r="AE363" i="32"/>
  <c r="P243" i="32"/>
  <c r="Q242" i="32"/>
  <c r="Q121" i="32"/>
  <c r="P122" i="32"/>
  <c r="P606" i="32"/>
  <c r="Q605" i="32"/>
  <c r="AE605" i="32"/>
  <c r="AD606" i="32"/>
  <c r="P364" i="32"/>
  <c r="Q363" i="32"/>
  <c r="AQ57" i="12"/>
  <c r="CP57" i="12" s="1"/>
  <c r="AW409" i="32"/>
  <c r="BK45" i="32"/>
  <c r="AZ54" i="12"/>
  <c r="CT54" i="12" s="1"/>
  <c r="AX482" i="32"/>
  <c r="AW483" i="32"/>
  <c r="AV242" i="32"/>
  <c r="AW242" i="32" s="1"/>
  <c r="AX242" i="32" s="1"/>
  <c r="BJ242" i="32"/>
  <c r="BK242" i="32" s="1"/>
  <c r="BL242" i="32" s="1"/>
  <c r="BJ484" i="32"/>
  <c r="BK484" i="32" s="1"/>
  <c r="BL484" i="32" s="1"/>
  <c r="AV484" i="32"/>
  <c r="BX242" i="32"/>
  <c r="BY242" i="32" s="1"/>
  <c r="BZ242" i="32" s="1"/>
  <c r="BX483" i="32"/>
  <c r="BY483" i="32" s="1"/>
  <c r="BZ483" i="32" s="1"/>
  <c r="BJ363" i="32"/>
  <c r="BK363" i="32" s="1"/>
  <c r="BL363" i="32" s="1"/>
  <c r="BX363" i="32"/>
  <c r="BY363" i="32" s="1"/>
  <c r="BZ363" i="32" s="1"/>
  <c r="AV363" i="32"/>
  <c r="AW363" i="32" s="1"/>
  <c r="AX363" i="32" s="1"/>
  <c r="BF583" i="32"/>
  <c r="BG582" i="32"/>
  <c r="AS580" i="32"/>
  <c r="AR581" i="32"/>
  <c r="AS459" i="32"/>
  <c r="AR460" i="32"/>
  <c r="AR218" i="32"/>
  <c r="AS217" i="32"/>
  <c r="AS338" i="32"/>
  <c r="AR339" i="32"/>
  <c r="AS96" i="32"/>
  <c r="AR97" i="32"/>
  <c r="BU339" i="32"/>
  <c r="BT340" i="32"/>
  <c r="BT461" i="32"/>
  <c r="BU460" i="32"/>
  <c r="BY545" i="32"/>
  <c r="BK545" i="32"/>
  <c r="AV98" i="32"/>
  <c r="AW98" i="32" s="1"/>
  <c r="AX98" i="32" s="1"/>
  <c r="AV582" i="32"/>
  <c r="AW582" i="32" s="1"/>
  <c r="AX582" i="32" s="1"/>
  <c r="BT583" i="32"/>
  <c r="BU582" i="32"/>
  <c r="BU220" i="32"/>
  <c r="BT221" i="32"/>
  <c r="BT100" i="32"/>
  <c r="BU99" i="32"/>
  <c r="BF463" i="32"/>
  <c r="BG462" i="32"/>
  <c r="BF99" i="32"/>
  <c r="BG98" i="32"/>
  <c r="BF220" i="32"/>
  <c r="BG219" i="32"/>
  <c r="BF341" i="32"/>
  <c r="BG340" i="32"/>
  <c r="BJ53" i="12" l="1"/>
  <c r="CY53" i="12" s="1"/>
  <c r="AH599" i="32"/>
  <c r="AI599" i="32" s="1"/>
  <c r="AJ599" i="32" s="1"/>
  <c r="AH477" i="32"/>
  <c r="AI477" i="32" s="1"/>
  <c r="AJ477" i="32" s="1"/>
  <c r="AH355" i="32"/>
  <c r="AI355" i="32" s="1"/>
  <c r="AJ355" i="32"/>
  <c r="T358" i="32"/>
  <c r="U358" i="32" s="1"/>
  <c r="V358" i="32" s="1"/>
  <c r="T599" i="32"/>
  <c r="U599" i="32" s="1"/>
  <c r="V599" i="32"/>
  <c r="T127" i="32"/>
  <c r="U127" i="32" s="1"/>
  <c r="V127" i="32" s="1"/>
  <c r="T484" i="32"/>
  <c r="U484" i="32" s="1"/>
  <c r="V484" i="32"/>
  <c r="Z48" i="12"/>
  <c r="CM48" i="12" s="1"/>
  <c r="AJ46" i="32"/>
  <c r="BZ44" i="32"/>
  <c r="G574" i="32"/>
  <c r="H574" i="32" s="1"/>
  <c r="F575" i="32" s="1"/>
  <c r="G575" i="32" s="1"/>
  <c r="H575" i="32" s="1"/>
  <c r="C485" i="32"/>
  <c r="B486" i="32"/>
  <c r="Q243" i="32"/>
  <c r="P244" i="32"/>
  <c r="Q122" i="32"/>
  <c r="P123" i="32"/>
  <c r="AD365" i="32"/>
  <c r="AE364" i="32"/>
  <c r="AE122" i="32"/>
  <c r="AD123" i="32"/>
  <c r="B244" i="32"/>
  <c r="C243" i="32"/>
  <c r="P365" i="32"/>
  <c r="Q364" i="32"/>
  <c r="B607" i="32"/>
  <c r="C606" i="32"/>
  <c r="AE606" i="32"/>
  <c r="AD607" i="32"/>
  <c r="Q485" i="32"/>
  <c r="P486" i="32"/>
  <c r="B123" i="32"/>
  <c r="C122" i="32"/>
  <c r="B365" i="32"/>
  <c r="C364" i="32"/>
  <c r="AE485" i="32"/>
  <c r="AD486" i="32"/>
  <c r="AE243" i="32"/>
  <c r="AD244" i="32"/>
  <c r="Q606" i="32"/>
  <c r="P607" i="32"/>
  <c r="AR57" i="12"/>
  <c r="CQ57" i="12" s="1"/>
  <c r="AX409" i="32"/>
  <c r="AX483" i="32"/>
  <c r="BL45" i="32"/>
  <c r="BA54" i="12"/>
  <c r="CU54" i="12" s="1"/>
  <c r="AW484" i="32"/>
  <c r="AV485" i="32"/>
  <c r="BJ243" i="32"/>
  <c r="BK243" i="32" s="1"/>
  <c r="BL243" i="32" s="1"/>
  <c r="BX243" i="32"/>
  <c r="BY243" i="32" s="1"/>
  <c r="BZ243" i="32" s="1"/>
  <c r="BX484" i="32"/>
  <c r="BY484" i="32" s="1"/>
  <c r="BZ484" i="32" s="1"/>
  <c r="AV243" i="32"/>
  <c r="AW243" i="32" s="1"/>
  <c r="AX243" i="32" s="1"/>
  <c r="BX364" i="32"/>
  <c r="BY364" i="32" s="1"/>
  <c r="BZ364" i="32" s="1"/>
  <c r="BJ485" i="32"/>
  <c r="BK485" i="32" s="1"/>
  <c r="BL485" i="32" s="1"/>
  <c r="AV364" i="32"/>
  <c r="AW364" i="32" s="1"/>
  <c r="AX364" i="32"/>
  <c r="BJ364" i="32"/>
  <c r="BK364" i="32" s="1"/>
  <c r="BL364" i="32" s="1"/>
  <c r="BF584" i="32"/>
  <c r="BG583" i="32"/>
  <c r="AS460" i="32"/>
  <c r="AR461" i="32"/>
  <c r="BT341" i="32"/>
  <c r="BU340" i="32"/>
  <c r="AS581" i="32"/>
  <c r="AR582" i="32"/>
  <c r="AR98" i="32"/>
  <c r="AS97" i="32"/>
  <c r="AR340" i="32"/>
  <c r="AS339" i="32"/>
  <c r="BT462" i="32"/>
  <c r="BU461" i="32"/>
  <c r="AR219" i="32"/>
  <c r="AS218" i="32"/>
  <c r="BL545" i="32"/>
  <c r="BZ545" i="32"/>
  <c r="AV99" i="32"/>
  <c r="AW99" i="32" s="1"/>
  <c r="AX99" i="32" s="1"/>
  <c r="AV583" i="32"/>
  <c r="AW583" i="32" s="1"/>
  <c r="AX583" i="32" s="1"/>
  <c r="BU221" i="32"/>
  <c r="BT222" i="32"/>
  <c r="BT584" i="32"/>
  <c r="BU583" i="32"/>
  <c r="BU100" i="32"/>
  <c r="BT101" i="32"/>
  <c r="BG220" i="32"/>
  <c r="BF221" i="32"/>
  <c r="BG99" i="32"/>
  <c r="BF100" i="32"/>
  <c r="BF464" i="32"/>
  <c r="BG463" i="32"/>
  <c r="BF342" i="32"/>
  <c r="BG341" i="32"/>
  <c r="BK53" i="12" l="1"/>
  <c r="CZ53" i="12" s="1"/>
  <c r="AH478" i="32"/>
  <c r="AI478" i="32" s="1"/>
  <c r="AJ478" i="32" s="1"/>
  <c r="AH600" i="32"/>
  <c r="AI600" i="32" s="1"/>
  <c r="AJ600" i="32"/>
  <c r="AH356" i="32"/>
  <c r="AI356" i="32" s="1"/>
  <c r="AJ356" i="32" s="1"/>
  <c r="T128" i="32"/>
  <c r="U128" i="32" s="1"/>
  <c r="V128" i="32" s="1"/>
  <c r="T359" i="32"/>
  <c r="U359" i="32" s="1"/>
  <c r="V359" i="32" s="1"/>
  <c r="T485" i="32"/>
  <c r="U485" i="32" s="1"/>
  <c r="V485" i="32" s="1"/>
  <c r="T600" i="32"/>
  <c r="U600" i="32" s="1"/>
  <c r="V600" i="32"/>
  <c r="AA48" i="12"/>
  <c r="CN48" i="12" s="1"/>
  <c r="AH47" i="32"/>
  <c r="BX45" i="32"/>
  <c r="F576" i="32"/>
  <c r="G576" i="32" s="1"/>
  <c r="H576" i="32" s="1"/>
  <c r="AD245" i="32"/>
  <c r="AE244" i="32"/>
  <c r="Q244" i="32"/>
  <c r="P245" i="32"/>
  <c r="AE486" i="32"/>
  <c r="AD487" i="32"/>
  <c r="C486" i="32"/>
  <c r="B487" i="32"/>
  <c r="B608" i="32"/>
  <c r="C607" i="32"/>
  <c r="P366" i="32"/>
  <c r="Q365" i="32"/>
  <c r="C365" i="32"/>
  <c r="B366" i="32"/>
  <c r="C244" i="32"/>
  <c r="B245" i="32"/>
  <c r="AD124" i="32"/>
  <c r="AE123" i="32"/>
  <c r="Q607" i="32"/>
  <c r="P608" i="32"/>
  <c r="AD608" i="32"/>
  <c r="AE607" i="32"/>
  <c r="Q123" i="32"/>
  <c r="P124" i="32"/>
  <c r="C123" i="32"/>
  <c r="B124" i="32"/>
  <c r="Q486" i="32"/>
  <c r="P487" i="32"/>
  <c r="AD366" i="32"/>
  <c r="AE365" i="32"/>
  <c r="AS57" i="12"/>
  <c r="CR57" i="12" s="1"/>
  <c r="AV410" i="32"/>
  <c r="AW485" i="32"/>
  <c r="BB54" i="12"/>
  <c r="BJ46" i="32"/>
  <c r="AX484" i="32"/>
  <c r="BJ486" i="32"/>
  <c r="BK486" i="32" s="1"/>
  <c r="BL486" i="32" s="1"/>
  <c r="BX244" i="32"/>
  <c r="BY244" i="32" s="1"/>
  <c r="BZ244" i="32" s="1"/>
  <c r="BX365" i="32"/>
  <c r="BY365" i="32" s="1"/>
  <c r="BZ365" i="32" s="1"/>
  <c r="BJ365" i="32"/>
  <c r="BK365" i="32" s="1"/>
  <c r="BL365" i="32" s="1"/>
  <c r="AV244" i="32"/>
  <c r="AW244" i="32" s="1"/>
  <c r="AX244" i="32" s="1"/>
  <c r="AV486" i="32"/>
  <c r="BJ244" i="32"/>
  <c r="BK244" i="32" s="1"/>
  <c r="BL244" i="32" s="1"/>
  <c r="AV365" i="32"/>
  <c r="AW365" i="32" s="1"/>
  <c r="AX365" i="32" s="1"/>
  <c r="BX485" i="32"/>
  <c r="BY485" i="32" s="1"/>
  <c r="BZ485" i="32" s="1"/>
  <c r="BF585" i="32"/>
  <c r="BG584" i="32"/>
  <c r="AS219" i="32"/>
  <c r="AR220" i="32"/>
  <c r="AR341" i="32"/>
  <c r="AS340" i="32"/>
  <c r="AR583" i="32"/>
  <c r="AS582" i="32"/>
  <c r="AS98" i="32"/>
  <c r="AR99" i="32"/>
  <c r="BU341" i="32"/>
  <c r="BT342" i="32"/>
  <c r="AR462" i="32"/>
  <c r="AS461" i="32"/>
  <c r="BT463" i="32"/>
  <c r="BU462" i="32"/>
  <c r="BX546" i="32"/>
  <c r="BJ546" i="32"/>
  <c r="AV100" i="32"/>
  <c r="AW100" i="32" s="1"/>
  <c r="AX100" i="32" s="1"/>
  <c r="AV584" i="32"/>
  <c r="AW584" i="32" s="1"/>
  <c r="AX584" i="32" s="1"/>
  <c r="BT223" i="32"/>
  <c r="BU222" i="32"/>
  <c r="BT102" i="32"/>
  <c r="BU101" i="32"/>
  <c r="BU584" i="32"/>
  <c r="BT585" i="32"/>
  <c r="BF101" i="32"/>
  <c r="BG100" i="32"/>
  <c r="BF343" i="32"/>
  <c r="BG342" i="32"/>
  <c r="BF222" i="32"/>
  <c r="BG221" i="32"/>
  <c r="BF465" i="32"/>
  <c r="BG464" i="32"/>
  <c r="BI54" i="12" l="1"/>
  <c r="CX54" i="12" s="1"/>
  <c r="AH357" i="32"/>
  <c r="AI357" i="32" s="1"/>
  <c r="AJ357" i="32" s="1"/>
  <c r="AH479" i="32"/>
  <c r="AI479" i="32" s="1"/>
  <c r="AJ479" i="32" s="1"/>
  <c r="AH601" i="32"/>
  <c r="AI601" i="32" s="1"/>
  <c r="AJ601" i="32" s="1"/>
  <c r="T486" i="32"/>
  <c r="U486" i="32" s="1"/>
  <c r="V486" i="32" s="1"/>
  <c r="T360" i="32"/>
  <c r="U360" i="32" s="1"/>
  <c r="V360" i="32"/>
  <c r="T129" i="32"/>
  <c r="U129" i="32" s="1"/>
  <c r="V129" i="32" s="1"/>
  <c r="T601" i="32"/>
  <c r="U601" i="32" s="1"/>
  <c r="V601" i="32" s="1"/>
  <c r="Y49" i="12"/>
  <c r="CL49" i="12" s="1"/>
  <c r="AI47" i="32"/>
  <c r="BY45" i="32"/>
  <c r="F577" i="32"/>
  <c r="G577" i="32" s="1"/>
  <c r="H577" i="32" s="1"/>
  <c r="B367" i="32"/>
  <c r="C366" i="32"/>
  <c r="AD246" i="32"/>
  <c r="AE245" i="32"/>
  <c r="Q487" i="32"/>
  <c r="P488" i="32"/>
  <c r="AD609" i="32"/>
  <c r="AE608" i="32"/>
  <c r="Q366" i="32"/>
  <c r="P367" i="32"/>
  <c r="Q124" i="32"/>
  <c r="P125" i="32"/>
  <c r="Q608" i="32"/>
  <c r="P609" i="32"/>
  <c r="AD367" i="32"/>
  <c r="AE366" i="32"/>
  <c r="C608" i="32"/>
  <c r="B609" i="32"/>
  <c r="C487" i="32"/>
  <c r="B488" i="32"/>
  <c r="AD125" i="32"/>
  <c r="AE124" i="32"/>
  <c r="AE487" i="32"/>
  <c r="AD488" i="32"/>
  <c r="B125" i="32"/>
  <c r="C124" i="32"/>
  <c r="B246" i="32"/>
  <c r="C245" i="32"/>
  <c r="Q245" i="32"/>
  <c r="P246" i="32"/>
  <c r="AW410" i="32"/>
  <c r="AQ58" i="12"/>
  <c r="CP58" i="12" s="1"/>
  <c r="AX485" i="32"/>
  <c r="AW486" i="32"/>
  <c r="BK46" i="32"/>
  <c r="AZ55" i="12"/>
  <c r="CT55" i="12" s="1"/>
  <c r="BJ366" i="32"/>
  <c r="BK366" i="32" s="1"/>
  <c r="BL366" i="32" s="1"/>
  <c r="BX486" i="32"/>
  <c r="BY486" i="32" s="1"/>
  <c r="BZ486" i="32" s="1"/>
  <c r="AV245" i="32"/>
  <c r="AW245" i="32" s="1"/>
  <c r="AX245" i="32" s="1"/>
  <c r="BX366" i="32"/>
  <c r="BY366" i="32" s="1"/>
  <c r="BZ366" i="32" s="1"/>
  <c r="BX245" i="32"/>
  <c r="BY245" i="32" s="1"/>
  <c r="BZ245" i="32" s="1"/>
  <c r="AV366" i="32"/>
  <c r="AW366" i="32" s="1"/>
  <c r="AX366" i="32" s="1"/>
  <c r="BJ487" i="32"/>
  <c r="BK487" i="32" s="1"/>
  <c r="BL487" i="32" s="1"/>
  <c r="AV487" i="32"/>
  <c r="BJ245" i="32"/>
  <c r="BK245" i="32" s="1"/>
  <c r="BL245" i="32" s="1"/>
  <c r="BG585" i="32"/>
  <c r="BF586" i="32"/>
  <c r="BT343" i="32"/>
  <c r="BU342" i="32"/>
  <c r="AS99" i="32"/>
  <c r="AR100" i="32"/>
  <c r="BT464" i="32"/>
  <c r="BU463" i="32"/>
  <c r="AS341" i="32"/>
  <c r="AR342" i="32"/>
  <c r="AS220" i="32"/>
  <c r="AR221" i="32"/>
  <c r="AS462" i="32"/>
  <c r="AR463" i="32"/>
  <c r="AR584" i="32"/>
  <c r="AS583" i="32"/>
  <c r="BK546" i="32"/>
  <c r="BY546" i="32"/>
  <c r="AV101" i="32"/>
  <c r="AW101" i="32" s="1"/>
  <c r="AV585" i="32"/>
  <c r="AW585" i="32" s="1"/>
  <c r="AX585" i="32" s="1"/>
  <c r="BT224" i="32"/>
  <c r="BU223" i="32"/>
  <c r="BU585" i="32"/>
  <c r="BT586" i="32"/>
  <c r="BT103" i="32"/>
  <c r="BU102" i="32"/>
  <c r="BF344" i="32"/>
  <c r="BG343" i="32"/>
  <c r="BF223" i="32"/>
  <c r="BG222" i="32"/>
  <c r="BF102" i="32"/>
  <c r="BG101" i="32"/>
  <c r="BF466" i="32"/>
  <c r="BG465" i="32"/>
  <c r="BJ54" i="12" l="1"/>
  <c r="CY54" i="12" s="1"/>
  <c r="AH602" i="32"/>
  <c r="AI602" i="32" s="1"/>
  <c r="AJ602" i="32" s="1"/>
  <c r="AH480" i="32"/>
  <c r="AI480" i="32" s="1"/>
  <c r="AJ480" i="32" s="1"/>
  <c r="AH358" i="32"/>
  <c r="AI358" i="32" s="1"/>
  <c r="AJ358" i="32" s="1"/>
  <c r="T487" i="32"/>
  <c r="U487" i="32" s="1"/>
  <c r="V487" i="32" s="1"/>
  <c r="T602" i="32"/>
  <c r="U602" i="32" s="1"/>
  <c r="V602" i="32" s="1"/>
  <c r="T130" i="32"/>
  <c r="U130" i="32" s="1"/>
  <c r="V130" i="32" s="1"/>
  <c r="T361" i="32"/>
  <c r="U361" i="32" s="1"/>
  <c r="V361" i="32" s="1"/>
  <c r="Z49" i="12"/>
  <c r="CM49" i="12" s="1"/>
  <c r="AJ47" i="32"/>
  <c r="BZ45" i="32"/>
  <c r="F578" i="32"/>
  <c r="G578" i="32" s="1"/>
  <c r="H578" i="32" s="1"/>
  <c r="AD610" i="32"/>
  <c r="AE609" i="32"/>
  <c r="B247" i="32"/>
  <c r="C246" i="32"/>
  <c r="C609" i="32"/>
  <c r="B610" i="32"/>
  <c r="Q488" i="32"/>
  <c r="P489" i="32"/>
  <c r="C488" i="32"/>
  <c r="B489" i="32"/>
  <c r="C125" i="32"/>
  <c r="B126" i="32"/>
  <c r="AE367" i="32"/>
  <c r="AD368" i="32"/>
  <c r="AE246" i="32"/>
  <c r="AD247" i="32"/>
  <c r="P247" i="32"/>
  <c r="Q246" i="32"/>
  <c r="AE488" i="32"/>
  <c r="AD489" i="32"/>
  <c r="Q609" i="32"/>
  <c r="P610" i="32"/>
  <c r="P126" i="32"/>
  <c r="Q125" i="32"/>
  <c r="AE125" i="32"/>
  <c r="AD126" i="32"/>
  <c r="P368" i="32"/>
  <c r="Q367" i="32"/>
  <c r="C367" i="32"/>
  <c r="B368" i="32"/>
  <c r="AR58" i="12"/>
  <c r="CQ58" i="12" s="1"/>
  <c r="AX410" i="32"/>
  <c r="AX486" i="32"/>
  <c r="BL46" i="32"/>
  <c r="BA55" i="12"/>
  <c r="CU55" i="12" s="1"/>
  <c r="AW487" i="32"/>
  <c r="AV246" i="32"/>
  <c r="AW246" i="32" s="1"/>
  <c r="AX246" i="32" s="1"/>
  <c r="AV367" i="32"/>
  <c r="AW367" i="32" s="1"/>
  <c r="AX367" i="32" s="1"/>
  <c r="BX487" i="32"/>
  <c r="BY487" i="32" s="1"/>
  <c r="BZ487" i="32" s="1"/>
  <c r="AV488" i="32"/>
  <c r="BJ367" i="32"/>
  <c r="BK367" i="32" s="1"/>
  <c r="BL367" i="32" s="1"/>
  <c r="BJ246" i="32"/>
  <c r="BK246" i="32" s="1"/>
  <c r="BL246" i="32" s="1"/>
  <c r="BJ488" i="32"/>
  <c r="BK488" i="32" s="1"/>
  <c r="BL488" i="32" s="1"/>
  <c r="AV586" i="32"/>
  <c r="AW586" i="32" s="1"/>
  <c r="AX586" i="32" s="1"/>
  <c r="BX367" i="32"/>
  <c r="BY367" i="32" s="1"/>
  <c r="BZ367" i="32" s="1"/>
  <c r="BX246" i="32"/>
  <c r="BY246" i="32" s="1"/>
  <c r="BZ246" i="32" s="1"/>
  <c r="BF587" i="32"/>
  <c r="BG586" i="32"/>
  <c r="AS100" i="32"/>
  <c r="AR101" i="32"/>
  <c r="AS463" i="32"/>
  <c r="AR464" i="32"/>
  <c r="AR222" i="32"/>
  <c r="AS221" i="32"/>
  <c r="AR585" i="32"/>
  <c r="AS584" i="32"/>
  <c r="AR343" i="32"/>
  <c r="AS342" i="32"/>
  <c r="BU343" i="32"/>
  <c r="BT344" i="32"/>
  <c r="BU464" i="32"/>
  <c r="BT465" i="32"/>
  <c r="BZ546" i="32"/>
  <c r="BL546" i="32"/>
  <c r="AX101" i="32"/>
  <c r="BU586" i="32"/>
  <c r="BT587" i="32"/>
  <c r="BU224" i="32"/>
  <c r="BT225" i="32"/>
  <c r="BU103" i="32"/>
  <c r="BT104" i="32"/>
  <c r="BG102" i="32"/>
  <c r="BF103" i="32"/>
  <c r="BF224" i="32"/>
  <c r="BG223" i="32"/>
  <c r="BF467" i="32"/>
  <c r="BG466" i="32"/>
  <c r="BG344" i="32"/>
  <c r="BF345" i="32"/>
  <c r="BK54" i="12" l="1"/>
  <c r="CZ54" i="12" s="1"/>
  <c r="AH359" i="32"/>
  <c r="AI359" i="32" s="1"/>
  <c r="AJ359" i="32" s="1"/>
  <c r="AH481" i="32"/>
  <c r="AI481" i="32" s="1"/>
  <c r="AJ481" i="32" s="1"/>
  <c r="AH603" i="32"/>
  <c r="AI603" i="32" s="1"/>
  <c r="AJ603" i="32" s="1"/>
  <c r="T131" i="32"/>
  <c r="U131" i="32" s="1"/>
  <c r="V131" i="32" s="1"/>
  <c r="T362" i="32"/>
  <c r="U362" i="32" s="1"/>
  <c r="V362" i="32" s="1"/>
  <c r="T603" i="32"/>
  <c r="U603" i="32" s="1"/>
  <c r="V603" i="32" s="1"/>
  <c r="T488" i="32"/>
  <c r="U488" i="32" s="1"/>
  <c r="V488" i="32" s="1"/>
  <c r="AA49" i="12"/>
  <c r="CN49" i="12" s="1"/>
  <c r="AH48" i="32"/>
  <c r="BX46" i="32"/>
  <c r="F579" i="32"/>
  <c r="G579" i="32" s="1"/>
  <c r="H579" i="32" s="1"/>
  <c r="Q368" i="32"/>
  <c r="P369" i="32"/>
  <c r="B127" i="32"/>
  <c r="C126" i="32"/>
  <c r="P127" i="32"/>
  <c r="Q126" i="32"/>
  <c r="Q610" i="32"/>
  <c r="P611" i="32"/>
  <c r="C489" i="32"/>
  <c r="B490" i="32"/>
  <c r="AE489" i="32"/>
  <c r="AD490" i="32"/>
  <c r="P490" i="32"/>
  <c r="Q489" i="32"/>
  <c r="C610" i="32"/>
  <c r="B611" i="32"/>
  <c r="Q247" i="32"/>
  <c r="P248" i="32"/>
  <c r="AE247" i="32"/>
  <c r="AD248" i="32"/>
  <c r="C368" i="32"/>
  <c r="B369" i="32"/>
  <c r="C247" i="32"/>
  <c r="B248" i="32"/>
  <c r="AD127" i="32"/>
  <c r="AE126" i="32"/>
  <c r="AD369" i="32"/>
  <c r="AE368" i="32"/>
  <c r="AE610" i="32"/>
  <c r="AD611" i="32"/>
  <c r="AV411" i="32"/>
  <c r="AS58" i="12"/>
  <c r="CR58" i="12" s="1"/>
  <c r="BB55" i="12"/>
  <c r="BJ47" i="32"/>
  <c r="AW488" i="32"/>
  <c r="AX487" i="32"/>
  <c r="BJ368" i="32"/>
  <c r="BK368" i="32" s="1"/>
  <c r="BL368" i="32" s="1"/>
  <c r="BJ489" i="32"/>
  <c r="BK489" i="32" s="1"/>
  <c r="BL489" i="32" s="1"/>
  <c r="AV587" i="32"/>
  <c r="AW587" i="32" s="1"/>
  <c r="AX587" i="32"/>
  <c r="AV368" i="32"/>
  <c r="AW368" i="32" s="1"/>
  <c r="AX368" i="32" s="1"/>
  <c r="AV489" i="32"/>
  <c r="AX247" i="32"/>
  <c r="AV247" i="32"/>
  <c r="AW247" i="32" s="1"/>
  <c r="BX368" i="32"/>
  <c r="BY368" i="32" s="1"/>
  <c r="BZ368" i="32" s="1"/>
  <c r="BJ247" i="32"/>
  <c r="BK247" i="32" s="1"/>
  <c r="BL247" i="32" s="1"/>
  <c r="AV102" i="32"/>
  <c r="AW102" i="32" s="1"/>
  <c r="AX102" i="32" s="1"/>
  <c r="BX247" i="32"/>
  <c r="BY247" i="32" s="1"/>
  <c r="BZ247" i="32" s="1"/>
  <c r="BX488" i="32"/>
  <c r="BY488" i="32" s="1"/>
  <c r="BZ488" i="32" s="1"/>
  <c r="BG587" i="32"/>
  <c r="BF588" i="32"/>
  <c r="BU465" i="32"/>
  <c r="BT466" i="32"/>
  <c r="AS343" i="32"/>
  <c r="AR344" i="32"/>
  <c r="AR223" i="32"/>
  <c r="AS222" i="32"/>
  <c r="AS464" i="32"/>
  <c r="AR465" i="32"/>
  <c r="AR102" i="32"/>
  <c r="AS101" i="32"/>
  <c r="AR586" i="32"/>
  <c r="AS585" i="32"/>
  <c r="BT345" i="32"/>
  <c r="BU344" i="32"/>
  <c r="BJ547" i="32"/>
  <c r="BX547" i="32"/>
  <c r="BU104" i="32"/>
  <c r="BT105" i="32"/>
  <c r="BU225" i="32"/>
  <c r="BT226" i="32"/>
  <c r="BU587" i="32"/>
  <c r="BT588" i="32"/>
  <c r="BF468" i="32"/>
  <c r="BG467" i="32"/>
  <c r="BG224" i="32"/>
  <c r="BF225" i="32"/>
  <c r="BG345" i="32"/>
  <c r="BF346" i="32"/>
  <c r="BG103" i="32"/>
  <c r="BF104" i="32"/>
  <c r="BI55" i="12" l="1"/>
  <c r="CX55" i="12" s="1"/>
  <c r="AH604" i="32"/>
  <c r="AI604" i="32" s="1"/>
  <c r="AJ604" i="32" s="1"/>
  <c r="AH482" i="32"/>
  <c r="AI482" i="32" s="1"/>
  <c r="AJ482" i="32" s="1"/>
  <c r="AH360" i="32"/>
  <c r="AI360" i="32" s="1"/>
  <c r="AJ360" i="32" s="1"/>
  <c r="T604" i="32"/>
  <c r="U604" i="32" s="1"/>
  <c r="V604" i="32" s="1"/>
  <c r="T363" i="32"/>
  <c r="U363" i="32" s="1"/>
  <c r="V363" i="32"/>
  <c r="T132" i="32"/>
  <c r="U132" i="32" s="1"/>
  <c r="V132" i="32" s="1"/>
  <c r="T489" i="32"/>
  <c r="U489" i="32" s="1"/>
  <c r="V489" i="32" s="1"/>
  <c r="Y50" i="12"/>
  <c r="CL50" i="12" s="1"/>
  <c r="AI48" i="32"/>
  <c r="BY46" i="32"/>
  <c r="F580" i="32"/>
  <c r="G580" i="32" s="1"/>
  <c r="H580" i="32" s="1"/>
  <c r="AE490" i="32"/>
  <c r="AD491" i="32"/>
  <c r="C611" i="32"/>
  <c r="B612" i="32"/>
  <c r="AE369" i="32"/>
  <c r="AD370" i="32"/>
  <c r="C127" i="32"/>
  <c r="B128" i="32"/>
  <c r="C369" i="32"/>
  <c r="B370" i="32"/>
  <c r="C490" i="32"/>
  <c r="B491" i="32"/>
  <c r="Q490" i="32"/>
  <c r="P491" i="32"/>
  <c r="B249" i="32"/>
  <c r="C248" i="32"/>
  <c r="AE248" i="32"/>
  <c r="AD249" i="32"/>
  <c r="Q611" i="32"/>
  <c r="P612" i="32"/>
  <c r="AE127" i="32"/>
  <c r="AD128" i="32"/>
  <c r="AE611" i="32"/>
  <c r="AD612" i="32"/>
  <c r="Q248" i="32"/>
  <c r="P249" i="32"/>
  <c r="P370" i="32"/>
  <c r="Q369" i="32"/>
  <c r="P128" i="32"/>
  <c r="Q127" i="32"/>
  <c r="AW411" i="32"/>
  <c r="AQ59" i="12"/>
  <c r="CP59" i="12" s="1"/>
  <c r="AX488" i="32"/>
  <c r="AW489" i="32"/>
  <c r="AZ56" i="12"/>
  <c r="CT56" i="12" s="1"/>
  <c r="BK47" i="32"/>
  <c r="BJ490" i="32"/>
  <c r="BK490" i="32" s="1"/>
  <c r="BL490" i="32" s="1"/>
  <c r="AV490" i="32"/>
  <c r="AV103" i="32"/>
  <c r="AV369" i="32"/>
  <c r="AW369" i="32" s="1"/>
  <c r="AX369" i="32" s="1"/>
  <c r="BX369" i="32"/>
  <c r="BY369" i="32" s="1"/>
  <c r="BZ369" i="32" s="1"/>
  <c r="BJ369" i="32"/>
  <c r="BK369" i="32" s="1"/>
  <c r="BL369" i="32" s="1"/>
  <c r="BX489" i="32"/>
  <c r="BY489" i="32" s="1"/>
  <c r="BZ489" i="32" s="1"/>
  <c r="AV588" i="32"/>
  <c r="AW588" i="32" s="1"/>
  <c r="AX588" i="32" s="1"/>
  <c r="BX248" i="32"/>
  <c r="BY248" i="32" s="1"/>
  <c r="BZ248" i="32" s="1"/>
  <c r="BJ248" i="32"/>
  <c r="BK248" i="32" s="1"/>
  <c r="BL248" i="32" s="1"/>
  <c r="AV248" i="32"/>
  <c r="AW248" i="32" s="1"/>
  <c r="AX248" i="32" s="1"/>
  <c r="BG588" i="32"/>
  <c r="BF589" i="32"/>
  <c r="AS465" i="32"/>
  <c r="AR466" i="32"/>
  <c r="AS102" i="32"/>
  <c r="AR103" i="32"/>
  <c r="AR224" i="32"/>
  <c r="AS223" i="32"/>
  <c r="AS344" i="32"/>
  <c r="AR345" i="32"/>
  <c r="BU345" i="32"/>
  <c r="BT346" i="32"/>
  <c r="BT467" i="32"/>
  <c r="BU466" i="32"/>
  <c r="AS586" i="32"/>
  <c r="AR587" i="32"/>
  <c r="BY547" i="32"/>
  <c r="BK547" i="32"/>
  <c r="BT589" i="32"/>
  <c r="BU588" i="32"/>
  <c r="BU226" i="32"/>
  <c r="BT227" i="32"/>
  <c r="BT106" i="32"/>
  <c r="BU105" i="32"/>
  <c r="BG346" i="32"/>
  <c r="BF347" i="32"/>
  <c r="BG104" i="32"/>
  <c r="BF105" i="32"/>
  <c r="BG225" i="32"/>
  <c r="BF226" i="32"/>
  <c r="BF469" i="32"/>
  <c r="BG468" i="32"/>
  <c r="BJ55" i="12" l="1"/>
  <c r="CY55" i="12" s="1"/>
  <c r="AH361" i="32"/>
  <c r="AI361" i="32" s="1"/>
  <c r="AJ361" i="32" s="1"/>
  <c r="AH483" i="32"/>
  <c r="AI483" i="32" s="1"/>
  <c r="AJ483" i="32" s="1"/>
  <c r="AH605" i="32"/>
  <c r="AI605" i="32" s="1"/>
  <c r="AJ605" i="32" s="1"/>
  <c r="T133" i="32"/>
  <c r="U133" i="32" s="1"/>
  <c r="V133" i="32"/>
  <c r="T490" i="32"/>
  <c r="U490" i="32" s="1"/>
  <c r="V490" i="32" s="1"/>
  <c r="T605" i="32"/>
  <c r="U605" i="32" s="1"/>
  <c r="V605" i="32"/>
  <c r="T364" i="32"/>
  <c r="U364" i="32" s="1"/>
  <c r="V364" i="32" s="1"/>
  <c r="Z50" i="12"/>
  <c r="CM50" i="12" s="1"/>
  <c r="AJ48" i="32"/>
  <c r="BZ46" i="32"/>
  <c r="F581" i="32"/>
  <c r="G581" i="32" s="1"/>
  <c r="H581" i="32" s="1"/>
  <c r="B492" i="32"/>
  <c r="C491" i="32"/>
  <c r="B129" i="32"/>
  <c r="C128" i="32"/>
  <c r="AD129" i="32"/>
  <c r="AE128" i="32"/>
  <c r="B371" i="32"/>
  <c r="C370" i="32"/>
  <c r="Q612" i="32"/>
  <c r="P613" i="32"/>
  <c r="AD250" i="32"/>
  <c r="AE249" i="32"/>
  <c r="AD371" i="32"/>
  <c r="AE370" i="32"/>
  <c r="B613" i="32"/>
  <c r="C612" i="32"/>
  <c r="P250" i="32"/>
  <c r="Q249" i="32"/>
  <c r="C249" i="32"/>
  <c r="B250" i="32"/>
  <c r="Q128" i="32"/>
  <c r="P129" i="32"/>
  <c r="P371" i="32"/>
  <c r="Q370" i="32"/>
  <c r="Q491" i="32"/>
  <c r="P492" i="32"/>
  <c r="AE491" i="32"/>
  <c r="AD492" i="32"/>
  <c r="AE612" i="32"/>
  <c r="AD613" i="32"/>
  <c r="AW103" i="32"/>
  <c r="AR59" i="12"/>
  <c r="CQ59" i="12" s="1"/>
  <c r="AX411" i="32"/>
  <c r="AX489" i="32"/>
  <c r="AW490" i="32"/>
  <c r="BA56" i="12"/>
  <c r="CU56" i="12" s="1"/>
  <c r="BL47" i="32"/>
  <c r="AV589" i="32"/>
  <c r="AW589" i="32" s="1"/>
  <c r="AX589" i="32" s="1"/>
  <c r="BX370" i="32"/>
  <c r="BY370" i="32" s="1"/>
  <c r="BZ370" i="32" s="1"/>
  <c r="AV104" i="32"/>
  <c r="BX490" i="32"/>
  <c r="BY490" i="32" s="1"/>
  <c r="BZ490" i="32" s="1"/>
  <c r="AV370" i="32"/>
  <c r="AW370" i="32" s="1"/>
  <c r="AX370" i="32" s="1"/>
  <c r="AV491" i="32"/>
  <c r="BX249" i="32"/>
  <c r="BY249" i="32" s="1"/>
  <c r="BZ249" i="32" s="1"/>
  <c r="AV249" i="32"/>
  <c r="AW249" i="32" s="1"/>
  <c r="AX249" i="32" s="1"/>
  <c r="BJ491" i="32"/>
  <c r="BK491" i="32" s="1"/>
  <c r="BL491" i="32" s="1"/>
  <c r="BJ249" i="32"/>
  <c r="BK249" i="32" s="1"/>
  <c r="BL249" i="32" s="1"/>
  <c r="BJ370" i="32"/>
  <c r="BK370" i="32" s="1"/>
  <c r="BL370" i="32" s="1"/>
  <c r="BG589" i="32"/>
  <c r="BF590" i="32"/>
  <c r="AS466" i="32"/>
  <c r="AR467" i="32"/>
  <c r="AS345" i="32"/>
  <c r="AR346" i="32"/>
  <c r="BT468" i="32"/>
  <c r="BU467" i="32"/>
  <c r="AS587" i="32"/>
  <c r="AR588" i="32"/>
  <c r="AS224" i="32"/>
  <c r="AR225" i="32"/>
  <c r="BU346" i="32"/>
  <c r="BT347" i="32"/>
  <c r="AS103" i="32"/>
  <c r="AR104" i="32"/>
  <c r="BL547" i="32"/>
  <c r="BZ547" i="32"/>
  <c r="BT107" i="32"/>
  <c r="BU106" i="32"/>
  <c r="BU227" i="32"/>
  <c r="BT228" i="32"/>
  <c r="BU589" i="32"/>
  <c r="BT590" i="32"/>
  <c r="BG226" i="32"/>
  <c r="BF227" i="32"/>
  <c r="BG105" i="32"/>
  <c r="BF106" i="32"/>
  <c r="BG347" i="32"/>
  <c r="BF348" i="32"/>
  <c r="BF470" i="32"/>
  <c r="BG469" i="32"/>
  <c r="BK55" i="12" l="1"/>
  <c r="CZ55" i="12" s="1"/>
  <c r="AH606" i="32"/>
  <c r="AI606" i="32" s="1"/>
  <c r="AJ606" i="32" s="1"/>
  <c r="AH484" i="32"/>
  <c r="AI484" i="32" s="1"/>
  <c r="AJ484" i="32"/>
  <c r="AH362" i="32"/>
  <c r="AI362" i="32" s="1"/>
  <c r="AJ362" i="32" s="1"/>
  <c r="T365" i="32"/>
  <c r="U365" i="32" s="1"/>
  <c r="V365" i="32" s="1"/>
  <c r="T491" i="32"/>
  <c r="U491" i="32" s="1"/>
  <c r="V491" i="32" s="1"/>
  <c r="T606" i="32"/>
  <c r="U606" i="32" s="1"/>
  <c r="V606" i="32"/>
  <c r="T134" i="32"/>
  <c r="U134" i="32" s="1"/>
  <c r="V134" i="32"/>
  <c r="AA50" i="12"/>
  <c r="CN50" i="12" s="1"/>
  <c r="AH49" i="32"/>
  <c r="BX47" i="32"/>
  <c r="F582" i="32"/>
  <c r="G582" i="32" s="1"/>
  <c r="H582" i="32" s="1"/>
  <c r="AD251" i="32"/>
  <c r="AE250" i="32"/>
  <c r="P372" i="32"/>
  <c r="Q371" i="32"/>
  <c r="Q613" i="32"/>
  <c r="P614" i="32"/>
  <c r="Q129" i="32"/>
  <c r="P130" i="32"/>
  <c r="B372" i="32"/>
  <c r="C371" i="32"/>
  <c r="AD130" i="32"/>
  <c r="AE129" i="32"/>
  <c r="AD614" i="32"/>
  <c r="AE613" i="32"/>
  <c r="C250" i="32"/>
  <c r="B251" i="32"/>
  <c r="C129" i="32"/>
  <c r="B130" i="32"/>
  <c r="AE492" i="32"/>
  <c r="AD493" i="32"/>
  <c r="P251" i="32"/>
  <c r="Q250" i="32"/>
  <c r="Q492" i="32"/>
  <c r="P493" i="32"/>
  <c r="C613" i="32"/>
  <c r="B614" i="32"/>
  <c r="AE371" i="32"/>
  <c r="AD372" i="32"/>
  <c r="C492" i="32"/>
  <c r="B493" i="32"/>
  <c r="AW104" i="32"/>
  <c r="AX103" i="32"/>
  <c r="AS59" i="12"/>
  <c r="CR59" i="12" s="1"/>
  <c r="AV412" i="32"/>
  <c r="AX490" i="32"/>
  <c r="BJ48" i="32"/>
  <c r="BB56" i="12"/>
  <c r="AW491" i="32"/>
  <c r="AV492" i="32"/>
  <c r="AV371" i="32"/>
  <c r="AW371" i="32" s="1"/>
  <c r="AX371" i="32" s="1"/>
  <c r="BJ250" i="32"/>
  <c r="BK250" i="32" s="1"/>
  <c r="BL250" i="32" s="1"/>
  <c r="BJ492" i="32"/>
  <c r="BK492" i="32" s="1"/>
  <c r="BL492" i="32" s="1"/>
  <c r="BJ371" i="32"/>
  <c r="BK371" i="32" s="1"/>
  <c r="BL371" i="32" s="1"/>
  <c r="AV590" i="32"/>
  <c r="AW590" i="32" s="1"/>
  <c r="AX590" i="32" s="1"/>
  <c r="AV250" i="32"/>
  <c r="AW250" i="32" s="1"/>
  <c r="AX250" i="32" s="1"/>
  <c r="BX250" i="32"/>
  <c r="BY250" i="32" s="1"/>
  <c r="BZ250" i="32" s="1"/>
  <c r="AV105" i="32"/>
  <c r="BX491" i="32"/>
  <c r="BY491" i="32" s="1"/>
  <c r="BZ491" i="32" s="1"/>
  <c r="BX371" i="32"/>
  <c r="BY371" i="32" s="1"/>
  <c r="BZ371" i="32" s="1"/>
  <c r="BF591" i="32"/>
  <c r="BG590" i="32"/>
  <c r="AS104" i="32"/>
  <c r="AR105" i="32"/>
  <c r="AS346" i="32"/>
  <c r="AR347" i="32"/>
  <c r="BT469" i="32"/>
  <c r="BU468" i="32"/>
  <c r="BU347" i="32"/>
  <c r="BT348" i="32"/>
  <c r="AS588" i="32"/>
  <c r="AR589" i="32"/>
  <c r="AS467" i="32"/>
  <c r="AR468" i="32"/>
  <c r="AS225" i="32"/>
  <c r="AR226" i="32"/>
  <c r="BX548" i="32"/>
  <c r="BJ548" i="32"/>
  <c r="BT591" i="32"/>
  <c r="BU590" i="32"/>
  <c r="BU228" i="32"/>
  <c r="BT229" i="32"/>
  <c r="BT108" i="32"/>
  <c r="BU107" i="32"/>
  <c r="BF107" i="32"/>
  <c r="BG106" i="32"/>
  <c r="BG227" i="32"/>
  <c r="BF228" i="32"/>
  <c r="BF471" i="32"/>
  <c r="BG470" i="32"/>
  <c r="BG348" i="32"/>
  <c r="BF349" i="32"/>
  <c r="BI56" i="12" l="1"/>
  <c r="CX56" i="12" s="1"/>
  <c r="AH363" i="32"/>
  <c r="AI363" i="32" s="1"/>
  <c r="AJ363" i="32" s="1"/>
  <c r="AH607" i="32"/>
  <c r="AI607" i="32" s="1"/>
  <c r="AJ607" i="32"/>
  <c r="AH485" i="32"/>
  <c r="AI485" i="32" s="1"/>
  <c r="AJ485" i="32" s="1"/>
  <c r="T492" i="32"/>
  <c r="U492" i="32" s="1"/>
  <c r="V492" i="32" s="1"/>
  <c r="T366" i="32"/>
  <c r="U366" i="32" s="1"/>
  <c r="V366" i="32"/>
  <c r="T607" i="32"/>
  <c r="U607" i="32" s="1"/>
  <c r="V607" i="32"/>
  <c r="T135" i="32"/>
  <c r="U135" i="32" s="1"/>
  <c r="V135" i="32" s="1"/>
  <c r="Y51" i="12"/>
  <c r="CL51" i="12" s="1"/>
  <c r="AI49" i="32"/>
  <c r="BY47" i="32"/>
  <c r="F583" i="32"/>
  <c r="G583" i="32" s="1"/>
  <c r="H583" i="32" s="1"/>
  <c r="P131" i="32"/>
  <c r="Q130" i="32"/>
  <c r="Q251" i="32"/>
  <c r="P252" i="32"/>
  <c r="AE493" i="32"/>
  <c r="AD494" i="32"/>
  <c r="Q614" i="32"/>
  <c r="P615" i="32"/>
  <c r="AE614" i="32"/>
  <c r="AD615" i="32"/>
  <c r="C251" i="32"/>
  <c r="B252" i="32"/>
  <c r="AE130" i="32"/>
  <c r="AD131" i="32"/>
  <c r="P373" i="32"/>
  <c r="Q372" i="32"/>
  <c r="B494" i="32"/>
  <c r="C493" i="32"/>
  <c r="AD373" i="32"/>
  <c r="AE372" i="32"/>
  <c r="B615" i="32"/>
  <c r="C614" i="32"/>
  <c r="B373" i="32"/>
  <c r="C372" i="32"/>
  <c r="AD252" i="32"/>
  <c r="AE251" i="32"/>
  <c r="B131" i="32"/>
  <c r="C130" i="32"/>
  <c r="Q493" i="32"/>
  <c r="P494" i="32"/>
  <c r="AW105" i="32"/>
  <c r="AX104" i="32"/>
  <c r="AW412" i="32"/>
  <c r="AQ60" i="12"/>
  <c r="CP60" i="12" s="1"/>
  <c r="AX491" i="32"/>
  <c r="BK48" i="32"/>
  <c r="AZ57" i="12"/>
  <c r="CT57" i="12" s="1"/>
  <c r="AW492" i="32"/>
  <c r="BJ372" i="32"/>
  <c r="BK372" i="32" s="1"/>
  <c r="BL372" i="32" s="1"/>
  <c r="BX372" i="32"/>
  <c r="BY372" i="32" s="1"/>
  <c r="BZ372" i="32" s="1"/>
  <c r="BJ493" i="32"/>
  <c r="BK493" i="32" s="1"/>
  <c r="BL493" i="32" s="1"/>
  <c r="AV591" i="32"/>
  <c r="AW591" i="32" s="1"/>
  <c r="AX591" i="32"/>
  <c r="BX492" i="32"/>
  <c r="BY492" i="32" s="1"/>
  <c r="BZ492" i="32" s="1"/>
  <c r="AV251" i="32"/>
  <c r="AW251" i="32" s="1"/>
  <c r="AX251" i="32" s="1"/>
  <c r="BJ251" i="32"/>
  <c r="BK251" i="32" s="1"/>
  <c r="BL251" i="32" s="1"/>
  <c r="AV493" i="32"/>
  <c r="BX251" i="32"/>
  <c r="BY251" i="32" s="1"/>
  <c r="BZ251" i="32" s="1"/>
  <c r="AV372" i="32"/>
  <c r="AW372" i="32" s="1"/>
  <c r="AX372" i="32" s="1"/>
  <c r="AV106" i="32"/>
  <c r="BF592" i="32"/>
  <c r="BG591" i="32"/>
  <c r="BU469" i="32"/>
  <c r="BT470" i="32"/>
  <c r="AS589" i="32"/>
  <c r="AR590" i="32"/>
  <c r="BT349" i="32"/>
  <c r="BU348" i="32"/>
  <c r="AR348" i="32"/>
  <c r="AS347" i="32"/>
  <c r="AR227" i="32"/>
  <c r="AS226" i="32"/>
  <c r="AR106" i="32"/>
  <c r="AS105" i="32"/>
  <c r="AS468" i="32"/>
  <c r="AR469" i="32"/>
  <c r="BK548" i="32"/>
  <c r="BY548" i="32"/>
  <c r="BU229" i="32"/>
  <c r="BT230" i="32"/>
  <c r="BU108" i="32"/>
  <c r="BT109" i="32"/>
  <c r="BT592" i="32"/>
  <c r="BU591" i="32"/>
  <c r="BG349" i="32"/>
  <c r="BF350" i="32"/>
  <c r="BF472" i="32"/>
  <c r="BG471" i="32"/>
  <c r="BG228" i="32"/>
  <c r="BF229" i="32"/>
  <c r="BG107" i="32"/>
  <c r="BF108" i="32"/>
  <c r="BJ56" i="12" l="1"/>
  <c r="CY56" i="12" s="1"/>
  <c r="AH486" i="32"/>
  <c r="AI486" i="32" s="1"/>
  <c r="AJ486" i="32" s="1"/>
  <c r="AH364" i="32"/>
  <c r="AI364" i="32" s="1"/>
  <c r="AJ364" i="32"/>
  <c r="AH608" i="32"/>
  <c r="AI608" i="32" s="1"/>
  <c r="AJ608" i="32" s="1"/>
  <c r="V136" i="32"/>
  <c r="T136" i="32"/>
  <c r="U136" i="32" s="1"/>
  <c r="T493" i="32"/>
  <c r="U493" i="32" s="1"/>
  <c r="V493" i="32" s="1"/>
  <c r="T608" i="32"/>
  <c r="U608" i="32" s="1"/>
  <c r="V608" i="32"/>
  <c r="T367" i="32"/>
  <c r="U367" i="32" s="1"/>
  <c r="V367" i="32"/>
  <c r="Z51" i="12"/>
  <c r="CM51" i="12" s="1"/>
  <c r="AJ49" i="32"/>
  <c r="BZ47" i="32"/>
  <c r="F584" i="32"/>
  <c r="G584" i="32" s="1"/>
  <c r="H584" i="32" s="1"/>
  <c r="B616" i="32"/>
  <c r="C615" i="32"/>
  <c r="AD374" i="32"/>
  <c r="AE373" i="32"/>
  <c r="Q494" i="32"/>
  <c r="P495" i="32"/>
  <c r="AD495" i="32"/>
  <c r="AE494" i="32"/>
  <c r="C494" i="32"/>
  <c r="B495" i="32"/>
  <c r="Q615" i="32"/>
  <c r="P616" i="32"/>
  <c r="B132" i="32"/>
  <c r="C131" i="32"/>
  <c r="P374" i="32"/>
  <c r="Q373" i="32"/>
  <c r="AD132" i="32"/>
  <c r="AE131" i="32"/>
  <c r="Q252" i="32"/>
  <c r="P253" i="32"/>
  <c r="AE252" i="32"/>
  <c r="AD253" i="32"/>
  <c r="AE615" i="32"/>
  <c r="AD616" i="32"/>
  <c r="B253" i="32"/>
  <c r="C252" i="32"/>
  <c r="C373" i="32"/>
  <c r="B374" i="32"/>
  <c r="Q131" i="32"/>
  <c r="P132" i="32"/>
  <c r="AW106" i="32"/>
  <c r="AX105" i="32"/>
  <c r="AR60" i="12"/>
  <c r="CQ60" i="12" s="1"/>
  <c r="AX412" i="32"/>
  <c r="BL48" i="32"/>
  <c r="BA57" i="12"/>
  <c r="CU57" i="12" s="1"/>
  <c r="AW493" i="32"/>
  <c r="AX492" i="32"/>
  <c r="AV494" i="32"/>
  <c r="BJ373" i="32"/>
  <c r="BK373" i="32" s="1"/>
  <c r="BL373" i="32" s="1"/>
  <c r="AV107" i="32"/>
  <c r="AV252" i="32"/>
  <c r="AW252" i="32" s="1"/>
  <c r="AX252" i="32" s="1"/>
  <c r="AV373" i="32"/>
  <c r="AW373" i="32" s="1"/>
  <c r="AX373" i="32" s="1"/>
  <c r="BX252" i="32"/>
  <c r="BY252" i="32" s="1"/>
  <c r="BZ252" i="32" s="1"/>
  <c r="BX493" i="32"/>
  <c r="BY493" i="32" s="1"/>
  <c r="BZ493" i="32" s="1"/>
  <c r="BJ494" i="32"/>
  <c r="BK494" i="32" s="1"/>
  <c r="BL494" i="32" s="1"/>
  <c r="BJ252" i="32"/>
  <c r="BK252" i="32" s="1"/>
  <c r="BL252" i="32" s="1"/>
  <c r="BX373" i="32"/>
  <c r="BY373" i="32" s="1"/>
  <c r="BZ373" i="32" s="1"/>
  <c r="AV592" i="32"/>
  <c r="AW592" i="32" s="1"/>
  <c r="AX592" i="32" s="1"/>
  <c r="BG592" i="32"/>
  <c r="BF593" i="32"/>
  <c r="AR591" i="32"/>
  <c r="AS590" i="32"/>
  <c r="AS227" i="32"/>
  <c r="AR228" i="32"/>
  <c r="AS469" i="32"/>
  <c r="AR470" i="32"/>
  <c r="BT471" i="32"/>
  <c r="BU470" i="32"/>
  <c r="AS348" i="32"/>
  <c r="AR349" i="32"/>
  <c r="AR107" i="32"/>
  <c r="AS106" i="32"/>
  <c r="BT350" i="32"/>
  <c r="BU349" i="32"/>
  <c r="BZ548" i="32"/>
  <c r="BL548" i="32"/>
  <c r="BT110" i="32"/>
  <c r="BU109" i="32"/>
  <c r="BT231" i="32"/>
  <c r="BU230" i="32"/>
  <c r="BU592" i="32"/>
  <c r="BT593" i="32"/>
  <c r="BF230" i="32"/>
  <c r="BG229" i="32"/>
  <c r="BF473" i="32"/>
  <c r="BG472" i="32"/>
  <c r="BF109" i="32"/>
  <c r="BG108" i="32"/>
  <c r="BG350" i="32"/>
  <c r="BF351" i="32"/>
  <c r="BK56" i="12" l="1"/>
  <c r="CZ56" i="12" s="1"/>
  <c r="AH609" i="32"/>
  <c r="AI609" i="32" s="1"/>
  <c r="AJ609" i="32"/>
  <c r="AH487" i="32"/>
  <c r="AI487" i="32" s="1"/>
  <c r="AJ487" i="32" s="1"/>
  <c r="AH365" i="32"/>
  <c r="AI365" i="32" s="1"/>
  <c r="AJ365" i="32" s="1"/>
  <c r="T494" i="32"/>
  <c r="U494" i="32" s="1"/>
  <c r="V494" i="32" s="1"/>
  <c r="T609" i="32"/>
  <c r="U609" i="32" s="1"/>
  <c r="V609" i="32"/>
  <c r="T368" i="32"/>
  <c r="U368" i="32" s="1"/>
  <c r="V368" i="32" s="1"/>
  <c r="T137" i="32"/>
  <c r="U137" i="32" s="1"/>
  <c r="V137" i="32"/>
  <c r="AA51" i="12"/>
  <c r="CN51" i="12" s="1"/>
  <c r="AH50" i="32"/>
  <c r="BX48" i="32"/>
  <c r="F585" i="32"/>
  <c r="G585" i="32" s="1"/>
  <c r="H585" i="32" s="1"/>
  <c r="AE253" i="32"/>
  <c r="AD254" i="32"/>
  <c r="B496" i="32"/>
  <c r="C495" i="32"/>
  <c r="AE495" i="32"/>
  <c r="AD496" i="32"/>
  <c r="Q495" i="32"/>
  <c r="P496" i="32"/>
  <c r="Q132" i="32"/>
  <c r="P133" i="32"/>
  <c r="AD617" i="32"/>
  <c r="AE616" i="32"/>
  <c r="P617" i="32"/>
  <c r="Q616" i="32"/>
  <c r="Q253" i="32"/>
  <c r="P254" i="32"/>
  <c r="C374" i="32"/>
  <c r="B375" i="32"/>
  <c r="P375" i="32"/>
  <c r="Q374" i="32"/>
  <c r="AD375" i="32"/>
  <c r="AE374" i="32"/>
  <c r="AE132" i="32"/>
  <c r="AD133" i="32"/>
  <c r="C253" i="32"/>
  <c r="B254" i="32"/>
  <c r="C132" i="32"/>
  <c r="B133" i="32"/>
  <c r="C616" i="32"/>
  <c r="B617" i="32"/>
  <c r="AW107" i="32"/>
  <c r="AX106" i="32"/>
  <c r="AV413" i="32"/>
  <c r="AS60" i="12"/>
  <c r="CR60" i="12" s="1"/>
  <c r="AW494" i="32"/>
  <c r="AX493" i="32"/>
  <c r="BJ49" i="32"/>
  <c r="BB57" i="12"/>
  <c r="BX374" i="32"/>
  <c r="BY374" i="32" s="1"/>
  <c r="BZ374" i="32" s="1"/>
  <c r="AV108" i="32"/>
  <c r="BJ374" i="32"/>
  <c r="BK374" i="32" s="1"/>
  <c r="BL374" i="32" s="1"/>
  <c r="BJ253" i="32"/>
  <c r="BK253" i="32" s="1"/>
  <c r="BL253" i="32" s="1"/>
  <c r="BX494" i="32"/>
  <c r="BY494" i="32" s="1"/>
  <c r="BZ494" i="32" s="1"/>
  <c r="BJ495" i="32"/>
  <c r="BK495" i="32" s="1"/>
  <c r="BL495" i="32" s="1"/>
  <c r="AV593" i="32"/>
  <c r="AW593" i="32" s="1"/>
  <c r="AX593" i="32"/>
  <c r="AV495" i="32"/>
  <c r="AV374" i="32"/>
  <c r="AW374" i="32" s="1"/>
  <c r="AX374" i="32" s="1"/>
  <c r="AV253" i="32"/>
  <c r="AW253" i="32" s="1"/>
  <c r="AX253" i="32" s="1"/>
  <c r="BX253" i="32"/>
  <c r="BY253" i="32" s="1"/>
  <c r="BZ253" i="32" s="1"/>
  <c r="BG593" i="32"/>
  <c r="BF594" i="32"/>
  <c r="AS228" i="32"/>
  <c r="AR229" i="32"/>
  <c r="BT351" i="32"/>
  <c r="BU350" i="32"/>
  <c r="AS349" i="32"/>
  <c r="AR350" i="32"/>
  <c r="AS107" i="32"/>
  <c r="AR108" i="32"/>
  <c r="BT472" i="32"/>
  <c r="BU471" i="32"/>
  <c r="AR592" i="32"/>
  <c r="AS591" i="32"/>
  <c r="AS470" i="32"/>
  <c r="AR471" i="32"/>
  <c r="BJ549" i="32"/>
  <c r="BX549" i="32"/>
  <c r="BT232" i="32"/>
  <c r="BU231" i="32"/>
  <c r="BU593" i="32"/>
  <c r="BT594" i="32"/>
  <c r="BU110" i="32"/>
  <c r="BT111" i="32"/>
  <c r="BF110" i="32"/>
  <c r="BG109" i="32"/>
  <c r="BF474" i="32"/>
  <c r="BG473" i="32"/>
  <c r="BG351" i="32"/>
  <c r="BF352" i="32"/>
  <c r="BF231" i="32"/>
  <c r="BG230" i="32"/>
  <c r="BI57" i="12" l="1"/>
  <c r="CX57" i="12" s="1"/>
  <c r="AH366" i="32"/>
  <c r="AI366" i="32" s="1"/>
  <c r="AJ366" i="32" s="1"/>
  <c r="AH488" i="32"/>
  <c r="AI488" i="32" s="1"/>
  <c r="AJ488" i="32"/>
  <c r="AH610" i="32"/>
  <c r="AI610" i="32" s="1"/>
  <c r="AJ610" i="32" s="1"/>
  <c r="T369" i="32"/>
  <c r="U369" i="32" s="1"/>
  <c r="V369" i="32"/>
  <c r="T495" i="32"/>
  <c r="U495" i="32" s="1"/>
  <c r="V495" i="32" s="1"/>
  <c r="T610" i="32"/>
  <c r="U610" i="32" s="1"/>
  <c r="V610" i="32"/>
  <c r="F586" i="32"/>
  <c r="G586" i="32" s="1"/>
  <c r="H586" i="32" s="1"/>
  <c r="Y52" i="12"/>
  <c r="CL52" i="12" s="1"/>
  <c r="AI50" i="32"/>
  <c r="BY48" i="32"/>
  <c r="AD618" i="32"/>
  <c r="AE617" i="32"/>
  <c r="P134" i="32"/>
  <c r="Q133" i="32"/>
  <c r="C617" i="32"/>
  <c r="B618" i="32"/>
  <c r="AD376" i="32"/>
  <c r="AE375" i="32"/>
  <c r="AE133" i="32"/>
  <c r="AD134" i="32"/>
  <c r="C133" i="32"/>
  <c r="B134" i="32"/>
  <c r="P497" i="32"/>
  <c r="Q496" i="32"/>
  <c r="P376" i="32"/>
  <c r="Q375" i="32"/>
  <c r="B255" i="32"/>
  <c r="C254" i="32"/>
  <c r="C375" i="32"/>
  <c r="B376" i="32"/>
  <c r="AE496" i="32"/>
  <c r="AD497" i="32"/>
  <c r="Q254" i="32"/>
  <c r="P255" i="32"/>
  <c r="B497" i="32"/>
  <c r="C496" i="32"/>
  <c r="AE254" i="32"/>
  <c r="AD255" i="32"/>
  <c r="P618" i="32"/>
  <c r="Q617" i="32"/>
  <c r="AW108" i="32"/>
  <c r="AX107" i="32"/>
  <c r="AQ61" i="12"/>
  <c r="CP61" i="12" s="1"/>
  <c r="AW413" i="32"/>
  <c r="AW495" i="32"/>
  <c r="BK49" i="32"/>
  <c r="AZ58" i="12"/>
  <c r="CT58" i="12" s="1"/>
  <c r="AX494" i="32"/>
  <c r="AV375" i="32"/>
  <c r="AW375" i="32" s="1"/>
  <c r="AX375" i="32" s="1"/>
  <c r="AV496" i="32"/>
  <c r="AW496" i="32" s="1"/>
  <c r="AX496" i="32" s="1"/>
  <c r="BX495" i="32"/>
  <c r="BY495" i="32" s="1"/>
  <c r="BZ495" i="32" s="1"/>
  <c r="AV109" i="32"/>
  <c r="AV254" i="32"/>
  <c r="AW254" i="32" s="1"/>
  <c r="AX254" i="32"/>
  <c r="BX375" i="32"/>
  <c r="BY375" i="32" s="1"/>
  <c r="BZ375" i="32" s="1"/>
  <c r="BJ375" i="32"/>
  <c r="BK375" i="32" s="1"/>
  <c r="BL375" i="32" s="1"/>
  <c r="BJ496" i="32"/>
  <c r="BK496" i="32" s="1"/>
  <c r="BL496" i="32"/>
  <c r="AV594" i="32"/>
  <c r="AW594" i="32" s="1"/>
  <c r="AX594" i="32" s="1"/>
  <c r="BX254" i="32"/>
  <c r="BY254" i="32" s="1"/>
  <c r="BZ254" i="32" s="1"/>
  <c r="BJ254" i="32"/>
  <c r="BK254" i="32" s="1"/>
  <c r="BL254" i="32" s="1"/>
  <c r="BG594" i="32"/>
  <c r="BF595" i="32"/>
  <c r="AR109" i="32"/>
  <c r="AS108" i="32"/>
  <c r="BU472" i="32"/>
  <c r="BT473" i="32"/>
  <c r="AR472" i="32"/>
  <c r="AS471" i="32"/>
  <c r="AS350" i="32"/>
  <c r="AR351" i="32"/>
  <c r="BT352" i="32"/>
  <c r="BU351" i="32"/>
  <c r="AR230" i="32"/>
  <c r="AS229" i="32"/>
  <c r="AR593" i="32"/>
  <c r="AS592" i="32"/>
  <c r="BY549" i="32"/>
  <c r="BK549" i="32"/>
  <c r="BU594" i="32"/>
  <c r="BT595" i="32"/>
  <c r="BU111" i="32"/>
  <c r="BT112" i="32"/>
  <c r="BU232" i="32"/>
  <c r="BT233" i="32"/>
  <c r="BF475" i="32"/>
  <c r="BG474" i="32"/>
  <c r="BG352" i="32"/>
  <c r="BF353" i="32"/>
  <c r="BF232" i="32"/>
  <c r="BG231" i="32"/>
  <c r="BG110" i="32"/>
  <c r="BF111" i="32"/>
  <c r="BJ57" i="12" l="1"/>
  <c r="CY57" i="12" s="1"/>
  <c r="AH611" i="32"/>
  <c r="AI611" i="32" s="1"/>
  <c r="AJ611" i="32" s="1"/>
  <c r="AH367" i="32"/>
  <c r="AI367" i="32" s="1"/>
  <c r="AJ367" i="32"/>
  <c r="AH489" i="32"/>
  <c r="AI489" i="32" s="1"/>
  <c r="AJ489" i="32" s="1"/>
  <c r="T496" i="32"/>
  <c r="U496" i="32" s="1"/>
  <c r="V496" i="32" s="1"/>
  <c r="T611" i="32"/>
  <c r="U611" i="32" s="1"/>
  <c r="V611" i="32"/>
  <c r="T370" i="32"/>
  <c r="U370" i="32" s="1"/>
  <c r="V370" i="32" s="1"/>
  <c r="F587" i="32"/>
  <c r="G587" i="32" s="1"/>
  <c r="H587" i="32" s="1"/>
  <c r="Z52" i="12"/>
  <c r="CM52" i="12" s="1"/>
  <c r="AJ50" i="32"/>
  <c r="BZ48" i="32"/>
  <c r="B498" i="32"/>
  <c r="C497" i="32"/>
  <c r="P498" i="32"/>
  <c r="Q497" i="32"/>
  <c r="AE497" i="32"/>
  <c r="AD498" i="32"/>
  <c r="AD135" i="32"/>
  <c r="AE134" i="32"/>
  <c r="AD377" i="32"/>
  <c r="AE376" i="32"/>
  <c r="C618" i="32"/>
  <c r="B619" i="32"/>
  <c r="Q255" i="32"/>
  <c r="P256" i="32"/>
  <c r="B135" i="32"/>
  <c r="C134" i="32"/>
  <c r="C376" i="32"/>
  <c r="B377" i="32"/>
  <c r="Q134" i="32"/>
  <c r="P135" i="32"/>
  <c r="P619" i="32"/>
  <c r="Q618" i="32"/>
  <c r="C255" i="32"/>
  <c r="B256" i="32"/>
  <c r="AD256" i="32"/>
  <c r="AE255" i="32"/>
  <c r="P377" i="32"/>
  <c r="Q376" i="32"/>
  <c r="AD619" i="32"/>
  <c r="AE618" i="32"/>
  <c r="AX108" i="32"/>
  <c r="AW109" i="32"/>
  <c r="AR61" i="12"/>
  <c r="CQ61" i="12" s="1"/>
  <c r="AX413" i="32"/>
  <c r="BL49" i="32"/>
  <c r="BA58" i="12"/>
  <c r="CU58" i="12" s="1"/>
  <c r="AX495" i="32"/>
  <c r="AV595" i="32"/>
  <c r="AW595" i="32" s="1"/>
  <c r="AX595" i="32" s="1"/>
  <c r="BX496" i="32"/>
  <c r="BY496" i="32" s="1"/>
  <c r="BZ496" i="32" s="1"/>
  <c r="BJ376" i="32"/>
  <c r="BK376" i="32" s="1"/>
  <c r="BL376" i="32" s="1"/>
  <c r="AV110" i="32"/>
  <c r="AX110" i="32"/>
  <c r="BX376" i="32"/>
  <c r="BY376" i="32" s="1"/>
  <c r="BZ376" i="32" s="1"/>
  <c r="AV497" i="32"/>
  <c r="AW497" i="32" s="1"/>
  <c r="AX497" i="32"/>
  <c r="BX255" i="32"/>
  <c r="BY255" i="32" s="1"/>
  <c r="BZ255" i="32" s="1"/>
  <c r="AV376" i="32"/>
  <c r="AW376" i="32" s="1"/>
  <c r="AX376" i="32" s="1"/>
  <c r="AV255" i="32"/>
  <c r="AW255" i="32" s="1"/>
  <c r="AX255" i="32" s="1"/>
  <c r="BJ255" i="32"/>
  <c r="BK255" i="32" s="1"/>
  <c r="BL255" i="32" s="1"/>
  <c r="BJ497" i="32"/>
  <c r="BK497" i="32" s="1"/>
  <c r="BL497" i="32" s="1"/>
  <c r="BF596" i="32"/>
  <c r="BG595" i="32"/>
  <c r="AS593" i="32"/>
  <c r="AR594" i="32"/>
  <c r="AS472" i="32"/>
  <c r="AR473" i="32"/>
  <c r="BT474" i="32"/>
  <c r="BU473" i="32"/>
  <c r="AR231" i="32"/>
  <c r="AS230" i="32"/>
  <c r="AR352" i="32"/>
  <c r="AS351" i="32"/>
  <c r="BU352" i="32"/>
  <c r="BT353" i="32"/>
  <c r="AR110" i="32"/>
  <c r="AS109" i="32"/>
  <c r="BL549" i="32"/>
  <c r="BZ549" i="32"/>
  <c r="BU112" i="32"/>
  <c r="BT113" i="32"/>
  <c r="BU233" i="32"/>
  <c r="BT234" i="32"/>
  <c r="BU595" i="32"/>
  <c r="BT596" i="32"/>
  <c r="BG232" i="32"/>
  <c r="BF233" i="32"/>
  <c r="BG353" i="32"/>
  <c r="BF354" i="32"/>
  <c r="BG111" i="32"/>
  <c r="BF112" i="32"/>
  <c r="BF476" i="32"/>
  <c r="BG475" i="32"/>
  <c r="BK57" i="12" l="1"/>
  <c r="CZ57" i="12" s="1"/>
  <c r="AH490" i="32"/>
  <c r="AI490" i="32" s="1"/>
  <c r="AJ490" i="32"/>
  <c r="AH612" i="32"/>
  <c r="AI612" i="32" s="1"/>
  <c r="AJ612" i="32" s="1"/>
  <c r="AH368" i="32"/>
  <c r="AI368" i="32" s="1"/>
  <c r="AJ368" i="32" s="1"/>
  <c r="T497" i="32"/>
  <c r="U497" i="32" s="1"/>
  <c r="V497" i="32" s="1"/>
  <c r="T371" i="32"/>
  <c r="U371" i="32" s="1"/>
  <c r="V371" i="32"/>
  <c r="T612" i="32"/>
  <c r="U612" i="32" s="1"/>
  <c r="V612" i="32" s="1"/>
  <c r="F588" i="32"/>
  <c r="G588" i="32" s="1"/>
  <c r="H588" i="32" s="1"/>
  <c r="AA52" i="12"/>
  <c r="CN52" i="12" s="1"/>
  <c r="AH51" i="32"/>
  <c r="BX49" i="32"/>
  <c r="P620" i="32"/>
  <c r="Q619" i="32"/>
  <c r="B620" i="32"/>
  <c r="C619" i="32"/>
  <c r="Q135" i="32"/>
  <c r="P136" i="32"/>
  <c r="AE619" i="32"/>
  <c r="AD620" i="32"/>
  <c r="AE377" i="32"/>
  <c r="AD378" i="32"/>
  <c r="AD136" i="32"/>
  <c r="AE135" i="32"/>
  <c r="B378" i="32"/>
  <c r="C377" i="32"/>
  <c r="AE498" i="32"/>
  <c r="AD499" i="32"/>
  <c r="Q377" i="32"/>
  <c r="P378" i="32"/>
  <c r="AD257" i="32"/>
  <c r="AE256" i="32"/>
  <c r="B257" i="32"/>
  <c r="C256" i="32"/>
  <c r="C135" i="32"/>
  <c r="B136" i="32"/>
  <c r="P499" i="32"/>
  <c r="Q498" i="32"/>
  <c r="P257" i="32"/>
  <c r="Q256" i="32"/>
  <c r="C498" i="32"/>
  <c r="B499" i="32"/>
  <c r="AX109" i="32"/>
  <c r="AW110" i="32"/>
  <c r="AS61" i="12"/>
  <c r="CR61" i="12" s="1"/>
  <c r="AV414" i="32"/>
  <c r="BB58" i="12"/>
  <c r="BJ50" i="32"/>
  <c r="BX497" i="32"/>
  <c r="BY497" i="32" s="1"/>
  <c r="BZ497" i="32" s="1"/>
  <c r="BJ498" i="32"/>
  <c r="BK498" i="32" s="1"/>
  <c r="BL498" i="32"/>
  <c r="BJ256" i="32"/>
  <c r="BK256" i="32" s="1"/>
  <c r="BL256" i="32" s="1"/>
  <c r="BX377" i="32"/>
  <c r="BY377" i="32" s="1"/>
  <c r="BZ377" i="32" s="1"/>
  <c r="AV256" i="32"/>
  <c r="AW256" i="32" s="1"/>
  <c r="AX256" i="32"/>
  <c r="AV596" i="32"/>
  <c r="AW596" i="32" s="1"/>
  <c r="AX596" i="32" s="1"/>
  <c r="AV377" i="32"/>
  <c r="AW377" i="32" s="1"/>
  <c r="AX377" i="32" s="1"/>
  <c r="AV111" i="32"/>
  <c r="BX256" i="32"/>
  <c r="BY256" i="32" s="1"/>
  <c r="BZ256" i="32" s="1"/>
  <c r="AV498" i="32"/>
  <c r="AW498" i="32" s="1"/>
  <c r="AX498" i="32" s="1"/>
  <c r="BJ377" i="32"/>
  <c r="BK377" i="32" s="1"/>
  <c r="BL377" i="32" s="1"/>
  <c r="BF597" i="32"/>
  <c r="BG596" i="32"/>
  <c r="AR111" i="32"/>
  <c r="AS110" i="32"/>
  <c r="BU474" i="32"/>
  <c r="BT475" i="32"/>
  <c r="BU353" i="32"/>
  <c r="BT354" i="32"/>
  <c r="AR353" i="32"/>
  <c r="AS352" i="32"/>
  <c r="AR474" i="32"/>
  <c r="AS473" i="32"/>
  <c r="AS594" i="32"/>
  <c r="AR595" i="32"/>
  <c r="AR232" i="32"/>
  <c r="AS231" i="32"/>
  <c r="BX550" i="32"/>
  <c r="BJ550" i="32"/>
  <c r="BU234" i="32"/>
  <c r="BT235" i="32"/>
  <c r="BU596" i="32"/>
  <c r="BT597" i="32"/>
  <c r="BT114" i="32"/>
  <c r="BU113" i="32"/>
  <c r="BG354" i="32"/>
  <c r="BF355" i="32"/>
  <c r="BG233" i="32"/>
  <c r="BF234" i="32"/>
  <c r="BG112" i="32"/>
  <c r="BF113" i="32"/>
  <c r="BF477" i="32"/>
  <c r="BG476" i="32"/>
  <c r="BI58" i="12" l="1"/>
  <c r="CX58" i="12" s="1"/>
  <c r="AH369" i="32"/>
  <c r="AI369" i="32" s="1"/>
  <c r="AJ369" i="32"/>
  <c r="AH613" i="32"/>
  <c r="AI613" i="32" s="1"/>
  <c r="AJ613" i="32" s="1"/>
  <c r="AJ491" i="32"/>
  <c r="AH491" i="32"/>
  <c r="AI491" i="32" s="1"/>
  <c r="T613" i="32"/>
  <c r="U613" i="32" s="1"/>
  <c r="V613" i="32" s="1"/>
  <c r="T498" i="32"/>
  <c r="U498" i="32" s="1"/>
  <c r="V498" i="32" s="1"/>
  <c r="T372" i="32"/>
  <c r="U372" i="32" s="1"/>
  <c r="V372" i="32" s="1"/>
  <c r="F589" i="32"/>
  <c r="G589" i="32" s="1"/>
  <c r="H589" i="32" s="1"/>
  <c r="Y53" i="12"/>
  <c r="CL53" i="12" s="1"/>
  <c r="AI51" i="32"/>
  <c r="BY49" i="32"/>
  <c r="C499" i="32"/>
  <c r="B500" i="32"/>
  <c r="C500" i="32" s="1"/>
  <c r="P379" i="32"/>
  <c r="Q379" i="32" s="1"/>
  <c r="Q378" i="32"/>
  <c r="Q257" i="32"/>
  <c r="P258" i="32"/>
  <c r="Q258" i="32" s="1"/>
  <c r="AE499" i="32"/>
  <c r="AD500" i="32"/>
  <c r="AE500" i="32" s="1"/>
  <c r="P500" i="32"/>
  <c r="Q500" i="32" s="1"/>
  <c r="Q499" i="32"/>
  <c r="C136" i="32"/>
  <c r="B137" i="32"/>
  <c r="C137" i="32" s="1"/>
  <c r="B379" i="32"/>
  <c r="C379" i="32" s="1"/>
  <c r="C378" i="32"/>
  <c r="Q136" i="32"/>
  <c r="P137" i="32"/>
  <c r="Q137" i="32" s="1"/>
  <c r="Q57" i="12"/>
  <c r="CI57" i="12" s="1"/>
  <c r="P57" i="12"/>
  <c r="CH57" i="12" s="1"/>
  <c r="R57" i="12"/>
  <c r="Q58" i="12"/>
  <c r="CI58" i="12" s="1"/>
  <c r="P59" i="12"/>
  <c r="CH59" i="12" s="1"/>
  <c r="AD137" i="32"/>
  <c r="AE137" i="32" s="1"/>
  <c r="AE136" i="32"/>
  <c r="C257" i="32"/>
  <c r="B258" i="32"/>
  <c r="C258" i="32" s="1"/>
  <c r="AE378" i="32"/>
  <c r="AD379" i="32"/>
  <c r="AE379" i="32" s="1"/>
  <c r="C620" i="32"/>
  <c r="B621" i="32"/>
  <c r="C621" i="32" s="1"/>
  <c r="AD258" i="32"/>
  <c r="AE258" i="32" s="1"/>
  <c r="AE257" i="32"/>
  <c r="AE620" i="32"/>
  <c r="AD621" i="32"/>
  <c r="AE621" i="32" s="1"/>
  <c r="P621" i="32"/>
  <c r="Q621" i="32" s="1"/>
  <c r="Q620" i="32"/>
  <c r="AW111" i="32"/>
  <c r="AQ62" i="12"/>
  <c r="CP62" i="12" s="1"/>
  <c r="AW414" i="32"/>
  <c r="BK50" i="32"/>
  <c r="AZ59" i="12"/>
  <c r="CT59" i="12" s="1"/>
  <c r="R59" i="12"/>
  <c r="AV378" i="32"/>
  <c r="AW378" i="32" s="1"/>
  <c r="AX378" i="32" s="1"/>
  <c r="BX498" i="32"/>
  <c r="BY498" i="32" s="1"/>
  <c r="BZ498" i="32" s="1"/>
  <c r="AV112" i="32"/>
  <c r="AX112" i="32"/>
  <c r="AV597" i="32"/>
  <c r="AW597" i="32" s="1"/>
  <c r="AX597" i="32" s="1"/>
  <c r="BJ257" i="32"/>
  <c r="BK257" i="32" s="1"/>
  <c r="BL257" i="32"/>
  <c r="BX378" i="32"/>
  <c r="BY378" i="32" s="1"/>
  <c r="BZ378" i="32" s="1"/>
  <c r="BJ499" i="32"/>
  <c r="BK499" i="32" s="1"/>
  <c r="BL499" i="32" s="1"/>
  <c r="AV499" i="32"/>
  <c r="AW499" i="32" s="1"/>
  <c r="AX499" i="32" s="1"/>
  <c r="BX257" i="32"/>
  <c r="BY257" i="32" s="1"/>
  <c r="BZ257" i="32" s="1"/>
  <c r="AV257" i="32"/>
  <c r="AW257" i="32" s="1"/>
  <c r="AX257" i="32" s="1"/>
  <c r="BJ378" i="32"/>
  <c r="BK378" i="32" s="1"/>
  <c r="BL378" i="32" s="1"/>
  <c r="BG597" i="32"/>
  <c r="BF598" i="32"/>
  <c r="BT355" i="32"/>
  <c r="BU354" i="32"/>
  <c r="AR233" i="32"/>
  <c r="AS232" i="32"/>
  <c r="AS474" i="32"/>
  <c r="AR475" i="32"/>
  <c r="BT476" i="32"/>
  <c r="BU475" i="32"/>
  <c r="AS595" i="32"/>
  <c r="AR596" i="32"/>
  <c r="AS111" i="32"/>
  <c r="AR112" i="32"/>
  <c r="AS353" i="32"/>
  <c r="AR354" i="32"/>
  <c r="BK550" i="32"/>
  <c r="BY550" i="32"/>
  <c r="BU597" i="32"/>
  <c r="BT598" i="32"/>
  <c r="BU235" i="32"/>
  <c r="BT236" i="32"/>
  <c r="BT115" i="32"/>
  <c r="BU114" i="32"/>
  <c r="BG113" i="32"/>
  <c r="BF114" i="32"/>
  <c r="BG234" i="32"/>
  <c r="BF235" i="32"/>
  <c r="BG355" i="32"/>
  <c r="BF356" i="32"/>
  <c r="BF478" i="32"/>
  <c r="BG477" i="32"/>
  <c r="BJ58" i="12" l="1"/>
  <c r="CY58" i="12" s="1"/>
  <c r="AH614" i="32"/>
  <c r="AI614" i="32" s="1"/>
  <c r="AJ614" i="32"/>
  <c r="AH492" i="32"/>
  <c r="AI492" i="32" s="1"/>
  <c r="AJ492" i="32" s="1"/>
  <c r="AH370" i="32"/>
  <c r="AI370" i="32" s="1"/>
  <c r="AJ370" i="32"/>
  <c r="T373" i="32"/>
  <c r="U373" i="32" s="1"/>
  <c r="V373" i="32" s="1"/>
  <c r="T499" i="32"/>
  <c r="U499" i="32" s="1"/>
  <c r="V499" i="32" s="1"/>
  <c r="T614" i="32"/>
  <c r="U614" i="32" s="1"/>
  <c r="V614" i="32" s="1"/>
  <c r="F590" i="32"/>
  <c r="G590" i="32" s="1"/>
  <c r="H590" i="32" s="1"/>
  <c r="H56" i="12"/>
  <c r="CE56" i="12" s="1"/>
  <c r="I56" i="12"/>
  <c r="CF56" i="12" s="1"/>
  <c r="I55" i="12"/>
  <c r="CF55" i="12" s="1"/>
  <c r="H55" i="12"/>
  <c r="CE55" i="12" s="1"/>
  <c r="D50" i="12"/>
  <c r="D44" i="12"/>
  <c r="D48" i="12"/>
  <c r="D49" i="12"/>
  <c r="D45" i="12"/>
  <c r="D42" i="12"/>
  <c r="D43" i="12"/>
  <c r="D41" i="12"/>
  <c r="D47" i="12"/>
  <c r="D51" i="12"/>
  <c r="D46" i="12"/>
  <c r="D52" i="12"/>
  <c r="D54" i="12"/>
  <c r="D53" i="12"/>
  <c r="D56" i="12"/>
  <c r="D58" i="12"/>
  <c r="D57" i="12"/>
  <c r="F41" i="12"/>
  <c r="D60" i="12"/>
  <c r="D61" i="12"/>
  <c r="F42" i="12"/>
  <c r="F43" i="12"/>
  <c r="F44" i="12"/>
  <c r="F46" i="12"/>
  <c r="F45" i="12"/>
  <c r="F47" i="12"/>
  <c r="F48" i="12"/>
  <c r="F49" i="12"/>
  <c r="F50" i="12"/>
  <c r="F51" i="12"/>
  <c r="F52" i="12"/>
  <c r="F53" i="12"/>
  <c r="F54" i="12"/>
  <c r="F57" i="12"/>
  <c r="F55" i="12"/>
  <c r="F56" i="12"/>
  <c r="F58" i="12"/>
  <c r="F59" i="12"/>
  <c r="F61" i="12"/>
  <c r="F60" i="12"/>
  <c r="F66" i="12"/>
  <c r="F64" i="12"/>
  <c r="F69" i="12"/>
  <c r="F63" i="12"/>
  <c r="F70" i="12"/>
  <c r="F62" i="12"/>
  <c r="F67" i="12"/>
  <c r="G68" i="12"/>
  <c r="CD68" i="12" s="1"/>
  <c r="F65" i="12"/>
  <c r="G41" i="12"/>
  <c r="CD41" i="12" s="1"/>
  <c r="I68" i="12"/>
  <c r="CF68" i="12" s="1"/>
  <c r="F72" i="12"/>
  <c r="F73" i="12"/>
  <c r="H68" i="12"/>
  <c r="CE68" i="12" s="1"/>
  <c r="G42" i="12"/>
  <c r="CD42" i="12" s="1"/>
  <c r="I41" i="12"/>
  <c r="CF41" i="12" s="1"/>
  <c r="H41" i="12"/>
  <c r="CE41" i="12" s="1"/>
  <c r="F75" i="12"/>
  <c r="F74" i="12"/>
  <c r="I42" i="12"/>
  <c r="CF42" i="12" s="1"/>
  <c r="BY42" i="12" s="1"/>
  <c r="H42" i="12"/>
  <c r="CE42" i="12" s="1"/>
  <c r="F79" i="12"/>
  <c r="G43" i="12"/>
  <c r="CD43" i="12" s="1"/>
  <c r="F76" i="12"/>
  <c r="H43" i="12"/>
  <c r="CE43" i="12" s="1"/>
  <c r="G44" i="12"/>
  <c r="CD44" i="12" s="1"/>
  <c r="I43" i="12"/>
  <c r="CF43" i="12" s="1"/>
  <c r="BY43" i="12" s="1"/>
  <c r="H44" i="12"/>
  <c r="CE44" i="12" s="1"/>
  <c r="G45" i="12"/>
  <c r="CD45" i="12" s="1"/>
  <c r="I44" i="12"/>
  <c r="CF44" i="12" s="1"/>
  <c r="BY44" i="12" s="1"/>
  <c r="H45" i="12"/>
  <c r="CE45" i="12" s="1"/>
  <c r="H46" i="12"/>
  <c r="CE46" i="12" s="1"/>
  <c r="G46" i="12"/>
  <c r="CD46" i="12" s="1"/>
  <c r="I45" i="12"/>
  <c r="CF45" i="12" s="1"/>
  <c r="BY45" i="12" s="1"/>
  <c r="I46" i="12"/>
  <c r="CF46" i="12" s="1"/>
  <c r="BY46" i="12" s="1"/>
  <c r="G47" i="12"/>
  <c r="CD47" i="12" s="1"/>
  <c r="H47" i="12"/>
  <c r="CE47" i="12" s="1"/>
  <c r="I47" i="12"/>
  <c r="CF47" i="12" s="1"/>
  <c r="BY47" i="12" s="1"/>
  <c r="G48" i="12"/>
  <c r="CD48" i="12" s="1"/>
  <c r="G49" i="12"/>
  <c r="CD49" i="12" s="1"/>
  <c r="H48" i="12"/>
  <c r="CE48" i="12" s="1"/>
  <c r="I48" i="12"/>
  <c r="CF48" i="12" s="1"/>
  <c r="BY48" i="12" s="1"/>
  <c r="H49" i="12"/>
  <c r="CE49" i="12" s="1"/>
  <c r="I49" i="12"/>
  <c r="CF49" i="12" s="1"/>
  <c r="BY49" i="12" s="1"/>
  <c r="G50" i="12"/>
  <c r="CD50" i="12" s="1"/>
  <c r="H50" i="12"/>
  <c r="CE50" i="12" s="1"/>
  <c r="I50" i="12"/>
  <c r="CF50" i="12" s="1"/>
  <c r="BY50" i="12" s="1"/>
  <c r="G57" i="12"/>
  <c r="CD57" i="12" s="1"/>
  <c r="G51" i="12"/>
  <c r="CD51" i="12" s="1"/>
  <c r="H57" i="12"/>
  <c r="CE57" i="12" s="1"/>
  <c r="I57" i="12"/>
  <c r="CF57" i="12" s="1"/>
  <c r="H51" i="12"/>
  <c r="CE51" i="12" s="1"/>
  <c r="G52" i="12"/>
  <c r="CD52" i="12" s="1"/>
  <c r="H52" i="12"/>
  <c r="CE52" i="12" s="1"/>
  <c r="I51" i="12"/>
  <c r="CF51" i="12" s="1"/>
  <c r="BY51" i="12" s="1"/>
  <c r="I52" i="12"/>
  <c r="CF52" i="12" s="1"/>
  <c r="BY52" i="12" s="1"/>
  <c r="G53" i="12"/>
  <c r="CD53" i="12" s="1"/>
  <c r="H54" i="12"/>
  <c r="CE54" i="12" s="1"/>
  <c r="H53" i="12"/>
  <c r="CE53" i="12" s="1"/>
  <c r="I53" i="12"/>
  <c r="CF53" i="12" s="1"/>
  <c r="G54" i="12"/>
  <c r="CD54" i="12" s="1"/>
  <c r="I54" i="12"/>
  <c r="CF54" i="12" s="1"/>
  <c r="G55" i="12"/>
  <c r="CD55" i="12" s="1"/>
  <c r="G56" i="12"/>
  <c r="CD56" i="12" s="1"/>
  <c r="V44" i="12"/>
  <c r="V47" i="12"/>
  <c r="V43" i="12"/>
  <c r="V39" i="12"/>
  <c r="V42" i="12"/>
  <c r="V37" i="12"/>
  <c r="V29" i="12"/>
  <c r="V40" i="12"/>
  <c r="V30" i="12"/>
  <c r="V38" i="12"/>
  <c r="V41" i="12"/>
  <c r="V36" i="12"/>
  <c r="V45" i="12"/>
  <c r="X45" i="12"/>
  <c r="V48" i="12"/>
  <c r="V33" i="12"/>
  <c r="V46" i="12"/>
  <c r="V32" i="12"/>
  <c r="V34" i="12"/>
  <c r="X40" i="12"/>
  <c r="V35" i="12"/>
  <c r="V31" i="12"/>
  <c r="X38" i="12"/>
  <c r="X48" i="12"/>
  <c r="X31" i="12"/>
  <c r="X44" i="12"/>
  <c r="X37" i="12"/>
  <c r="X35" i="12"/>
  <c r="X39" i="12"/>
  <c r="X41" i="12"/>
  <c r="X43" i="12"/>
  <c r="X49" i="12"/>
  <c r="X30" i="12"/>
  <c r="X46" i="12"/>
  <c r="X34" i="12"/>
  <c r="X42" i="12"/>
  <c r="X32" i="12"/>
  <c r="V52" i="12"/>
  <c r="X47" i="12"/>
  <c r="X36" i="12"/>
  <c r="V50" i="12"/>
  <c r="X33" i="12"/>
  <c r="X50" i="12"/>
  <c r="X29" i="12"/>
  <c r="V51" i="12"/>
  <c r="X53" i="12"/>
  <c r="X52" i="12"/>
  <c r="V49" i="12"/>
  <c r="V53" i="12"/>
  <c r="X51" i="12"/>
  <c r="X55" i="12"/>
  <c r="X54" i="12"/>
  <c r="X56" i="12"/>
  <c r="V56" i="12"/>
  <c r="V58" i="12"/>
  <c r="V55" i="12"/>
  <c r="V54" i="12"/>
  <c r="X58" i="12"/>
  <c r="V57" i="12"/>
  <c r="X59" i="12"/>
  <c r="V59" i="12"/>
  <c r="X60" i="12"/>
  <c r="V61" i="12"/>
  <c r="V62" i="12"/>
  <c r="X61" i="12"/>
  <c r="X62" i="12"/>
  <c r="X63" i="12"/>
  <c r="Z53" i="12"/>
  <c r="CM53" i="12" s="1"/>
  <c r="D55" i="12"/>
  <c r="D59" i="12"/>
  <c r="D62" i="12"/>
  <c r="F71" i="12"/>
  <c r="X57" i="12"/>
  <c r="V60" i="12"/>
  <c r="AJ51" i="32"/>
  <c r="D35" i="12"/>
  <c r="I29" i="12"/>
  <c r="CF29" i="12" s="1"/>
  <c r="D38" i="12"/>
  <c r="D32" i="12"/>
  <c r="D40" i="12"/>
  <c r="D36" i="12"/>
  <c r="D37" i="12"/>
  <c r="D31" i="12"/>
  <c r="D34" i="12"/>
  <c r="D39" i="12"/>
  <c r="H29" i="12"/>
  <c r="CE29" i="12" s="1"/>
  <c r="D33" i="12"/>
  <c r="D30" i="12"/>
  <c r="D29" i="12"/>
  <c r="F29" i="12"/>
  <c r="G30" i="12"/>
  <c r="CD30" i="12" s="1"/>
  <c r="G29" i="12"/>
  <c r="CD29" i="12" s="1"/>
  <c r="F30" i="12"/>
  <c r="I30" i="12"/>
  <c r="CF30" i="12" s="1"/>
  <c r="H30" i="12"/>
  <c r="CE30" i="12" s="1"/>
  <c r="F39" i="12"/>
  <c r="F40" i="12"/>
  <c r="F35" i="12"/>
  <c r="F33" i="12"/>
  <c r="F37" i="12"/>
  <c r="F36" i="12"/>
  <c r="F38" i="12"/>
  <c r="F34" i="12"/>
  <c r="H31" i="12"/>
  <c r="CE31" i="12" s="1"/>
  <c r="F32" i="12"/>
  <c r="F31" i="12"/>
  <c r="G31" i="12"/>
  <c r="CD31" i="12" s="1"/>
  <c r="G32" i="12"/>
  <c r="CD32" i="12" s="1"/>
  <c r="I31" i="12"/>
  <c r="CF31" i="12" s="1"/>
  <c r="H32" i="12"/>
  <c r="CE32" i="12" s="1"/>
  <c r="G34" i="12"/>
  <c r="CD34" i="12" s="1"/>
  <c r="G33" i="12"/>
  <c r="CD33" i="12" s="1"/>
  <c r="I32" i="12"/>
  <c r="CF32" i="12" s="1"/>
  <c r="H33" i="12"/>
  <c r="CE33" i="12" s="1"/>
  <c r="I33" i="12"/>
  <c r="CF33" i="12" s="1"/>
  <c r="H34" i="12"/>
  <c r="CE34" i="12" s="1"/>
  <c r="I35" i="12"/>
  <c r="CF35" i="12" s="1"/>
  <c r="I34" i="12"/>
  <c r="CF34" i="12" s="1"/>
  <c r="G35" i="12"/>
  <c r="CD35" i="12" s="1"/>
  <c r="H35" i="12"/>
  <c r="CE35" i="12" s="1"/>
  <c r="G36" i="12"/>
  <c r="CD36" i="12" s="1"/>
  <c r="H36" i="12"/>
  <c r="CE36" i="12" s="1"/>
  <c r="I36" i="12"/>
  <c r="CF36" i="12" s="1"/>
  <c r="G37" i="12"/>
  <c r="CD37" i="12" s="1"/>
  <c r="H37" i="12"/>
  <c r="CE37" i="12" s="1"/>
  <c r="I37" i="12"/>
  <c r="CF37" i="12" s="1"/>
  <c r="G38" i="12"/>
  <c r="CD38" i="12" s="1"/>
  <c r="G39" i="12"/>
  <c r="CD39" i="12" s="1"/>
  <c r="H38" i="12"/>
  <c r="CE38" i="12" s="1"/>
  <c r="I38" i="12"/>
  <c r="CF38" i="12" s="1"/>
  <c r="I39" i="12"/>
  <c r="CF39" i="12" s="1"/>
  <c r="H39" i="12"/>
  <c r="CE39" i="12" s="1"/>
  <c r="G40" i="12"/>
  <c r="CD40" i="12" s="1"/>
  <c r="I40" i="12"/>
  <c r="CF40" i="12" s="1"/>
  <c r="H40" i="12"/>
  <c r="CE40" i="12" s="1"/>
  <c r="BZ49" i="32"/>
  <c r="R29" i="12"/>
  <c r="O29" i="12"/>
  <c r="M41" i="12"/>
  <c r="Q29" i="12"/>
  <c r="CI29" i="12" s="1"/>
  <c r="P29" i="12"/>
  <c r="CH29" i="12" s="1"/>
  <c r="M51" i="12"/>
  <c r="P30" i="12"/>
  <c r="CH30" i="12" s="1"/>
  <c r="M56" i="12"/>
  <c r="M49" i="12"/>
  <c r="O61" i="12"/>
  <c r="M32" i="12"/>
  <c r="M58" i="12"/>
  <c r="M66" i="12"/>
  <c r="M60" i="12"/>
  <c r="M67" i="12"/>
  <c r="M46" i="12"/>
  <c r="M55" i="12"/>
  <c r="M36" i="12"/>
  <c r="M44" i="12"/>
  <c r="M43" i="12"/>
  <c r="M53" i="12"/>
  <c r="M31" i="12"/>
  <c r="M33" i="12"/>
  <c r="M34" i="12"/>
  <c r="M39" i="12"/>
  <c r="M54" i="12"/>
  <c r="M57" i="12"/>
  <c r="O33" i="12"/>
  <c r="O30" i="12"/>
  <c r="M62" i="12"/>
  <c r="M61" i="12"/>
  <c r="O48" i="12"/>
  <c r="O63" i="12"/>
  <c r="O35" i="12"/>
  <c r="O46" i="12"/>
  <c r="M65" i="12"/>
  <c r="O56" i="12"/>
  <c r="M59" i="12"/>
  <c r="M63" i="12"/>
  <c r="M42" i="12"/>
  <c r="M35" i="12"/>
  <c r="O31" i="12"/>
  <c r="O64" i="12"/>
  <c r="O60" i="12"/>
  <c r="M40" i="12"/>
  <c r="O53" i="12"/>
  <c r="O47" i="12"/>
  <c r="M64" i="12"/>
  <c r="O62" i="12"/>
  <c r="O66" i="12"/>
  <c r="O43" i="12"/>
  <c r="M47" i="12"/>
  <c r="O45" i="12"/>
  <c r="M37" i="12"/>
  <c r="M52" i="12"/>
  <c r="O51" i="12"/>
  <c r="M45" i="12"/>
  <c r="O55" i="12"/>
  <c r="M50" i="12"/>
  <c r="M30" i="12"/>
  <c r="M48" i="12"/>
  <c r="O49" i="12"/>
  <c r="O67" i="12"/>
  <c r="O42" i="12"/>
  <c r="O34" i="12"/>
  <c r="O54" i="12"/>
  <c r="M38" i="12"/>
  <c r="O59" i="12"/>
  <c r="O65" i="12"/>
  <c r="O52" i="12"/>
  <c r="O58" i="12"/>
  <c r="M29" i="12"/>
  <c r="O50" i="12"/>
  <c r="O32" i="12"/>
  <c r="O44" i="12"/>
  <c r="O57" i="12"/>
  <c r="R30" i="12"/>
  <c r="O37" i="12"/>
  <c r="Q30" i="12"/>
  <c r="CI30" i="12" s="1"/>
  <c r="P31" i="12"/>
  <c r="CH31" i="12" s="1"/>
  <c r="O36" i="12"/>
  <c r="R31" i="12"/>
  <c r="O39" i="12"/>
  <c r="O38" i="12"/>
  <c r="Q31" i="12"/>
  <c r="CI31" i="12" s="1"/>
  <c r="O41" i="12"/>
  <c r="O40" i="12"/>
  <c r="Q32" i="12"/>
  <c r="CI32" i="12" s="1"/>
  <c r="P32" i="12"/>
  <c r="CH32" i="12" s="1"/>
  <c r="P33" i="12"/>
  <c r="CH33" i="12" s="1"/>
  <c r="Q34" i="12"/>
  <c r="CI34" i="12" s="1"/>
  <c r="R32" i="12"/>
  <c r="Q33" i="12"/>
  <c r="CI33" i="12" s="1"/>
  <c r="R33" i="12"/>
  <c r="P34" i="12"/>
  <c r="CH34" i="12" s="1"/>
  <c r="P35" i="12"/>
  <c r="CH35" i="12" s="1"/>
  <c r="R34" i="12"/>
  <c r="Q35" i="12"/>
  <c r="CI35" i="12" s="1"/>
  <c r="R35" i="12"/>
  <c r="Q36" i="12"/>
  <c r="CI36" i="12" s="1"/>
  <c r="P36" i="12"/>
  <c r="CH36" i="12" s="1"/>
  <c r="R36" i="12"/>
  <c r="P37" i="12"/>
  <c r="CH37" i="12" s="1"/>
  <c r="R37" i="12"/>
  <c r="Q37" i="12"/>
  <c r="CI37" i="12" s="1"/>
  <c r="P38" i="12"/>
  <c r="CH38" i="12" s="1"/>
  <c r="Q38" i="12"/>
  <c r="CI38" i="12" s="1"/>
  <c r="R38" i="12"/>
  <c r="P39" i="12"/>
  <c r="CH39" i="12" s="1"/>
  <c r="Q39" i="12"/>
  <c r="CI39" i="12" s="1"/>
  <c r="Q40" i="12"/>
  <c r="CI40" i="12" s="1"/>
  <c r="R39" i="12"/>
  <c r="P40" i="12"/>
  <c r="CH40" i="12" s="1"/>
  <c r="Q41" i="12"/>
  <c r="CI41" i="12" s="1"/>
  <c r="Q66" i="12"/>
  <c r="CI66" i="12" s="1"/>
  <c r="R66" i="12"/>
  <c r="P66" i="12"/>
  <c r="CH66" i="12" s="1"/>
  <c r="P41" i="12"/>
  <c r="CH41" i="12" s="1"/>
  <c r="R40" i="12"/>
  <c r="P67" i="12"/>
  <c r="CH67" i="12" s="1"/>
  <c r="R67" i="12"/>
  <c r="Q42" i="12"/>
  <c r="CI42" i="12" s="1"/>
  <c r="Q67" i="12"/>
  <c r="CI67" i="12" s="1"/>
  <c r="R41" i="12"/>
  <c r="R43" i="12"/>
  <c r="P42" i="12"/>
  <c r="CH42" i="12" s="1"/>
  <c r="R42" i="12"/>
  <c r="Q43" i="12"/>
  <c r="CI43" i="12" s="1"/>
  <c r="P43" i="12"/>
  <c r="CH43" i="12" s="1"/>
  <c r="P44" i="12"/>
  <c r="CH44" i="12" s="1"/>
  <c r="Q44" i="12"/>
  <c r="CI44" i="12" s="1"/>
  <c r="R44" i="12"/>
  <c r="P46" i="12"/>
  <c r="CH46" i="12" s="1"/>
  <c r="P45" i="12"/>
  <c r="CH45" i="12" s="1"/>
  <c r="Q45" i="12"/>
  <c r="CI45" i="12" s="1"/>
  <c r="R45" i="12"/>
  <c r="Q46" i="12"/>
  <c r="CI46" i="12" s="1"/>
  <c r="R46" i="12"/>
  <c r="Q69" i="12"/>
  <c r="CI69" i="12" s="1"/>
  <c r="Q47" i="12"/>
  <c r="CI47" i="12" s="1"/>
  <c r="P48" i="12"/>
  <c r="CH48" i="12" s="1"/>
  <c r="P69" i="12"/>
  <c r="CH69" i="12" s="1"/>
  <c r="R68" i="12"/>
  <c r="P68" i="12"/>
  <c r="CH68" i="12" s="1"/>
  <c r="Q68" i="12"/>
  <c r="CI68" i="12" s="1"/>
  <c r="R69" i="12"/>
  <c r="P47" i="12"/>
  <c r="CH47" i="12" s="1"/>
  <c r="R47" i="12"/>
  <c r="Q48" i="12"/>
  <c r="CI48" i="12" s="1"/>
  <c r="Q70" i="12"/>
  <c r="CI70" i="12" s="1"/>
  <c r="P70" i="12"/>
  <c r="CH70" i="12" s="1"/>
  <c r="R70" i="12"/>
  <c r="R48" i="12"/>
  <c r="Q49" i="12"/>
  <c r="CI49" i="12" s="1"/>
  <c r="P49" i="12"/>
  <c r="CH49" i="12" s="1"/>
  <c r="P71" i="12"/>
  <c r="CH71" i="12" s="1"/>
  <c r="P50" i="12"/>
  <c r="CH50" i="12" s="1"/>
  <c r="R49" i="12"/>
  <c r="R71" i="12"/>
  <c r="Q71" i="12"/>
  <c r="CI71" i="12" s="1"/>
  <c r="R72" i="12"/>
  <c r="Q50" i="12"/>
  <c r="CI50" i="12" s="1"/>
  <c r="P72" i="12"/>
  <c r="CH72" i="12" s="1"/>
  <c r="P73" i="12"/>
  <c r="CH73" i="12" s="1"/>
  <c r="Q72" i="12"/>
  <c r="CI72" i="12" s="1"/>
  <c r="P51" i="12"/>
  <c r="CH51" i="12" s="1"/>
  <c r="R50" i="12"/>
  <c r="Q51" i="12"/>
  <c r="CI51" i="12" s="1"/>
  <c r="R51" i="12"/>
  <c r="Q73" i="12"/>
  <c r="CI73" i="12" s="1"/>
  <c r="Q52" i="12"/>
  <c r="CI52" i="12" s="1"/>
  <c r="P74" i="12"/>
  <c r="CH74" i="12" s="1"/>
  <c r="R73" i="12"/>
  <c r="R52" i="12"/>
  <c r="P52" i="12"/>
  <c r="CH52" i="12" s="1"/>
  <c r="P53" i="12"/>
  <c r="CH53" i="12" s="1"/>
  <c r="R74" i="12"/>
  <c r="Q74" i="12"/>
  <c r="CI74" i="12" s="1"/>
  <c r="Q75" i="12"/>
  <c r="CI75" i="12" s="1"/>
  <c r="P75" i="12"/>
  <c r="CH75" i="12" s="1"/>
  <c r="R53" i="12"/>
  <c r="Q53" i="12"/>
  <c r="CI53" i="12" s="1"/>
  <c r="R75" i="12"/>
  <c r="Q54" i="12"/>
  <c r="CI54" i="12" s="1"/>
  <c r="Q76" i="12"/>
  <c r="CI76" i="12" s="1"/>
  <c r="P76" i="12"/>
  <c r="CH76" i="12" s="1"/>
  <c r="P54" i="12"/>
  <c r="CH54" i="12" s="1"/>
  <c r="R54" i="12"/>
  <c r="R79" i="12"/>
  <c r="R76" i="12"/>
  <c r="P55" i="12"/>
  <c r="CH55" i="12" s="1"/>
  <c r="Q79" i="12"/>
  <c r="CI79" i="12" s="1"/>
  <c r="R55" i="12"/>
  <c r="P79" i="12"/>
  <c r="CH79" i="12" s="1"/>
  <c r="Q55" i="12"/>
  <c r="CI55" i="12" s="1"/>
  <c r="P56" i="12"/>
  <c r="CH56" i="12" s="1"/>
  <c r="Q56" i="12"/>
  <c r="CI56" i="12" s="1"/>
  <c r="R56" i="12"/>
  <c r="AA28" i="12"/>
  <c r="V143" i="12"/>
  <c r="X144" i="12"/>
  <c r="V71" i="12"/>
  <c r="V86" i="12"/>
  <c r="V119" i="12"/>
  <c r="V80" i="12"/>
  <c r="V116" i="12"/>
  <c r="V124" i="12"/>
  <c r="V70" i="12"/>
  <c r="V114" i="12"/>
  <c r="V120" i="12"/>
  <c r="V128" i="12"/>
  <c r="V100" i="12"/>
  <c r="V82" i="12"/>
  <c r="V69" i="12"/>
  <c r="V85" i="12"/>
  <c r="V118" i="12"/>
  <c r="V64" i="12"/>
  <c r="V92" i="12"/>
  <c r="V97" i="12"/>
  <c r="V126" i="12"/>
  <c r="V115" i="12"/>
  <c r="V103" i="12"/>
  <c r="V95" i="12"/>
  <c r="V101" i="12"/>
  <c r="V83" i="12"/>
  <c r="V139" i="12"/>
  <c r="V66" i="12"/>
  <c r="V87" i="12"/>
  <c r="V135" i="12"/>
  <c r="V76" i="12"/>
  <c r="V141" i="12"/>
  <c r="V74" i="12"/>
  <c r="V108" i="12"/>
  <c r="V94" i="12"/>
  <c r="V67" i="12"/>
  <c r="V63" i="12"/>
  <c r="V79" i="12"/>
  <c r="V84" i="12"/>
  <c r="V109" i="12"/>
  <c r="V72" i="12"/>
  <c r="V145" i="12"/>
  <c r="V102" i="12"/>
  <c r="V106" i="12"/>
  <c r="V110" i="12"/>
  <c r="V107" i="12"/>
  <c r="V81" i="12"/>
  <c r="V73" i="12"/>
  <c r="V138" i="12"/>
  <c r="V136" i="12"/>
  <c r="V125" i="12"/>
  <c r="V133" i="12"/>
  <c r="V105" i="12"/>
  <c r="V127" i="12"/>
  <c r="V96" i="12"/>
  <c r="V113" i="12"/>
  <c r="X113" i="12"/>
  <c r="V140" i="12"/>
  <c r="V142" i="12"/>
  <c r="V90" i="12"/>
  <c r="V75" i="12"/>
  <c r="V132" i="12"/>
  <c r="V98" i="12"/>
  <c r="V131" i="12"/>
  <c r="V111" i="12"/>
  <c r="V89" i="12"/>
  <c r="V68" i="12"/>
  <c r="V137" i="12"/>
  <c r="V134" i="12"/>
  <c r="V129" i="12"/>
  <c r="V88" i="12"/>
  <c r="V123" i="12"/>
  <c r="V104" i="12"/>
  <c r="V117" i="12"/>
  <c r="V144" i="12"/>
  <c r="V122" i="12"/>
  <c r="V121" i="12"/>
  <c r="X137" i="12"/>
  <c r="X75" i="12"/>
  <c r="X98" i="12"/>
  <c r="X105" i="12"/>
  <c r="X132" i="12"/>
  <c r="X95" i="12"/>
  <c r="X79" i="12"/>
  <c r="X110" i="12"/>
  <c r="X135" i="12"/>
  <c r="X143" i="12"/>
  <c r="X127" i="12"/>
  <c r="X133" i="12"/>
  <c r="V91" i="12"/>
  <c r="X67" i="12"/>
  <c r="X141" i="12"/>
  <c r="X106" i="12"/>
  <c r="X64" i="12"/>
  <c r="X117" i="12"/>
  <c r="X129" i="12"/>
  <c r="X122" i="12"/>
  <c r="X85" i="12"/>
  <c r="X126" i="12"/>
  <c r="X72" i="12"/>
  <c r="X119" i="12"/>
  <c r="X107" i="12"/>
  <c r="X142" i="12"/>
  <c r="X138" i="12"/>
  <c r="X104" i="12"/>
  <c r="X115" i="12"/>
  <c r="X123" i="12"/>
  <c r="X140" i="12"/>
  <c r="X120" i="12"/>
  <c r="X111" i="12"/>
  <c r="X80" i="12"/>
  <c r="X81" i="12"/>
  <c r="X114" i="12"/>
  <c r="X65" i="12"/>
  <c r="X89" i="12"/>
  <c r="X128" i="12"/>
  <c r="X87" i="12"/>
  <c r="V99" i="12"/>
  <c r="X136" i="12"/>
  <c r="X109" i="12"/>
  <c r="X97" i="12"/>
  <c r="X121" i="12"/>
  <c r="V112" i="12"/>
  <c r="X68" i="12"/>
  <c r="X139" i="12"/>
  <c r="X82" i="12"/>
  <c r="X118" i="12"/>
  <c r="X124" i="12"/>
  <c r="V65" i="12"/>
  <c r="X70" i="12"/>
  <c r="X116" i="12"/>
  <c r="X96" i="12"/>
  <c r="X84" i="12"/>
  <c r="X76" i="12"/>
  <c r="X69" i="12"/>
  <c r="X92" i="12"/>
  <c r="V93" i="12"/>
  <c r="X99" i="12"/>
  <c r="X134" i="12"/>
  <c r="X90" i="12"/>
  <c r="X66" i="12"/>
  <c r="X83" i="12"/>
  <c r="X112" i="12"/>
  <c r="X93" i="12"/>
  <c r="X103" i="12"/>
  <c r="X73" i="12"/>
  <c r="X101" i="12"/>
  <c r="X91" i="12"/>
  <c r="X71" i="12"/>
  <c r="X125" i="12"/>
  <c r="X131" i="12"/>
  <c r="X100" i="12"/>
  <c r="X94" i="12"/>
  <c r="V130" i="12"/>
  <c r="X86" i="12"/>
  <c r="X74" i="12"/>
  <c r="X130" i="12"/>
  <c r="X102" i="12"/>
  <c r="X88" i="12"/>
  <c r="X145" i="12"/>
  <c r="X108" i="12"/>
  <c r="Q59" i="12"/>
  <c r="CI59" i="12" s="1"/>
  <c r="R58" i="12"/>
  <c r="P58" i="12"/>
  <c r="CH58" i="12" s="1"/>
  <c r="D127" i="12"/>
  <c r="I28" i="12"/>
  <c r="D81" i="12"/>
  <c r="D121" i="12"/>
  <c r="D85" i="12"/>
  <c r="D84" i="12"/>
  <c r="D91" i="12"/>
  <c r="D108" i="12"/>
  <c r="D79" i="12"/>
  <c r="D75" i="12"/>
  <c r="D87" i="12"/>
  <c r="D137" i="12"/>
  <c r="D82" i="12"/>
  <c r="D80" i="12"/>
  <c r="D144" i="12"/>
  <c r="D65" i="12"/>
  <c r="D96" i="12"/>
  <c r="D97" i="12"/>
  <c r="D124" i="12"/>
  <c r="D141" i="12"/>
  <c r="D105" i="12"/>
  <c r="D106" i="12"/>
  <c r="D98" i="12"/>
  <c r="D69" i="12"/>
  <c r="D115" i="12"/>
  <c r="D126" i="12"/>
  <c r="D74" i="12"/>
  <c r="D118" i="12"/>
  <c r="D112" i="12"/>
  <c r="D133" i="12"/>
  <c r="D132" i="12"/>
  <c r="D66" i="12"/>
  <c r="D70" i="12"/>
  <c r="D86" i="12"/>
  <c r="D109" i="12"/>
  <c r="D128" i="12"/>
  <c r="D72" i="12"/>
  <c r="D83" i="12"/>
  <c r="D104" i="12"/>
  <c r="D130" i="12"/>
  <c r="D76" i="12"/>
  <c r="D145" i="12"/>
  <c r="D135" i="12"/>
  <c r="D63" i="12"/>
  <c r="D68" i="12"/>
  <c r="D142" i="12"/>
  <c r="D117" i="12"/>
  <c r="D110" i="12"/>
  <c r="D111" i="12"/>
  <c r="D107" i="12"/>
  <c r="D143" i="12"/>
  <c r="D119" i="12"/>
  <c r="D95" i="12"/>
  <c r="D88" i="12"/>
  <c r="D67" i="12"/>
  <c r="D114" i="12"/>
  <c r="D120" i="12"/>
  <c r="D139" i="12"/>
  <c r="D94" i="12"/>
  <c r="D123" i="12"/>
  <c r="D64" i="12"/>
  <c r="D89" i="12"/>
  <c r="D99" i="12"/>
  <c r="D102" i="12"/>
  <c r="D122" i="12"/>
  <c r="D138" i="12"/>
  <c r="D125" i="12"/>
  <c r="D100" i="12"/>
  <c r="D140" i="12"/>
  <c r="D131" i="12"/>
  <c r="D73" i="12"/>
  <c r="D90" i="12"/>
  <c r="D136" i="12"/>
  <c r="D129" i="12"/>
  <c r="D113" i="12"/>
  <c r="D116" i="12"/>
  <c r="D134" i="12"/>
  <c r="D93" i="12"/>
  <c r="D101" i="12"/>
  <c r="D103" i="12"/>
  <c r="D92" i="12"/>
  <c r="D71" i="12"/>
  <c r="F68" i="12"/>
  <c r="F117" i="12"/>
  <c r="F133" i="12"/>
  <c r="F118" i="12"/>
  <c r="F122" i="12"/>
  <c r="F131" i="12"/>
  <c r="F119" i="12"/>
  <c r="F142" i="12"/>
  <c r="F106" i="12"/>
  <c r="F143" i="12"/>
  <c r="F129" i="12"/>
  <c r="F141" i="12"/>
  <c r="F138" i="12"/>
  <c r="F132" i="12"/>
  <c r="F134" i="12"/>
  <c r="F136" i="12"/>
  <c r="F137" i="12"/>
  <c r="F140" i="12"/>
  <c r="F127" i="12"/>
  <c r="F128" i="12"/>
  <c r="F135" i="12"/>
  <c r="F95" i="12"/>
  <c r="F120" i="12"/>
  <c r="F110" i="12"/>
  <c r="F125" i="12"/>
  <c r="F115" i="12"/>
  <c r="F92" i="12"/>
  <c r="F126" i="12"/>
  <c r="F90" i="12"/>
  <c r="F113" i="12"/>
  <c r="F88" i="12"/>
  <c r="F139" i="12"/>
  <c r="F100" i="12"/>
  <c r="F98" i="12"/>
  <c r="F82" i="12"/>
  <c r="F145" i="12"/>
  <c r="F85" i="12"/>
  <c r="F144" i="12"/>
  <c r="F130" i="12"/>
  <c r="F123" i="12"/>
  <c r="F121" i="12"/>
  <c r="F97" i="12"/>
  <c r="F112" i="12"/>
  <c r="F80" i="12"/>
  <c r="F124" i="12"/>
  <c r="F87" i="12"/>
  <c r="F93" i="12"/>
  <c r="F105" i="12"/>
  <c r="F109" i="12"/>
  <c r="F81" i="12"/>
  <c r="F107" i="12"/>
  <c r="F89" i="12"/>
  <c r="F101" i="12"/>
  <c r="F116" i="12"/>
  <c r="F104" i="12"/>
  <c r="F84" i="12"/>
  <c r="F86" i="12"/>
  <c r="F96" i="12"/>
  <c r="F102" i="12"/>
  <c r="F94" i="12"/>
  <c r="F103" i="12"/>
  <c r="F91" i="12"/>
  <c r="F114" i="12"/>
  <c r="F108" i="12"/>
  <c r="F99" i="12"/>
  <c r="F111" i="12"/>
  <c r="F83" i="12"/>
  <c r="AW112" i="32"/>
  <c r="AX111" i="32"/>
  <c r="AR62" i="12"/>
  <c r="CQ62" i="12" s="1"/>
  <c r="AX414" i="32"/>
  <c r="BL50" i="32"/>
  <c r="BA59" i="12"/>
  <c r="CU59" i="12" s="1"/>
  <c r="P60" i="12"/>
  <c r="CH60" i="12" s="1"/>
  <c r="AV379" i="32"/>
  <c r="AW379" i="32" s="1"/>
  <c r="AX379" i="32" s="1"/>
  <c r="BX499" i="32"/>
  <c r="BY499" i="32" s="1"/>
  <c r="BZ499" i="32" s="1"/>
  <c r="AV598" i="32"/>
  <c r="AW598" i="32" s="1"/>
  <c r="AX598" i="32" s="1"/>
  <c r="AV500" i="32"/>
  <c r="AW500" i="32" s="1"/>
  <c r="AX500" i="32" s="1"/>
  <c r="BJ500" i="32"/>
  <c r="BK500" i="32" s="1"/>
  <c r="BL500" i="32" s="1"/>
  <c r="BX258" i="32"/>
  <c r="BY258" i="32" s="1"/>
  <c r="BZ258" i="32" s="1"/>
  <c r="BX379" i="32"/>
  <c r="BY379" i="32" s="1"/>
  <c r="BZ379" i="32" s="1"/>
  <c r="BJ379" i="32"/>
  <c r="BK379" i="32" s="1"/>
  <c r="BL379" i="32"/>
  <c r="AV113" i="32"/>
  <c r="BJ258" i="32"/>
  <c r="BK258" i="32" s="1"/>
  <c r="BL258" i="32" s="1"/>
  <c r="AV258" i="32"/>
  <c r="AW258" i="32" s="1"/>
  <c r="AX258" i="32" s="1"/>
  <c r="BG598" i="32"/>
  <c r="BF599" i="32"/>
  <c r="AS354" i="32"/>
  <c r="AR355" i="32"/>
  <c r="AS596" i="32"/>
  <c r="AR597" i="32"/>
  <c r="AS475" i="32"/>
  <c r="AR476" i="32"/>
  <c r="AR234" i="32"/>
  <c r="AS233" i="32"/>
  <c r="AS112" i="32"/>
  <c r="AR113" i="32"/>
  <c r="BT477" i="32"/>
  <c r="BU476" i="32"/>
  <c r="BU355" i="32"/>
  <c r="BT356" i="32"/>
  <c r="BZ550" i="32"/>
  <c r="BL550" i="32"/>
  <c r="BU236" i="32"/>
  <c r="BT237" i="32"/>
  <c r="BT599" i="32"/>
  <c r="BU598" i="32"/>
  <c r="BU115" i="32"/>
  <c r="BT116" i="32"/>
  <c r="BG114" i="32"/>
  <c r="BF115" i="32"/>
  <c r="BG356" i="32"/>
  <c r="BF357" i="32"/>
  <c r="BG235" i="32"/>
  <c r="BF236" i="32"/>
  <c r="BF479" i="32"/>
  <c r="BG478" i="32"/>
  <c r="G58" i="12"/>
  <c r="CD58" i="12" s="1"/>
  <c r="BK58" i="12" l="1"/>
  <c r="CZ58" i="12" s="1"/>
  <c r="BX53" i="12"/>
  <c r="BX49" i="12"/>
  <c r="BW44" i="12"/>
  <c r="BW53" i="12"/>
  <c r="BW51" i="12"/>
  <c r="BX48" i="12"/>
  <c r="BW46" i="12"/>
  <c r="BX43" i="12"/>
  <c r="BW49" i="12"/>
  <c r="BX46" i="12"/>
  <c r="BW48" i="12"/>
  <c r="BX45" i="12"/>
  <c r="BW43" i="12"/>
  <c r="BW42" i="12"/>
  <c r="BX52" i="12"/>
  <c r="BX50" i="12"/>
  <c r="BW52" i="12"/>
  <c r="BW50" i="12"/>
  <c r="BX47" i="12"/>
  <c r="BW45" i="12"/>
  <c r="BX42" i="12"/>
  <c r="BX51" i="12"/>
  <c r="BW47" i="12"/>
  <c r="BX44" i="12"/>
  <c r="AH493" i="32"/>
  <c r="AI493" i="32" s="1"/>
  <c r="AJ493" i="32" s="1"/>
  <c r="AH371" i="32"/>
  <c r="AI371" i="32" s="1"/>
  <c r="AJ371" i="32"/>
  <c r="AH615" i="32"/>
  <c r="AI615" i="32" s="1"/>
  <c r="AJ615" i="32"/>
  <c r="T615" i="32"/>
  <c r="U615" i="32" s="1"/>
  <c r="V615" i="32" s="1"/>
  <c r="T500" i="32"/>
  <c r="U500" i="32" s="1"/>
  <c r="V500" i="32" s="1"/>
  <c r="T374" i="32"/>
  <c r="U374" i="32" s="1"/>
  <c r="V374" i="32" s="1"/>
  <c r="F591" i="32"/>
  <c r="G591" i="32" s="1"/>
  <c r="H591" i="32" s="1"/>
  <c r="AS116" i="12"/>
  <c r="CR116" i="12" s="1"/>
  <c r="AA53" i="12"/>
  <c r="CN53" i="12" s="1"/>
  <c r="BY53" i="12" s="1"/>
  <c r="AH52" i="32"/>
  <c r="BX50" i="32"/>
  <c r="AG49" i="12"/>
  <c r="BP49" i="12"/>
  <c r="BO44" i="12"/>
  <c r="AF44" i="12"/>
  <c r="AF41" i="12"/>
  <c r="AF38" i="12"/>
  <c r="AH33" i="12"/>
  <c r="AH31" i="12"/>
  <c r="BP51" i="12"/>
  <c r="AG51" i="12"/>
  <c r="AF35" i="12"/>
  <c r="BQ50" i="12"/>
  <c r="AH50" i="12"/>
  <c r="BO49" i="12"/>
  <c r="AF49" i="12"/>
  <c r="BP44" i="12"/>
  <c r="AG44" i="12"/>
  <c r="AH40" i="12"/>
  <c r="AG38" i="12"/>
  <c r="AF34" i="12"/>
  <c r="AF51" i="12"/>
  <c r="BO51" i="12"/>
  <c r="AH48" i="12"/>
  <c r="BQ48" i="12"/>
  <c r="AF48" i="12"/>
  <c r="BO48" i="12"/>
  <c r="BO43" i="12"/>
  <c r="AF43" i="12"/>
  <c r="AG37" i="12"/>
  <c r="AG33" i="12"/>
  <c r="AH44" i="12"/>
  <c r="BQ44" i="12"/>
  <c r="AH38" i="12"/>
  <c r="AF53" i="12"/>
  <c r="BO53" i="12"/>
  <c r="BP47" i="12"/>
  <c r="AG47" i="12"/>
  <c r="BP43" i="12"/>
  <c r="AG43" i="12"/>
  <c r="AH37" i="12"/>
  <c r="AH32" i="12"/>
  <c r="AF31" i="12"/>
  <c r="AF30" i="12"/>
  <c r="BO52" i="12"/>
  <c r="AF52" i="12"/>
  <c r="BQ42" i="12"/>
  <c r="AH42" i="12"/>
  <c r="AF37" i="12"/>
  <c r="AG34" i="12"/>
  <c r="AG30" i="12"/>
  <c r="BQ52" i="12"/>
  <c r="AH52" i="12"/>
  <c r="AG50" i="12"/>
  <c r="BP50" i="12"/>
  <c r="BQ46" i="12"/>
  <c r="AH46" i="12"/>
  <c r="BO42" i="12"/>
  <c r="AF42" i="12"/>
  <c r="AG41" i="12"/>
  <c r="AH36" i="12"/>
  <c r="AF33" i="12"/>
  <c r="BP48" i="12"/>
  <c r="AG48" i="12"/>
  <c r="BP46" i="12"/>
  <c r="AG46" i="12"/>
  <c r="BQ43" i="12"/>
  <c r="AH43" i="12"/>
  <c r="AF40" i="12"/>
  <c r="AF36" i="12"/>
  <c r="AF32" i="12"/>
  <c r="AH30" i="12"/>
  <c r="AF29" i="12"/>
  <c r="AG29" i="12"/>
  <c r="AH47" i="12"/>
  <c r="BQ47" i="12"/>
  <c r="AH41" i="12"/>
  <c r="AH39" i="12"/>
  <c r="AG32" i="12"/>
  <c r="BQ45" i="12"/>
  <c r="AH45" i="12"/>
  <c r="AG36" i="12"/>
  <c r="AG52" i="12"/>
  <c r="BP52" i="12"/>
  <c r="BO47" i="12"/>
  <c r="AF47" i="12"/>
  <c r="BP45" i="12"/>
  <c r="AG45" i="12"/>
  <c r="AG40" i="12"/>
  <c r="AH35" i="12"/>
  <c r="BP53" i="12"/>
  <c r="AG53" i="12"/>
  <c r="BQ49" i="12"/>
  <c r="AH49" i="12"/>
  <c r="BO45" i="12"/>
  <c r="AF45" i="12"/>
  <c r="BP42" i="12"/>
  <c r="AG42" i="12"/>
  <c r="AG39" i="12"/>
  <c r="AG35" i="12"/>
  <c r="BQ51" i="12"/>
  <c r="AH51" i="12"/>
  <c r="BO50" i="12"/>
  <c r="AF50" i="12"/>
  <c r="BO46" i="12"/>
  <c r="AF46" i="12"/>
  <c r="AF39" i="12"/>
  <c r="AH34" i="12"/>
  <c r="AG31" i="12"/>
  <c r="AH29" i="12"/>
  <c r="AW113" i="32"/>
  <c r="AV415" i="32"/>
  <c r="AS62" i="12"/>
  <c r="CR62" i="12" s="1"/>
  <c r="Q60" i="12"/>
  <c r="CI60" i="12" s="1"/>
  <c r="BB59" i="12"/>
  <c r="BJ51" i="32"/>
  <c r="AV114" i="32"/>
  <c r="BX500" i="32"/>
  <c r="BY500" i="32" s="1"/>
  <c r="BZ500" i="32" s="1"/>
  <c r="AV599" i="32"/>
  <c r="AW599" i="32" s="1"/>
  <c r="AX599" i="32" s="1"/>
  <c r="BF600" i="32"/>
  <c r="BG599" i="32"/>
  <c r="AS597" i="32"/>
  <c r="AR598" i="32"/>
  <c r="AS355" i="32"/>
  <c r="AR356" i="32"/>
  <c r="BT478" i="32"/>
  <c r="BU477" i="32"/>
  <c r="AR114" i="32"/>
  <c r="AS113" i="32"/>
  <c r="BU356" i="32"/>
  <c r="BT357" i="32"/>
  <c r="AR477" i="32"/>
  <c r="AS476" i="32"/>
  <c r="AR235" i="32"/>
  <c r="AS234" i="32"/>
  <c r="BJ551" i="32"/>
  <c r="BX551" i="32"/>
  <c r="BU116" i="32"/>
  <c r="BT117" i="32"/>
  <c r="BT600" i="32"/>
  <c r="BU599" i="32"/>
  <c r="BU237" i="32"/>
  <c r="BT238" i="32"/>
  <c r="BG236" i="32"/>
  <c r="BF237" i="32"/>
  <c r="BG357" i="32"/>
  <c r="BF358" i="32"/>
  <c r="BG115" i="32"/>
  <c r="BF116" i="32"/>
  <c r="BF480" i="32"/>
  <c r="BG479" i="32"/>
  <c r="BI59" i="12" l="1"/>
  <c r="CX59" i="12" s="1"/>
  <c r="AH494" i="32"/>
  <c r="AI494" i="32" s="1"/>
  <c r="AJ494" i="32" s="1"/>
  <c r="AH616" i="32"/>
  <c r="AI616" i="32" s="1"/>
  <c r="AJ616" i="32"/>
  <c r="AH372" i="32"/>
  <c r="AI372" i="32" s="1"/>
  <c r="AJ372" i="32"/>
  <c r="T375" i="32"/>
  <c r="U375" i="32" s="1"/>
  <c r="V375" i="32" s="1"/>
  <c r="T616" i="32"/>
  <c r="U616" i="32" s="1"/>
  <c r="V616" i="32" s="1"/>
  <c r="F592" i="32"/>
  <c r="G592" i="32" s="1"/>
  <c r="H592" i="32" s="1"/>
  <c r="BQ53" i="12"/>
  <c r="AR117" i="12"/>
  <c r="CQ117" i="12" s="1"/>
  <c r="AH53" i="12"/>
  <c r="Y54" i="12"/>
  <c r="CL54" i="12" s="1"/>
  <c r="BW54" i="12" s="1"/>
  <c r="AI52" i="32"/>
  <c r="BY50" i="32"/>
  <c r="AW114" i="32"/>
  <c r="AX113" i="32"/>
  <c r="AS117" i="12" s="1"/>
  <c r="CR117" i="12" s="1"/>
  <c r="AQ63" i="12"/>
  <c r="CP63" i="12" s="1"/>
  <c r="AW415" i="32"/>
  <c r="R60" i="12"/>
  <c r="BK51" i="32"/>
  <c r="AZ60" i="12"/>
  <c r="CT60" i="12" s="1"/>
  <c r="I58" i="12"/>
  <c r="CF58" i="12" s="1"/>
  <c r="H58" i="12"/>
  <c r="CE58" i="12" s="1"/>
  <c r="AV600" i="32"/>
  <c r="AW600" i="32" s="1"/>
  <c r="AX600" i="32" s="1"/>
  <c r="AV115" i="32"/>
  <c r="BG600" i="32"/>
  <c r="BF601" i="32"/>
  <c r="AR236" i="32"/>
  <c r="AS235" i="32"/>
  <c r="BT479" i="32"/>
  <c r="BU478" i="32"/>
  <c r="AR357" i="32"/>
  <c r="AS356" i="32"/>
  <c r="AR478" i="32"/>
  <c r="AS477" i="32"/>
  <c r="AR115" i="32"/>
  <c r="AS114" i="32"/>
  <c r="BT358" i="32"/>
  <c r="BU357" i="32"/>
  <c r="AR599" i="32"/>
  <c r="AS598" i="32"/>
  <c r="BY551" i="32"/>
  <c r="BK551" i="32"/>
  <c r="BT239" i="32"/>
  <c r="BU238" i="32"/>
  <c r="BU600" i="32"/>
  <c r="BT601" i="32"/>
  <c r="BT118" i="32"/>
  <c r="BU117" i="32"/>
  <c r="BG358" i="32"/>
  <c r="BF359" i="32"/>
  <c r="BF117" i="32"/>
  <c r="BG116" i="32"/>
  <c r="BG237" i="32"/>
  <c r="BF238" i="32"/>
  <c r="BF481" i="32"/>
  <c r="BG480" i="32"/>
  <c r="BJ59" i="12" l="1"/>
  <c r="CY59" i="12" s="1"/>
  <c r="AH495" i="32"/>
  <c r="AI495" i="32" s="1"/>
  <c r="AJ495" i="32"/>
  <c r="AH373" i="32"/>
  <c r="AI373" i="32" s="1"/>
  <c r="AJ373" i="32" s="1"/>
  <c r="AH617" i="32"/>
  <c r="AI617" i="32" s="1"/>
  <c r="AJ617" i="32" s="1"/>
  <c r="T617" i="32"/>
  <c r="U617" i="32" s="1"/>
  <c r="V617" i="32" s="1"/>
  <c r="T376" i="32"/>
  <c r="U376" i="32" s="1"/>
  <c r="V376" i="32" s="1"/>
  <c r="F593" i="32"/>
  <c r="G593" i="32" s="1"/>
  <c r="H593" i="32" s="1"/>
  <c r="Z54" i="12"/>
  <c r="CM54" i="12" s="1"/>
  <c r="BX54" i="12" s="1"/>
  <c r="BO54" i="12"/>
  <c r="AF54" i="12"/>
  <c r="AJ52" i="32"/>
  <c r="BZ50" i="32"/>
  <c r="AW115" i="32"/>
  <c r="AX114" i="32"/>
  <c r="AR63" i="12"/>
  <c r="CQ63" i="12" s="1"/>
  <c r="AX415" i="32"/>
  <c r="BL51" i="32"/>
  <c r="BA60" i="12"/>
  <c r="CU60" i="12" s="1"/>
  <c r="P61" i="12"/>
  <c r="CH61" i="12" s="1"/>
  <c r="AV116" i="32"/>
  <c r="AV601" i="32"/>
  <c r="AW601" i="32" s="1"/>
  <c r="AX601" i="32" s="1"/>
  <c r="BF602" i="32"/>
  <c r="BG601" i="32"/>
  <c r="AR600" i="32"/>
  <c r="AS599" i="32"/>
  <c r="AR479" i="32"/>
  <c r="AS478" i="32"/>
  <c r="AS115" i="32"/>
  <c r="AR116" i="32"/>
  <c r="BU358" i="32"/>
  <c r="BT359" i="32"/>
  <c r="BT480" i="32"/>
  <c r="BU479" i="32"/>
  <c r="AS357" i="32"/>
  <c r="AR358" i="32"/>
  <c r="AS236" i="32"/>
  <c r="AR237" i="32"/>
  <c r="BL551" i="32"/>
  <c r="BZ551" i="32"/>
  <c r="BU601" i="32"/>
  <c r="BT602" i="32"/>
  <c r="BU118" i="32"/>
  <c r="BT119" i="32"/>
  <c r="BT240" i="32"/>
  <c r="BU239" i="32"/>
  <c r="BF118" i="32"/>
  <c r="BG117" i="32"/>
  <c r="BG359" i="32"/>
  <c r="BF360" i="32"/>
  <c r="BF239" i="32"/>
  <c r="BG238" i="32"/>
  <c r="BF482" i="32"/>
  <c r="BG481" i="32"/>
  <c r="G59" i="12"/>
  <c r="CD59" i="12" s="1"/>
  <c r="BK59" i="12" l="1"/>
  <c r="CZ59" i="12" s="1"/>
  <c r="AH618" i="32"/>
  <c r="AI618" i="32" s="1"/>
  <c r="AJ618" i="32"/>
  <c r="AH374" i="32"/>
  <c r="AI374" i="32" s="1"/>
  <c r="AJ374" i="32"/>
  <c r="AJ496" i="32"/>
  <c r="AH496" i="32"/>
  <c r="AI496" i="32" s="1"/>
  <c r="T377" i="32"/>
  <c r="U377" i="32" s="1"/>
  <c r="V377" i="32" s="1"/>
  <c r="T618" i="32"/>
  <c r="U618" i="32" s="1"/>
  <c r="V618" i="32" s="1"/>
  <c r="F594" i="32"/>
  <c r="G594" i="32" s="1"/>
  <c r="H594" i="32" s="1"/>
  <c r="AA54" i="12"/>
  <c r="CN54" i="12" s="1"/>
  <c r="BY54" i="12" s="1"/>
  <c r="BP54" i="12"/>
  <c r="AG54" i="12"/>
  <c r="AH53" i="32"/>
  <c r="BX51" i="32"/>
  <c r="AW116" i="32"/>
  <c r="AX115" i="32"/>
  <c r="AV416" i="32"/>
  <c r="AS63" i="12"/>
  <c r="CR63" i="12" s="1"/>
  <c r="Q61" i="12"/>
  <c r="CI61" i="12" s="1"/>
  <c r="BB60" i="12"/>
  <c r="BJ52" i="32"/>
  <c r="AV602" i="32"/>
  <c r="AW602" i="32" s="1"/>
  <c r="AX602" i="32" s="1"/>
  <c r="AV117" i="32"/>
  <c r="BG602" i="32"/>
  <c r="BF603" i="32"/>
  <c r="AS237" i="32"/>
  <c r="AR238" i="32"/>
  <c r="BU359" i="32"/>
  <c r="BT360" i="32"/>
  <c r="AS358" i="32"/>
  <c r="AR359" i="32"/>
  <c r="AR480" i="32"/>
  <c r="AS479" i="32"/>
  <c r="AS600" i="32"/>
  <c r="AR601" i="32"/>
  <c r="AS116" i="32"/>
  <c r="AR117" i="32"/>
  <c r="BU480" i="32"/>
  <c r="BT481" i="32"/>
  <c r="BX552" i="32"/>
  <c r="BJ552" i="32"/>
  <c r="BU119" i="32"/>
  <c r="BT120" i="32"/>
  <c r="BU602" i="32"/>
  <c r="BT603" i="32"/>
  <c r="BU240" i="32"/>
  <c r="BT241" i="32"/>
  <c r="BG360" i="32"/>
  <c r="BF361" i="32"/>
  <c r="BF240" i="32"/>
  <c r="BG239" i="32"/>
  <c r="BF483" i="32"/>
  <c r="BG482" i="32"/>
  <c r="BG118" i="32"/>
  <c r="BF119" i="32"/>
  <c r="BI60" i="12" l="1"/>
  <c r="CX60" i="12" s="1"/>
  <c r="AH497" i="32"/>
  <c r="AI497" i="32" s="1"/>
  <c r="AJ497" i="32" s="1"/>
  <c r="AH375" i="32"/>
  <c r="AI375" i="32" s="1"/>
  <c r="AJ375" i="32"/>
  <c r="AH619" i="32"/>
  <c r="AI619" i="32" s="1"/>
  <c r="AJ619" i="32"/>
  <c r="T619" i="32"/>
  <c r="U619" i="32" s="1"/>
  <c r="V619" i="32" s="1"/>
  <c r="T378" i="32"/>
  <c r="U378" i="32" s="1"/>
  <c r="V378" i="32" s="1"/>
  <c r="F595" i="32"/>
  <c r="G595" i="32" s="1"/>
  <c r="H595" i="32" s="1"/>
  <c r="AR121" i="12"/>
  <c r="CQ121" i="12" s="1"/>
  <c r="Y55" i="12"/>
  <c r="CL55" i="12" s="1"/>
  <c r="BW55" i="12" s="1"/>
  <c r="AH54" i="12"/>
  <c r="BQ54" i="12"/>
  <c r="AI53" i="32"/>
  <c r="BY51" i="32"/>
  <c r="AW117" i="32"/>
  <c r="AX116" i="32"/>
  <c r="AW416" i="32"/>
  <c r="AQ64" i="12"/>
  <c r="CP64" i="12" s="1"/>
  <c r="BK52" i="32"/>
  <c r="AZ61" i="12"/>
  <c r="CT61" i="12" s="1"/>
  <c r="I59" i="12"/>
  <c r="CF59" i="12" s="1"/>
  <c r="H59" i="12"/>
  <c r="CE59" i="12" s="1"/>
  <c r="R61" i="12"/>
  <c r="AV118" i="32"/>
  <c r="AV603" i="32"/>
  <c r="AW603" i="32" s="1"/>
  <c r="AX603" i="32" s="1"/>
  <c r="BF604" i="32"/>
  <c r="BG603" i="32"/>
  <c r="BT482" i="32"/>
  <c r="BU481" i="32"/>
  <c r="AR360" i="32"/>
  <c r="AS359" i="32"/>
  <c r="BT361" i="32"/>
  <c r="BU360" i="32"/>
  <c r="AS117" i="32"/>
  <c r="AR118" i="32"/>
  <c r="AS238" i="32"/>
  <c r="AR239" i="32"/>
  <c r="AR481" i="32"/>
  <c r="AS480" i="32"/>
  <c r="AS601" i="32"/>
  <c r="AR602" i="32"/>
  <c r="BK552" i="32"/>
  <c r="BY552" i="32"/>
  <c r="BU120" i="32"/>
  <c r="BT121" i="32"/>
  <c r="BU241" i="32"/>
  <c r="BT242" i="32"/>
  <c r="BU603" i="32"/>
  <c r="BT604" i="32"/>
  <c r="BG240" i="32"/>
  <c r="BF241" i="32"/>
  <c r="BG119" i="32"/>
  <c r="BF120" i="32"/>
  <c r="BG361" i="32"/>
  <c r="BF362" i="32"/>
  <c r="BF484" i="32"/>
  <c r="BG483" i="32"/>
  <c r="BJ60" i="12" l="1"/>
  <c r="CY60" i="12" s="1"/>
  <c r="AH498" i="32"/>
  <c r="AI498" i="32" s="1"/>
  <c r="AJ498" i="32"/>
  <c r="AH620" i="32"/>
  <c r="AI620" i="32" s="1"/>
  <c r="AJ620" i="32"/>
  <c r="AH376" i="32"/>
  <c r="AI376" i="32" s="1"/>
  <c r="AJ376" i="32" s="1"/>
  <c r="T379" i="32"/>
  <c r="U379" i="32" s="1"/>
  <c r="V379" i="32" s="1"/>
  <c r="T620" i="32"/>
  <c r="U620" i="32" s="1"/>
  <c r="V620" i="32" s="1"/>
  <c r="F596" i="32"/>
  <c r="G596" i="32" s="1"/>
  <c r="H596" i="32" s="1"/>
  <c r="Z55" i="12"/>
  <c r="CM55" i="12" s="1"/>
  <c r="BX55" i="12" s="1"/>
  <c r="AF55" i="12"/>
  <c r="BO55" i="12"/>
  <c r="AJ53" i="32"/>
  <c r="BZ51" i="32"/>
  <c r="AX117" i="32"/>
  <c r="AW118" i="32"/>
  <c r="AR64" i="12"/>
  <c r="CQ64" i="12" s="1"/>
  <c r="AX416" i="32"/>
  <c r="BL52" i="32"/>
  <c r="BA61" i="12"/>
  <c r="CU61" i="12" s="1"/>
  <c r="P62" i="12"/>
  <c r="CH62" i="12" s="1"/>
  <c r="AV119" i="32"/>
  <c r="AV604" i="32"/>
  <c r="AW604" i="32" s="1"/>
  <c r="AX604" i="32" s="1"/>
  <c r="BF605" i="32"/>
  <c r="BG604" i="32"/>
  <c r="AS118" i="32"/>
  <c r="AR119" i="32"/>
  <c r="AR240" i="32"/>
  <c r="AS239" i="32"/>
  <c r="AR361" i="32"/>
  <c r="AS360" i="32"/>
  <c r="AS602" i="32"/>
  <c r="AR603" i="32"/>
  <c r="AS481" i="32"/>
  <c r="AR482" i="32"/>
  <c r="BT362" i="32"/>
  <c r="BU361" i="32"/>
  <c r="BU482" i="32"/>
  <c r="BT483" i="32"/>
  <c r="BZ552" i="32"/>
  <c r="BL552" i="32"/>
  <c r="BU242" i="32"/>
  <c r="BT243" i="32"/>
  <c r="BT605" i="32"/>
  <c r="BU604" i="32"/>
  <c r="BT122" i="32"/>
  <c r="BU121" i="32"/>
  <c r="BG241" i="32"/>
  <c r="BF242" i="32"/>
  <c r="BG362" i="32"/>
  <c r="BF363" i="32"/>
  <c r="BG120" i="32"/>
  <c r="BF121" i="32"/>
  <c r="BF485" i="32"/>
  <c r="BG484" i="32"/>
  <c r="G60" i="12"/>
  <c r="CD60" i="12" s="1"/>
  <c r="BK60" i="12" l="1"/>
  <c r="CZ60" i="12" s="1"/>
  <c r="AH377" i="32"/>
  <c r="AI377" i="32" s="1"/>
  <c r="AJ377" i="32"/>
  <c r="AH621" i="32"/>
  <c r="AI621" i="32" s="1"/>
  <c r="AJ621" i="32"/>
  <c r="AH499" i="32"/>
  <c r="AI499" i="32" s="1"/>
  <c r="AJ499" i="32" s="1"/>
  <c r="T621" i="32"/>
  <c r="U621" i="32" s="1"/>
  <c r="V621" i="32"/>
  <c r="F597" i="32"/>
  <c r="G597" i="32" s="1"/>
  <c r="H597" i="32" s="1"/>
  <c r="AA55" i="12"/>
  <c r="CN55" i="12" s="1"/>
  <c r="BY55" i="12" s="1"/>
  <c r="BP55" i="12"/>
  <c r="AG55" i="12"/>
  <c r="AH54" i="32"/>
  <c r="BX52" i="32"/>
  <c r="AW119" i="32"/>
  <c r="AX118" i="32"/>
  <c r="AS64" i="12"/>
  <c r="CR64" i="12" s="1"/>
  <c r="AV417" i="32"/>
  <c r="Q62" i="12"/>
  <c r="CI62" i="12" s="1"/>
  <c r="BB61" i="12"/>
  <c r="BJ53" i="32"/>
  <c r="AV120" i="32"/>
  <c r="AV605" i="32"/>
  <c r="AW605" i="32" s="1"/>
  <c r="AX605" i="32" s="1"/>
  <c r="BG605" i="32"/>
  <c r="BF606" i="32"/>
  <c r="AS119" i="32"/>
  <c r="AR120" i="32"/>
  <c r="BU483" i="32"/>
  <c r="BT484" i="32"/>
  <c r="AS603" i="32"/>
  <c r="AR604" i="32"/>
  <c r="BU362" i="32"/>
  <c r="BT363" i="32"/>
  <c r="AR483" i="32"/>
  <c r="AS482" i="32"/>
  <c r="AS361" i="32"/>
  <c r="AR362" i="32"/>
  <c r="AS240" i="32"/>
  <c r="AR241" i="32"/>
  <c r="BJ553" i="32"/>
  <c r="BX553" i="32"/>
  <c r="BU243" i="32"/>
  <c r="BT244" i="32"/>
  <c r="BU605" i="32"/>
  <c r="BT606" i="32"/>
  <c r="BT123" i="32"/>
  <c r="BU122" i="32"/>
  <c r="BG121" i="32"/>
  <c r="BF122" i="32"/>
  <c r="BG363" i="32"/>
  <c r="BF364" i="32"/>
  <c r="BG242" i="32"/>
  <c r="BF243" i="32"/>
  <c r="BF486" i="32"/>
  <c r="BG485" i="32"/>
  <c r="BI61" i="12" l="1"/>
  <c r="CX61" i="12" s="1"/>
  <c r="AH500" i="32"/>
  <c r="AI500" i="32" s="1"/>
  <c r="AJ500" i="32" s="1"/>
  <c r="AH378" i="32"/>
  <c r="AI378" i="32" s="1"/>
  <c r="AJ378" i="32" s="1"/>
  <c r="F598" i="32"/>
  <c r="G598" i="32" s="1"/>
  <c r="H598" i="32" s="1"/>
  <c r="AR123" i="12"/>
  <c r="CQ123" i="12" s="1"/>
  <c r="AS123" i="12"/>
  <c r="CR123" i="12" s="1"/>
  <c r="AH55" i="12"/>
  <c r="BQ55" i="12"/>
  <c r="Y56" i="12"/>
  <c r="CL56" i="12" s="1"/>
  <c r="BW56" i="12" s="1"/>
  <c r="AI54" i="32"/>
  <c r="BY52" i="32"/>
  <c r="AW120" i="32"/>
  <c r="AX119" i="32"/>
  <c r="AW417" i="32"/>
  <c r="AQ65" i="12"/>
  <c r="CP65" i="12" s="1"/>
  <c r="I60" i="12"/>
  <c r="CF60" i="12" s="1"/>
  <c r="H60" i="12"/>
  <c r="CE60" i="12" s="1"/>
  <c r="BK53" i="32"/>
  <c r="AZ62" i="12"/>
  <c r="CT62" i="12" s="1"/>
  <c r="R62" i="12"/>
  <c r="AV121" i="32"/>
  <c r="AV606" i="32"/>
  <c r="AW606" i="32" s="1"/>
  <c r="AX606" i="32" s="1"/>
  <c r="BG606" i="32"/>
  <c r="BF607" i="32"/>
  <c r="AR242" i="32"/>
  <c r="AS241" i="32"/>
  <c r="AR363" i="32"/>
  <c r="AS362" i="32"/>
  <c r="AS604" i="32"/>
  <c r="AR605" i="32"/>
  <c r="AR484" i="32"/>
  <c r="AS483" i="32"/>
  <c r="BT364" i="32"/>
  <c r="BU363" i="32"/>
  <c r="BU484" i="32"/>
  <c r="BT485" i="32"/>
  <c r="AS120" i="32"/>
  <c r="AR121" i="32"/>
  <c r="BY553" i="32"/>
  <c r="BK553" i="32"/>
  <c r="BU123" i="32"/>
  <c r="BT124" i="32"/>
  <c r="BT607" i="32"/>
  <c r="BU606" i="32"/>
  <c r="BU244" i="32"/>
  <c r="BT245" i="32"/>
  <c r="BG243" i="32"/>
  <c r="BF244" i="32"/>
  <c r="BF123" i="32"/>
  <c r="BG122" i="32"/>
  <c r="BG364" i="32"/>
  <c r="BF365" i="32"/>
  <c r="BF487" i="32"/>
  <c r="BG486" i="32"/>
  <c r="BJ61" i="12" l="1"/>
  <c r="CY61" i="12" s="1"/>
  <c r="AH379" i="32"/>
  <c r="AI379" i="32" s="1"/>
  <c r="AJ379" i="32" s="1"/>
  <c r="F599" i="32"/>
  <c r="G599" i="32" s="1"/>
  <c r="H599" i="32" s="1"/>
  <c r="AQ125" i="12"/>
  <c r="CP125" i="12" s="1"/>
  <c r="AR124" i="12"/>
  <c r="CQ124" i="12" s="1"/>
  <c r="AF56" i="12"/>
  <c r="BO56" i="12"/>
  <c r="Z56" i="12"/>
  <c r="CM56" i="12" s="1"/>
  <c r="BX56" i="12" s="1"/>
  <c r="AJ54" i="32"/>
  <c r="BZ52" i="32"/>
  <c r="AW121" i="32"/>
  <c r="AX120" i="32"/>
  <c r="AR65" i="12"/>
  <c r="CQ65" i="12" s="1"/>
  <c r="AX417" i="32"/>
  <c r="BL53" i="32"/>
  <c r="BA62" i="12"/>
  <c r="CU62" i="12" s="1"/>
  <c r="P63" i="12"/>
  <c r="CH63" i="12" s="1"/>
  <c r="AV122" i="32"/>
  <c r="AV607" i="32"/>
  <c r="AW607" i="32" s="1"/>
  <c r="AX607" i="32" s="1"/>
  <c r="BF608" i="32"/>
  <c r="BG607" i="32"/>
  <c r="AS605" i="32"/>
  <c r="AR606" i="32"/>
  <c r="BU364" i="32"/>
  <c r="BT365" i="32"/>
  <c r="AR122" i="32"/>
  <c r="AS121" i="32"/>
  <c r="AR485" i="32"/>
  <c r="AS484" i="32"/>
  <c r="AR364" i="32"/>
  <c r="AS363" i="32"/>
  <c r="BT486" i="32"/>
  <c r="BU485" i="32"/>
  <c r="AS242" i="32"/>
  <c r="AR243" i="32"/>
  <c r="BL553" i="32"/>
  <c r="BZ553" i="32"/>
  <c r="BU245" i="32"/>
  <c r="BT246" i="32"/>
  <c r="BT608" i="32"/>
  <c r="BU607" i="32"/>
  <c r="BU124" i="32"/>
  <c r="BT125" i="32"/>
  <c r="BG365" i="32"/>
  <c r="BF366" i="32"/>
  <c r="BG123" i="32"/>
  <c r="BF124" i="32"/>
  <c r="BG244" i="32"/>
  <c r="BF245" i="32"/>
  <c r="BF488" i="32"/>
  <c r="BG487" i="32"/>
  <c r="G61" i="12"/>
  <c r="CD61" i="12" s="1"/>
  <c r="BK61" i="12" l="1"/>
  <c r="CZ61" i="12" s="1"/>
  <c r="F600" i="32"/>
  <c r="G600" i="32" s="1"/>
  <c r="H600" i="32" s="1"/>
  <c r="AQ126" i="12"/>
  <c r="CP126" i="12" s="1"/>
  <c r="AS125" i="12"/>
  <c r="CR125" i="12" s="1"/>
  <c r="AA56" i="12"/>
  <c r="CN56" i="12" s="1"/>
  <c r="BY56" i="12" s="1"/>
  <c r="AG56" i="12"/>
  <c r="BP56" i="12"/>
  <c r="AH55" i="32"/>
  <c r="BX53" i="32"/>
  <c r="AW122" i="32"/>
  <c r="AX121" i="32"/>
  <c r="AV418" i="32"/>
  <c r="AS65" i="12"/>
  <c r="CR65" i="12" s="1"/>
  <c r="Q63" i="12"/>
  <c r="CI63" i="12" s="1"/>
  <c r="BB62" i="12"/>
  <c r="BJ54" i="32"/>
  <c r="AV608" i="32"/>
  <c r="AW608" i="32" s="1"/>
  <c r="AX608" i="32" s="1"/>
  <c r="AV123" i="32"/>
  <c r="BG608" i="32"/>
  <c r="BF609" i="32"/>
  <c r="AR486" i="32"/>
  <c r="AS485" i="32"/>
  <c r="AS122" i="32"/>
  <c r="AR123" i="32"/>
  <c r="AS243" i="32"/>
  <c r="AR244" i="32"/>
  <c r="BT366" i="32"/>
  <c r="BU365" i="32"/>
  <c r="AS606" i="32"/>
  <c r="AR607" i="32"/>
  <c r="BU486" i="32"/>
  <c r="BT487" i="32"/>
  <c r="AS364" i="32"/>
  <c r="AR365" i="32"/>
  <c r="BX554" i="32"/>
  <c r="BJ554" i="32"/>
  <c r="BT126" i="32"/>
  <c r="BU125" i="32"/>
  <c r="BU608" i="32"/>
  <c r="BT609" i="32"/>
  <c r="BT247" i="32"/>
  <c r="BU246" i="32"/>
  <c r="BF125" i="32"/>
  <c r="BG124" i="32"/>
  <c r="BG245" i="32"/>
  <c r="BF246" i="32"/>
  <c r="BG366" i="32"/>
  <c r="BF367" i="32"/>
  <c r="BF489" i="32"/>
  <c r="BG488" i="32"/>
  <c r="BI62" i="12" l="1"/>
  <c r="CX62" i="12" s="1"/>
  <c r="F601" i="32"/>
  <c r="G601" i="32" s="1"/>
  <c r="H601" i="32" s="1"/>
  <c r="AZ64" i="12"/>
  <c r="CT64" i="12" s="1"/>
  <c r="AR126" i="12"/>
  <c r="CQ126" i="12" s="1"/>
  <c r="Y57" i="12"/>
  <c r="CL57" i="12" s="1"/>
  <c r="BW57" i="12" s="1"/>
  <c r="AH56" i="12"/>
  <c r="BQ56" i="12"/>
  <c r="AI55" i="32"/>
  <c r="BY53" i="32"/>
  <c r="AW123" i="32"/>
  <c r="AX122" i="32"/>
  <c r="AS126" i="12" s="1"/>
  <c r="CR126" i="12" s="1"/>
  <c r="AW418" i="32"/>
  <c r="AQ66" i="12"/>
  <c r="CP66" i="12" s="1"/>
  <c r="I61" i="12"/>
  <c r="CF61" i="12" s="1"/>
  <c r="H61" i="12"/>
  <c r="CE61" i="12" s="1"/>
  <c r="BK54" i="32"/>
  <c r="AZ63" i="12"/>
  <c r="CT63" i="12" s="1"/>
  <c r="R63" i="12"/>
  <c r="AV609" i="32"/>
  <c r="AW609" i="32" s="1"/>
  <c r="AX609" i="32" s="1"/>
  <c r="AV124" i="32"/>
  <c r="BF610" i="32"/>
  <c r="BG609" i="32"/>
  <c r="AR608" i="32"/>
  <c r="AS607" i="32"/>
  <c r="AS365" i="32"/>
  <c r="AR366" i="32"/>
  <c r="AS244" i="32"/>
  <c r="AR245" i="32"/>
  <c r="AR124" i="32"/>
  <c r="AS123" i="32"/>
  <c r="BT488" i="32"/>
  <c r="BU487" i="32"/>
  <c r="BT367" i="32"/>
  <c r="BU366" i="32"/>
  <c r="AS486" i="32"/>
  <c r="AR487" i="32"/>
  <c r="BK554" i="32"/>
  <c r="BY554" i="32"/>
  <c r="BU609" i="32"/>
  <c r="BT610" i="32"/>
  <c r="BT248" i="32"/>
  <c r="BU247" i="32"/>
  <c r="BU126" i="32"/>
  <c r="BT127" i="32"/>
  <c r="BF247" i="32"/>
  <c r="BG246" i="32"/>
  <c r="BG367" i="32"/>
  <c r="BF368" i="32"/>
  <c r="BF490" i="32"/>
  <c r="BG489" i="32"/>
  <c r="BF126" i="32"/>
  <c r="BG125" i="32"/>
  <c r="BJ62" i="12" l="1"/>
  <c r="CY62" i="12" s="1"/>
  <c r="F602" i="32"/>
  <c r="G602" i="32" s="1"/>
  <c r="H602" i="32" s="1"/>
  <c r="BA64" i="12"/>
  <c r="CU64" i="12" s="1"/>
  <c r="AR127" i="12"/>
  <c r="CQ127" i="12" s="1"/>
  <c r="AR128" i="12"/>
  <c r="CQ128" i="12" s="1"/>
  <c r="Z57" i="12"/>
  <c r="CM57" i="12" s="1"/>
  <c r="BX57" i="12" s="1"/>
  <c r="AF57" i="12"/>
  <c r="BO57" i="12"/>
  <c r="AJ55" i="32"/>
  <c r="BZ53" i="32"/>
  <c r="AW124" i="32"/>
  <c r="AX123" i="32"/>
  <c r="AS127" i="12" s="1"/>
  <c r="CR127" i="12" s="1"/>
  <c r="AR66" i="12"/>
  <c r="CQ66" i="12" s="1"/>
  <c r="AX418" i="32"/>
  <c r="BL54" i="32"/>
  <c r="BB64" i="12" s="1"/>
  <c r="BA63" i="12"/>
  <c r="CU63" i="12" s="1"/>
  <c r="P64" i="12"/>
  <c r="CH64" i="12" s="1"/>
  <c r="AV125" i="32"/>
  <c r="AV610" i="32"/>
  <c r="AW610" i="32" s="1"/>
  <c r="AX610" i="32"/>
  <c r="BG610" i="32"/>
  <c r="BF611" i="32"/>
  <c r="AS487" i="32"/>
  <c r="AR488" i="32"/>
  <c r="AR367" i="32"/>
  <c r="AS366" i="32"/>
  <c r="BT368" i="32"/>
  <c r="BU367" i="32"/>
  <c r="AR125" i="32"/>
  <c r="AS124" i="32"/>
  <c r="AS245" i="32"/>
  <c r="AR246" i="32"/>
  <c r="BU488" i="32"/>
  <c r="BT489" i="32"/>
  <c r="AS608" i="32"/>
  <c r="AR609" i="32"/>
  <c r="BZ554" i="32"/>
  <c r="BL554" i="32"/>
  <c r="BU248" i="32"/>
  <c r="BT249" i="32"/>
  <c r="BU127" i="32"/>
  <c r="BT128" i="32"/>
  <c r="BU610" i="32"/>
  <c r="BT611" i="32"/>
  <c r="BF491" i="32"/>
  <c r="BG490" i="32"/>
  <c r="BG368" i="32"/>
  <c r="BF369" i="32"/>
  <c r="BG126" i="32"/>
  <c r="BF127" i="32"/>
  <c r="BF248" i="32"/>
  <c r="BG247" i="32"/>
  <c r="BK62" i="12" l="1"/>
  <c r="CZ62" i="12" s="1"/>
  <c r="F603" i="32"/>
  <c r="G603" i="32" s="1"/>
  <c r="H603" i="32" s="1"/>
  <c r="AS128" i="12"/>
  <c r="CR128" i="12" s="1"/>
  <c r="AQ128" i="12"/>
  <c r="CP128" i="12" s="1"/>
  <c r="AR129" i="12"/>
  <c r="CQ129" i="12" s="1"/>
  <c r="AA57" i="12"/>
  <c r="CN57" i="12" s="1"/>
  <c r="BY57" i="12" s="1"/>
  <c r="BP57" i="12"/>
  <c r="AG57" i="12"/>
  <c r="AH56" i="32"/>
  <c r="BX54" i="32"/>
  <c r="BJ55" i="32"/>
  <c r="AZ65" i="12" s="1"/>
  <c r="CT65" i="12" s="1"/>
  <c r="BB63" i="12"/>
  <c r="AW125" i="32"/>
  <c r="AX124" i="32"/>
  <c r="AV419" i="32"/>
  <c r="AS66" i="12"/>
  <c r="CR66" i="12" s="1"/>
  <c r="Q64" i="12"/>
  <c r="CI64" i="12" s="1"/>
  <c r="G62" i="12"/>
  <c r="CD62" i="12" s="1"/>
  <c r="AV126" i="32"/>
  <c r="AV611" i="32"/>
  <c r="AW611" i="32" s="1"/>
  <c r="AX611" i="32" s="1"/>
  <c r="BG611" i="32"/>
  <c r="BF612" i="32"/>
  <c r="BT369" i="32"/>
  <c r="BU368" i="32"/>
  <c r="AS246" i="32"/>
  <c r="AR247" i="32"/>
  <c r="BT490" i="32"/>
  <c r="BU489" i="32"/>
  <c r="AS367" i="32"/>
  <c r="AR368" i="32"/>
  <c r="AS609" i="32"/>
  <c r="AR610" i="32"/>
  <c r="AR489" i="32"/>
  <c r="AS488" i="32"/>
  <c r="AR126" i="32"/>
  <c r="AS125" i="32"/>
  <c r="BJ555" i="32"/>
  <c r="BX555" i="32"/>
  <c r="BU128" i="32"/>
  <c r="BT129" i="32"/>
  <c r="BU249" i="32"/>
  <c r="BT250" i="32"/>
  <c r="BU611" i="32"/>
  <c r="BT612" i="32"/>
  <c r="BF492" i="32"/>
  <c r="BG491" i="32"/>
  <c r="BG127" i="32"/>
  <c r="BF128" i="32"/>
  <c r="BG369" i="32"/>
  <c r="BF370" i="32"/>
  <c r="BG248" i="32"/>
  <c r="BF249" i="32"/>
  <c r="BI63" i="12" l="1"/>
  <c r="CX63" i="12" s="1"/>
  <c r="F604" i="32"/>
  <c r="G604" i="32" s="1"/>
  <c r="H604" i="32" s="1"/>
  <c r="Y58" i="12"/>
  <c r="CL58" i="12" s="1"/>
  <c r="BW58" i="12" s="1"/>
  <c r="AH57" i="12"/>
  <c r="BQ57" i="12"/>
  <c r="AI56" i="32"/>
  <c r="BY54" i="32"/>
  <c r="BK55" i="32"/>
  <c r="BA65" i="12" s="1"/>
  <c r="CU65" i="12" s="1"/>
  <c r="AW126" i="32"/>
  <c r="AX125" i="32"/>
  <c r="AS129" i="12" s="1"/>
  <c r="CR129" i="12" s="1"/>
  <c r="AW419" i="32"/>
  <c r="AQ67" i="12"/>
  <c r="CP67" i="12" s="1"/>
  <c r="R64" i="12"/>
  <c r="H62" i="12"/>
  <c r="CE62" i="12" s="1"/>
  <c r="AV127" i="32"/>
  <c r="AV612" i="32"/>
  <c r="AW612" i="32" s="1"/>
  <c r="AX612" i="32" s="1"/>
  <c r="BG612" i="32"/>
  <c r="BF613" i="32"/>
  <c r="AR127" i="32"/>
  <c r="AS126" i="32"/>
  <c r="BU490" i="32"/>
  <c r="BT491" i="32"/>
  <c r="AR248" i="32"/>
  <c r="AS247" i="32"/>
  <c r="AS489" i="32"/>
  <c r="AR490" i="32"/>
  <c r="AS610" i="32"/>
  <c r="AR611" i="32"/>
  <c r="AR369" i="32"/>
  <c r="AS368" i="32"/>
  <c r="BT370" i="32"/>
  <c r="BU369" i="32"/>
  <c r="BY555" i="32"/>
  <c r="BK555" i="32"/>
  <c r="BT613" i="32"/>
  <c r="BU612" i="32"/>
  <c r="BU250" i="32"/>
  <c r="BT251" i="32"/>
  <c r="BT130" i="32"/>
  <c r="BU129" i="32"/>
  <c r="BG370" i="32"/>
  <c r="BF371" i="32"/>
  <c r="BG249" i="32"/>
  <c r="BF250" i="32"/>
  <c r="BG128" i="32"/>
  <c r="BF129" i="32"/>
  <c r="BF493" i="32"/>
  <c r="BG492" i="32"/>
  <c r="BJ63" i="12" l="1"/>
  <c r="CY63" i="12" s="1"/>
  <c r="F605" i="32"/>
  <c r="G605" i="32" s="1"/>
  <c r="H605" i="32" s="1"/>
  <c r="Z58" i="12"/>
  <c r="CM58" i="12" s="1"/>
  <c r="BX58" i="12" s="1"/>
  <c r="BO58" i="12"/>
  <c r="AF58" i="12"/>
  <c r="AJ56" i="32"/>
  <c r="BZ54" i="32"/>
  <c r="BL55" i="32"/>
  <c r="BB65" i="12" s="1"/>
  <c r="AW127" i="32"/>
  <c r="AX126" i="32"/>
  <c r="AR67" i="12"/>
  <c r="CQ67" i="12" s="1"/>
  <c r="AX419" i="32"/>
  <c r="I62" i="12"/>
  <c r="CF62" i="12" s="1"/>
  <c r="P65" i="12"/>
  <c r="CH65" i="12" s="1"/>
  <c r="AV128" i="32"/>
  <c r="AX128" i="32"/>
  <c r="AV613" i="32"/>
  <c r="AW613" i="32" s="1"/>
  <c r="AX613" i="32" s="1"/>
  <c r="BF614" i="32"/>
  <c r="BG613" i="32"/>
  <c r="AS369" i="32"/>
  <c r="AR370" i="32"/>
  <c r="AS611" i="32"/>
  <c r="AR612" i="32"/>
  <c r="AS490" i="32"/>
  <c r="AR491" i="32"/>
  <c r="BT492" i="32"/>
  <c r="BU491" i="32"/>
  <c r="BT371" i="32"/>
  <c r="BU370" i="32"/>
  <c r="AR249" i="32"/>
  <c r="AS248" i="32"/>
  <c r="AS127" i="32"/>
  <c r="AR128" i="32"/>
  <c r="BL555" i="32"/>
  <c r="BZ555" i="32"/>
  <c r="BT131" i="32"/>
  <c r="BU130" i="32"/>
  <c r="BU251" i="32"/>
  <c r="BT252" i="32"/>
  <c r="BU613" i="32"/>
  <c r="BT614" i="32"/>
  <c r="BG129" i="32"/>
  <c r="BF130" i="32"/>
  <c r="BG250" i="32"/>
  <c r="BF251" i="32"/>
  <c r="BG371" i="32"/>
  <c r="BF372" i="32"/>
  <c r="BF494" i="32"/>
  <c r="BG493" i="32"/>
  <c r="G63" i="12"/>
  <c r="CD63" i="12" s="1"/>
  <c r="BK63" i="12" l="1"/>
  <c r="CZ63" i="12" s="1"/>
  <c r="F606" i="32"/>
  <c r="G606" i="32" s="1"/>
  <c r="H606" i="32" s="1"/>
  <c r="AA58" i="12"/>
  <c r="CN58" i="12" s="1"/>
  <c r="BY58" i="12" s="1"/>
  <c r="AG58" i="12"/>
  <c r="BP58" i="12"/>
  <c r="AH57" i="32"/>
  <c r="BX55" i="32"/>
  <c r="BJ56" i="32"/>
  <c r="AZ66" i="12" s="1"/>
  <c r="CT66" i="12" s="1"/>
  <c r="AW128" i="32"/>
  <c r="AX127" i="32"/>
  <c r="AV420" i="32"/>
  <c r="AS67" i="12"/>
  <c r="CR67" i="12" s="1"/>
  <c r="R65" i="12"/>
  <c r="Q65" i="12"/>
  <c r="CI65" i="12" s="1"/>
  <c r="AV614" i="32"/>
  <c r="AW614" i="32" s="1"/>
  <c r="AX614" i="32" s="1"/>
  <c r="AV129" i="32"/>
  <c r="BG614" i="32"/>
  <c r="BF615" i="32"/>
  <c r="AS128" i="32"/>
  <c r="AR129" i="32"/>
  <c r="AS612" i="32"/>
  <c r="AR613" i="32"/>
  <c r="AS249" i="32"/>
  <c r="AR250" i="32"/>
  <c r="BU492" i="32"/>
  <c r="BT493" i="32"/>
  <c r="AS491" i="32"/>
  <c r="AR492" i="32"/>
  <c r="AR371" i="32"/>
  <c r="AS370" i="32"/>
  <c r="BT372" i="32"/>
  <c r="BU371" i="32"/>
  <c r="BX556" i="32"/>
  <c r="BJ556" i="32"/>
  <c r="BU252" i="32"/>
  <c r="BT253" i="32"/>
  <c r="BT615" i="32"/>
  <c r="BU614" i="32"/>
  <c r="BU131" i="32"/>
  <c r="BT132" i="32"/>
  <c r="BG372" i="32"/>
  <c r="BF373" i="32"/>
  <c r="BG251" i="32"/>
  <c r="BF252" i="32"/>
  <c r="BF131" i="32"/>
  <c r="BG130" i="32"/>
  <c r="BF495" i="32"/>
  <c r="BG494" i="32"/>
  <c r="BI64" i="12" l="1"/>
  <c r="CX64" i="12" s="1"/>
  <c r="F607" i="32"/>
  <c r="G607" i="32" s="1"/>
  <c r="H607" i="32" s="1"/>
  <c r="Y59" i="12"/>
  <c r="CL59" i="12" s="1"/>
  <c r="BW59" i="12" s="1"/>
  <c r="BQ58" i="12"/>
  <c r="AH58" i="12"/>
  <c r="AI57" i="32"/>
  <c r="BY55" i="32"/>
  <c r="BK56" i="32"/>
  <c r="BA66" i="12" s="1"/>
  <c r="CU66" i="12" s="1"/>
  <c r="AW129" i="32"/>
  <c r="AW420" i="32"/>
  <c r="AQ68" i="12"/>
  <c r="CP68" i="12" s="1"/>
  <c r="I63" i="12"/>
  <c r="CF63" i="12" s="1"/>
  <c r="H63" i="12"/>
  <c r="CE63" i="12" s="1"/>
  <c r="AV130" i="32"/>
  <c r="AV615" i="32"/>
  <c r="AW615" i="32" s="1"/>
  <c r="AX615" i="32" s="1"/>
  <c r="BG615" i="32"/>
  <c r="BF616" i="32"/>
  <c r="BT373" i="32"/>
  <c r="BU372" i="32"/>
  <c r="AR251" i="32"/>
  <c r="AS250" i="32"/>
  <c r="AR372" i="32"/>
  <c r="AS371" i="32"/>
  <c r="AS492" i="32"/>
  <c r="AR493" i="32"/>
  <c r="AS613" i="32"/>
  <c r="AR614" i="32"/>
  <c r="BU493" i="32"/>
  <c r="BT494" i="32"/>
  <c r="AS129" i="32"/>
  <c r="AR130" i="32"/>
  <c r="BK556" i="32"/>
  <c r="BY556" i="32"/>
  <c r="BT616" i="32"/>
  <c r="BU615" i="32"/>
  <c r="BU132" i="32"/>
  <c r="BT133" i="32"/>
  <c r="BU253" i="32"/>
  <c r="BT254" i="32"/>
  <c r="BG131" i="32"/>
  <c r="BF132" i="32"/>
  <c r="BG373" i="32"/>
  <c r="BF374" i="32"/>
  <c r="BG252" i="32"/>
  <c r="BF253" i="32"/>
  <c r="BF496" i="32"/>
  <c r="BG495" i="32"/>
  <c r="BJ64" i="12" l="1"/>
  <c r="CY64" i="12" s="1"/>
  <c r="F608" i="32"/>
  <c r="G608" i="32" s="1"/>
  <c r="H608" i="32" s="1"/>
  <c r="Z59" i="12"/>
  <c r="CM59" i="12" s="1"/>
  <c r="BX59" i="12" s="1"/>
  <c r="BO59" i="12"/>
  <c r="AF59" i="12"/>
  <c r="AJ57" i="32"/>
  <c r="BZ55" i="32"/>
  <c r="BL56" i="32"/>
  <c r="AW130" i="32"/>
  <c r="AX129" i="32"/>
  <c r="AR68" i="12"/>
  <c r="CQ68" i="12" s="1"/>
  <c r="AX420" i="32"/>
  <c r="AV616" i="32"/>
  <c r="AW616" i="32" s="1"/>
  <c r="AX616" i="32" s="1"/>
  <c r="AV131" i="32"/>
  <c r="BG616" i="32"/>
  <c r="BF617" i="32"/>
  <c r="AR131" i="32"/>
  <c r="AS130" i="32"/>
  <c r="AR615" i="32"/>
  <c r="AS614" i="32"/>
  <c r="BU494" i="32"/>
  <c r="BT495" i="32"/>
  <c r="AS493" i="32"/>
  <c r="AR494" i="32"/>
  <c r="AS251" i="32"/>
  <c r="AR252" i="32"/>
  <c r="AS372" i="32"/>
  <c r="AR373" i="32"/>
  <c r="BT374" i="32"/>
  <c r="BU373" i="32"/>
  <c r="BZ556" i="32"/>
  <c r="BL556" i="32"/>
  <c r="BT134" i="32"/>
  <c r="BU133" i="32"/>
  <c r="BT255" i="32"/>
  <c r="BU254" i="32"/>
  <c r="BU616" i="32"/>
  <c r="BT617" i="32"/>
  <c r="BG374" i="32"/>
  <c r="BF375" i="32"/>
  <c r="BF133" i="32"/>
  <c r="BG132" i="32"/>
  <c r="BG253" i="32"/>
  <c r="BF254" i="32"/>
  <c r="BF497" i="32"/>
  <c r="BG496" i="32"/>
  <c r="G64" i="12"/>
  <c r="CD64" i="12" s="1"/>
  <c r="BK64" i="12" l="1"/>
  <c r="CZ64" i="12" s="1"/>
  <c r="F609" i="32"/>
  <c r="G609" i="32" s="1"/>
  <c r="H609" i="32" s="1"/>
  <c r="AA59" i="12"/>
  <c r="CN59" i="12" s="1"/>
  <c r="BY59" i="12" s="1"/>
  <c r="BP59" i="12"/>
  <c r="AG59" i="12"/>
  <c r="AH58" i="32"/>
  <c r="BX56" i="32"/>
  <c r="BJ57" i="32"/>
  <c r="AZ67" i="12" s="1"/>
  <c r="CT67" i="12" s="1"/>
  <c r="AW131" i="32"/>
  <c r="AX130" i="32"/>
  <c r="AV421" i="32"/>
  <c r="AS68" i="12"/>
  <c r="CR68" i="12" s="1"/>
  <c r="AV617" i="32"/>
  <c r="AW617" i="32" s="1"/>
  <c r="AX617" i="32" s="1"/>
  <c r="AV132" i="32"/>
  <c r="BF618" i="32"/>
  <c r="BG617" i="32"/>
  <c r="BT375" i="32"/>
  <c r="BU374" i="32"/>
  <c r="AS494" i="32"/>
  <c r="AR495" i="32"/>
  <c r="AR374" i="32"/>
  <c r="AS373" i="32"/>
  <c r="BU495" i="32"/>
  <c r="BT496" i="32"/>
  <c r="AS615" i="32"/>
  <c r="AR616" i="32"/>
  <c r="AR253" i="32"/>
  <c r="AS252" i="32"/>
  <c r="AS131" i="32"/>
  <c r="AR132" i="32"/>
  <c r="BJ557" i="32"/>
  <c r="BX557" i="32"/>
  <c r="BU617" i="32"/>
  <c r="BT618" i="32"/>
  <c r="BT256" i="32"/>
  <c r="BU255" i="32"/>
  <c r="BU134" i="32"/>
  <c r="BT135" i="32"/>
  <c r="BF134" i="32"/>
  <c r="BG133" i="32"/>
  <c r="BG375" i="32"/>
  <c r="BF376" i="32"/>
  <c r="BF255" i="32"/>
  <c r="BG254" i="32"/>
  <c r="BF498" i="32"/>
  <c r="BG497" i="32"/>
  <c r="BI65" i="12" l="1"/>
  <c r="CX65" i="12" s="1"/>
  <c r="F610" i="32"/>
  <c r="G610" i="32" s="1"/>
  <c r="H610" i="32" s="1"/>
  <c r="AQ136" i="12"/>
  <c r="CP136" i="12" s="1"/>
  <c r="Y60" i="12"/>
  <c r="CL60" i="12" s="1"/>
  <c r="BW60" i="12" s="1"/>
  <c r="AH59" i="12"/>
  <c r="BQ59" i="12"/>
  <c r="AI58" i="32"/>
  <c r="BY56" i="32"/>
  <c r="BK57" i="32"/>
  <c r="BA67" i="12" s="1"/>
  <c r="CU67" i="12" s="1"/>
  <c r="AW132" i="32"/>
  <c r="AX131" i="32"/>
  <c r="AW421" i="32"/>
  <c r="AQ69" i="12"/>
  <c r="CP69" i="12" s="1"/>
  <c r="I64" i="12"/>
  <c r="CF64" i="12" s="1"/>
  <c r="H64" i="12"/>
  <c r="CE64" i="12" s="1"/>
  <c r="AV618" i="32"/>
  <c r="AW618" i="32" s="1"/>
  <c r="AX618" i="32" s="1"/>
  <c r="AV133" i="32"/>
  <c r="AW133" i="32" s="1"/>
  <c r="AX133" i="32" s="1"/>
  <c r="BG618" i="32"/>
  <c r="BF619" i="32"/>
  <c r="AS374" i="32"/>
  <c r="AR375" i="32"/>
  <c r="AS495" i="32"/>
  <c r="AR496" i="32"/>
  <c r="AS253" i="32"/>
  <c r="AR254" i="32"/>
  <c r="BT376" i="32"/>
  <c r="BU375" i="32"/>
  <c r="AR133" i="32"/>
  <c r="AS132" i="32"/>
  <c r="AS616" i="32"/>
  <c r="AR617" i="32"/>
  <c r="BT497" i="32"/>
  <c r="BU496" i="32"/>
  <c r="BY557" i="32"/>
  <c r="BK557" i="32"/>
  <c r="BU256" i="32"/>
  <c r="BT257" i="32"/>
  <c r="BU618" i="32"/>
  <c r="BT619" i="32"/>
  <c r="BU135" i="32"/>
  <c r="BT136" i="32"/>
  <c r="BG376" i="32"/>
  <c r="BF377" i="32"/>
  <c r="BF256" i="32"/>
  <c r="BG255" i="32"/>
  <c r="BF499" i="32"/>
  <c r="BG498" i="32"/>
  <c r="BG134" i="32"/>
  <c r="BF135" i="32"/>
  <c r="BJ65" i="12" l="1"/>
  <c r="CY65" i="12" s="1"/>
  <c r="F611" i="32"/>
  <c r="G611" i="32" s="1"/>
  <c r="H611" i="32" s="1"/>
  <c r="Z60" i="12"/>
  <c r="CM60" i="12" s="1"/>
  <c r="BX60" i="12" s="1"/>
  <c r="BO60" i="12"/>
  <c r="AF60" i="12"/>
  <c r="AJ58" i="32"/>
  <c r="BZ56" i="32"/>
  <c r="BL57" i="32"/>
  <c r="AX132" i="32"/>
  <c r="AR69" i="12"/>
  <c r="CQ69" i="12" s="1"/>
  <c r="AX421" i="32"/>
  <c r="AV134" i="32"/>
  <c r="AW134" i="32" s="1"/>
  <c r="AX134" i="32" s="1"/>
  <c r="AV619" i="32"/>
  <c r="AW619" i="32" s="1"/>
  <c r="AX619" i="32" s="1"/>
  <c r="BF620" i="32"/>
  <c r="BG619" i="32"/>
  <c r="BU376" i="32"/>
  <c r="BT377" i="32"/>
  <c r="AR497" i="32"/>
  <c r="AS496" i="32"/>
  <c r="BT498" i="32"/>
  <c r="BU497" i="32"/>
  <c r="AS617" i="32"/>
  <c r="AR618" i="32"/>
  <c r="AR255" i="32"/>
  <c r="AS254" i="32"/>
  <c r="AS375" i="32"/>
  <c r="AR376" i="32"/>
  <c r="AR134" i="32"/>
  <c r="AS133" i="32"/>
  <c r="BL557" i="32"/>
  <c r="BZ557" i="32"/>
  <c r="BU136" i="32"/>
  <c r="BT137" i="32"/>
  <c r="BU137" i="32" s="1"/>
  <c r="BU619" i="32"/>
  <c r="BT620" i="32"/>
  <c r="BU257" i="32"/>
  <c r="BT258" i="32"/>
  <c r="BU258" i="32" s="1"/>
  <c r="BG256" i="32"/>
  <c r="BF257" i="32"/>
  <c r="BG135" i="32"/>
  <c r="BF136" i="32"/>
  <c r="BG377" i="32"/>
  <c r="BF378" i="32"/>
  <c r="BF500" i="32"/>
  <c r="BG500" i="32" s="1"/>
  <c r="BG499" i="32"/>
  <c r="G65" i="12"/>
  <c r="CD65" i="12" s="1"/>
  <c r="BK65" i="12" l="1"/>
  <c r="CZ65" i="12" s="1"/>
  <c r="F612" i="32"/>
  <c r="G612" i="32" s="1"/>
  <c r="H612" i="32" s="1"/>
  <c r="AR137" i="12"/>
  <c r="CQ137" i="12" s="1"/>
  <c r="AA60" i="12"/>
  <c r="CN60" i="12" s="1"/>
  <c r="BY60" i="12" s="1"/>
  <c r="AG60" i="12"/>
  <c r="BP60" i="12"/>
  <c r="AH59" i="32"/>
  <c r="BX57" i="32"/>
  <c r="BB66" i="12"/>
  <c r="BJ58" i="32"/>
  <c r="AZ68" i="12" s="1"/>
  <c r="CT68" i="12" s="1"/>
  <c r="AS69" i="12"/>
  <c r="CR69" i="12" s="1"/>
  <c r="AV422" i="32"/>
  <c r="AV135" i="32"/>
  <c r="AW135" i="32" s="1"/>
  <c r="AX135" i="32" s="1"/>
  <c r="AV620" i="32"/>
  <c r="AW620" i="32" s="1"/>
  <c r="AX620" i="32" s="1"/>
  <c r="BF621" i="32"/>
  <c r="BG621" i="32" s="1"/>
  <c r="BG620" i="32"/>
  <c r="AS618" i="32"/>
  <c r="AR619" i="32"/>
  <c r="AR135" i="32"/>
  <c r="AS134" i="32"/>
  <c r="BT378" i="32"/>
  <c r="BU377" i="32"/>
  <c r="AS497" i="32"/>
  <c r="AR498" i="32"/>
  <c r="AS376" i="32"/>
  <c r="AR377" i="32"/>
  <c r="AR256" i="32"/>
  <c r="AS255" i="32"/>
  <c r="BT499" i="32"/>
  <c r="BU498" i="32"/>
  <c r="BX558" i="32"/>
  <c r="BJ558" i="32"/>
  <c r="BT621" i="32"/>
  <c r="BU621" i="32" s="1"/>
  <c r="BU620" i="32"/>
  <c r="BF137" i="32"/>
  <c r="BG137" i="32" s="1"/>
  <c r="BG136" i="32"/>
  <c r="BG257" i="32"/>
  <c r="BF258" i="32"/>
  <c r="BG258" i="32" s="1"/>
  <c r="BG378" i="32"/>
  <c r="BF379" i="32"/>
  <c r="BG379" i="32" s="1"/>
  <c r="BI66" i="12" l="1"/>
  <c r="CX66" i="12" s="1"/>
  <c r="F613" i="32"/>
  <c r="G613" i="32" s="1"/>
  <c r="H613" i="32" s="1"/>
  <c r="BQ60" i="12"/>
  <c r="AH60" i="12"/>
  <c r="Y61" i="12"/>
  <c r="CL61" i="12" s="1"/>
  <c r="BW61" i="12" s="1"/>
  <c r="AI59" i="32"/>
  <c r="AW30" i="12"/>
  <c r="AY29" i="12"/>
  <c r="AW31" i="12"/>
  <c r="AW32" i="12"/>
  <c r="AW29" i="12"/>
  <c r="AY34" i="12"/>
  <c r="AY30" i="12"/>
  <c r="AY32" i="12"/>
  <c r="AY31" i="12"/>
  <c r="AZ29" i="12"/>
  <c r="CT29" i="12" s="1"/>
  <c r="AW33" i="12"/>
  <c r="BA29" i="12"/>
  <c r="CU29" i="12" s="1"/>
  <c r="AW34" i="12"/>
  <c r="AY35" i="12"/>
  <c r="AY33" i="12"/>
  <c r="AY36" i="12"/>
  <c r="BB29" i="12"/>
  <c r="AZ30" i="12"/>
  <c r="CT30" i="12" s="1"/>
  <c r="AW35" i="12"/>
  <c r="AW37" i="12"/>
  <c r="AY37" i="12"/>
  <c r="BA30" i="12"/>
  <c r="CU30" i="12" s="1"/>
  <c r="BB30" i="12"/>
  <c r="AW36" i="12"/>
  <c r="AW38" i="12"/>
  <c r="AY38" i="12"/>
  <c r="AZ31" i="12"/>
  <c r="CT31" i="12" s="1"/>
  <c r="AZ32" i="12"/>
  <c r="CT32" i="12" s="1"/>
  <c r="BA31" i="12"/>
  <c r="CU31" i="12" s="1"/>
  <c r="BB31" i="12"/>
  <c r="BB32" i="12"/>
  <c r="BA32" i="12"/>
  <c r="CU32" i="12" s="1"/>
  <c r="AZ33" i="12"/>
  <c r="CT33" i="12" s="1"/>
  <c r="BB33" i="12"/>
  <c r="BA33" i="12"/>
  <c r="CU33" i="12" s="1"/>
  <c r="AZ34" i="12"/>
  <c r="CT34" i="12" s="1"/>
  <c r="BA34" i="12"/>
  <c r="CU34" i="12" s="1"/>
  <c r="BB34" i="12"/>
  <c r="AZ35" i="12"/>
  <c r="CT35" i="12" s="1"/>
  <c r="BA35" i="12"/>
  <c r="CU35" i="12" s="1"/>
  <c r="BB35" i="12"/>
  <c r="BA36" i="12"/>
  <c r="CU36" i="12" s="1"/>
  <c r="AZ36" i="12"/>
  <c r="CT36" i="12" s="1"/>
  <c r="BB36" i="12"/>
  <c r="AZ37" i="12"/>
  <c r="CT37" i="12" s="1"/>
  <c r="BB37" i="12"/>
  <c r="BA37" i="12"/>
  <c r="CU37" i="12" s="1"/>
  <c r="AZ38" i="12"/>
  <c r="CT38" i="12" s="1"/>
  <c r="BA38" i="12"/>
  <c r="CU38" i="12" s="1"/>
  <c r="BB38" i="12"/>
  <c r="AZ39" i="12"/>
  <c r="CT39" i="12" s="1"/>
  <c r="BB39" i="12"/>
  <c r="AZ40" i="12"/>
  <c r="CT40" i="12" s="1"/>
  <c r="BA39" i="12"/>
  <c r="CU39" i="12" s="1"/>
  <c r="BA40" i="12"/>
  <c r="CU40" i="12" s="1"/>
  <c r="BB40" i="12"/>
  <c r="AZ41" i="12"/>
  <c r="CT41" i="12" s="1"/>
  <c r="BA41" i="12"/>
  <c r="CU41" i="12" s="1"/>
  <c r="BB41" i="12"/>
  <c r="BY57" i="32"/>
  <c r="BK58" i="32"/>
  <c r="BA68" i="12" s="1"/>
  <c r="CU68" i="12" s="1"/>
  <c r="AW422" i="32"/>
  <c r="AQ70" i="12"/>
  <c r="CP70" i="12" s="1"/>
  <c r="BH133" i="12"/>
  <c r="BH126" i="12"/>
  <c r="BH112" i="12"/>
  <c r="BH80" i="12"/>
  <c r="BH61" i="12"/>
  <c r="BH115" i="12"/>
  <c r="BH128" i="12"/>
  <c r="BH90" i="12"/>
  <c r="BH118" i="12"/>
  <c r="BH43" i="12"/>
  <c r="BH140" i="12"/>
  <c r="BH101" i="12"/>
  <c r="BH52" i="12"/>
  <c r="BH60" i="12"/>
  <c r="BH75" i="12"/>
  <c r="BH67" i="12"/>
  <c r="BH51" i="12"/>
  <c r="BH73" i="12"/>
  <c r="BH59" i="12"/>
  <c r="BH102" i="12"/>
  <c r="BH121" i="12"/>
  <c r="BH93" i="12"/>
  <c r="BH55" i="12"/>
  <c r="BH69" i="12"/>
  <c r="BH71" i="12"/>
  <c r="BH104" i="12"/>
  <c r="BH117" i="12"/>
  <c r="BH139" i="12"/>
  <c r="BH124" i="12"/>
  <c r="BH143" i="12"/>
  <c r="BH108" i="12"/>
  <c r="BH136" i="12"/>
  <c r="BH64" i="12"/>
  <c r="BH123" i="12"/>
  <c r="BH46" i="12"/>
  <c r="BH106" i="12"/>
  <c r="BH88" i="12"/>
  <c r="BH42" i="12"/>
  <c r="BH50" i="12"/>
  <c r="BH142" i="12"/>
  <c r="BH91" i="12"/>
  <c r="BH135" i="12"/>
  <c r="BH74" i="12"/>
  <c r="BH109" i="12"/>
  <c r="BH58" i="12"/>
  <c r="BH54" i="12"/>
  <c r="BH63" i="12"/>
  <c r="BH132" i="12"/>
  <c r="BH119" i="12"/>
  <c r="BH110" i="12"/>
  <c r="BH103" i="12"/>
  <c r="BH130" i="12"/>
  <c r="BH107" i="12"/>
  <c r="BH120" i="12"/>
  <c r="BH134" i="12"/>
  <c r="BH122" i="12"/>
  <c r="BH138" i="12"/>
  <c r="BH127" i="12"/>
  <c r="BH92" i="12"/>
  <c r="BH98" i="12"/>
  <c r="BH47" i="12"/>
  <c r="BH79" i="12"/>
  <c r="BH53" i="12"/>
  <c r="BH66" i="12"/>
  <c r="BH111" i="12"/>
  <c r="BH113" i="12"/>
  <c r="BH141" i="12"/>
  <c r="BH99" i="12"/>
  <c r="BH100" i="12"/>
  <c r="BH145" i="12"/>
  <c r="BH72" i="12"/>
  <c r="BH144" i="12"/>
  <c r="BH89" i="12"/>
  <c r="BH85" i="12"/>
  <c r="BH57" i="12"/>
  <c r="BH131" i="12"/>
  <c r="BH68" i="12"/>
  <c r="BH82" i="12"/>
  <c r="BH65" i="12"/>
  <c r="BH84" i="12"/>
  <c r="BH129" i="12"/>
  <c r="BH76" i="12"/>
  <c r="BH49" i="12"/>
  <c r="BH70" i="12"/>
  <c r="BH137" i="12"/>
  <c r="BH83" i="12"/>
  <c r="BH105" i="12"/>
  <c r="BH87" i="12"/>
  <c r="BH125" i="12"/>
  <c r="BH40" i="12"/>
  <c r="BH95" i="12"/>
  <c r="BH45" i="12"/>
  <c r="BH86" i="12"/>
  <c r="BH48" i="12"/>
  <c r="BH114" i="12"/>
  <c r="BH116" i="12"/>
  <c r="BH62" i="12"/>
  <c r="BH96" i="12"/>
  <c r="BH44" i="12"/>
  <c r="BH56" i="12"/>
  <c r="BH97" i="12"/>
  <c r="BH94" i="12"/>
  <c r="BH81" i="12"/>
  <c r="AY111" i="12"/>
  <c r="AW61" i="12"/>
  <c r="AY104" i="12"/>
  <c r="AW132" i="12"/>
  <c r="AW98" i="12"/>
  <c r="AW71" i="12"/>
  <c r="AW49" i="12"/>
  <c r="AY71" i="12"/>
  <c r="AY66" i="12"/>
  <c r="AY106" i="12"/>
  <c r="AW131" i="12"/>
  <c r="AW121" i="12"/>
  <c r="AW59" i="12"/>
  <c r="AY105" i="12"/>
  <c r="AW85" i="12"/>
  <c r="AW113" i="12"/>
  <c r="AW51" i="12"/>
  <c r="AW90" i="12"/>
  <c r="AW84" i="12"/>
  <c r="AY48" i="12"/>
  <c r="AW42" i="12"/>
  <c r="AW41" i="12"/>
  <c r="AW127" i="12"/>
  <c r="AW108" i="12"/>
  <c r="AW143" i="12"/>
  <c r="AW124" i="12"/>
  <c r="AW103" i="12"/>
  <c r="AW100" i="12"/>
  <c r="AY57" i="12"/>
  <c r="AW64" i="12"/>
  <c r="AW67" i="12"/>
  <c r="AW89" i="12"/>
  <c r="AW138" i="12"/>
  <c r="AW65" i="12"/>
  <c r="AW133" i="12"/>
  <c r="AY86" i="12"/>
  <c r="AW69" i="12"/>
  <c r="AW83" i="12"/>
  <c r="AW72" i="12"/>
  <c r="AW129" i="12"/>
  <c r="AW79" i="12"/>
  <c r="AW119" i="12"/>
  <c r="AW58" i="12"/>
  <c r="AW57" i="12"/>
  <c r="AW50" i="12"/>
  <c r="AW135" i="12"/>
  <c r="AW48" i="12"/>
  <c r="AW116" i="12"/>
  <c r="AW130" i="12"/>
  <c r="AW53" i="12"/>
  <c r="AW43" i="12"/>
  <c r="AW82" i="12"/>
  <c r="AY73" i="12"/>
  <c r="AY110" i="12"/>
  <c r="AY53" i="12"/>
  <c r="AY79" i="12"/>
  <c r="AY123" i="12"/>
  <c r="AW125" i="12"/>
  <c r="AW111" i="12"/>
  <c r="AY127" i="12"/>
  <c r="AY126" i="12"/>
  <c r="AY124" i="12"/>
  <c r="AY93" i="12"/>
  <c r="AY68" i="12"/>
  <c r="AY138" i="12"/>
  <c r="AY102" i="12"/>
  <c r="AY80" i="12"/>
  <c r="AW144" i="12"/>
  <c r="AY69" i="12"/>
  <c r="AY113" i="12"/>
  <c r="AW122" i="12"/>
  <c r="AW137" i="12"/>
  <c r="AY49" i="12"/>
  <c r="AW60" i="12"/>
  <c r="AY82" i="12"/>
  <c r="AW39" i="12"/>
  <c r="AY99" i="12"/>
  <c r="AW52" i="12"/>
  <c r="AY119" i="12"/>
  <c r="AY75" i="12"/>
  <c r="AY115" i="12"/>
  <c r="AY136" i="12"/>
  <c r="AY125" i="12"/>
  <c r="AY135" i="12"/>
  <c r="AY100" i="12"/>
  <c r="AW86" i="12"/>
  <c r="AW66" i="12"/>
  <c r="AY137" i="12"/>
  <c r="AY72" i="12"/>
  <c r="AW47" i="12"/>
  <c r="AY47" i="12"/>
  <c r="AY89" i="12"/>
  <c r="AY107" i="12"/>
  <c r="AY52" i="12"/>
  <c r="AY70" i="12"/>
  <c r="AW123" i="12"/>
  <c r="AW118" i="12"/>
  <c r="AY76" i="12"/>
  <c r="AY103" i="12"/>
  <c r="AW55" i="12"/>
  <c r="AW44" i="12"/>
  <c r="AW80" i="12"/>
  <c r="AW106" i="12"/>
  <c r="AW114" i="12"/>
  <c r="AW136" i="12"/>
  <c r="AY96" i="12"/>
  <c r="AW81" i="12"/>
  <c r="AY39" i="12"/>
  <c r="AW101" i="12"/>
  <c r="AY129" i="12"/>
  <c r="AY98" i="12"/>
  <c r="AW120" i="12"/>
  <c r="AY40" i="12"/>
  <c r="AW107" i="12"/>
  <c r="AY131" i="12"/>
  <c r="AW63" i="12"/>
  <c r="AW68" i="12"/>
  <c r="AW104" i="12"/>
  <c r="AW110" i="12"/>
  <c r="AY58" i="12"/>
  <c r="AW56" i="12"/>
  <c r="AW40" i="12"/>
  <c r="AW128" i="12"/>
  <c r="AW142" i="12"/>
  <c r="AY139" i="12"/>
  <c r="AW92" i="12"/>
  <c r="AY51" i="12"/>
  <c r="AW115" i="12"/>
  <c r="AW99" i="12"/>
  <c r="AW105" i="12"/>
  <c r="AW91" i="12"/>
  <c r="AY109" i="12"/>
  <c r="AW109" i="12"/>
  <c r="AW97" i="12"/>
  <c r="AY117" i="12"/>
  <c r="AW96" i="12"/>
  <c r="AW139" i="12"/>
  <c r="AY128" i="12"/>
  <c r="AW75" i="12"/>
  <c r="AY59" i="12"/>
  <c r="AW46" i="12"/>
  <c r="AY121" i="12"/>
  <c r="AY64" i="12"/>
  <c r="AY74" i="12"/>
  <c r="AY114" i="12"/>
  <c r="AW140" i="12"/>
  <c r="AW102" i="12"/>
  <c r="AY81" i="12"/>
  <c r="AY62" i="12"/>
  <c r="AY56" i="12"/>
  <c r="AY87" i="12"/>
  <c r="AY83" i="12"/>
  <c r="AY141" i="12"/>
  <c r="AW93" i="12"/>
  <c r="AW74" i="12"/>
  <c r="AW95" i="12"/>
  <c r="AY65" i="12"/>
  <c r="AY132" i="12"/>
  <c r="AY144" i="12"/>
  <c r="AY94" i="12"/>
  <c r="AY54" i="12"/>
  <c r="AY41" i="12"/>
  <c r="AY112" i="12"/>
  <c r="AW94" i="12"/>
  <c r="AW87" i="12"/>
  <c r="AW141" i="12"/>
  <c r="AY44" i="12"/>
  <c r="AW88" i="12"/>
  <c r="AW117" i="12"/>
  <c r="AY130" i="12"/>
  <c r="AW70" i="12"/>
  <c r="AW62" i="12"/>
  <c r="AY101" i="12"/>
  <c r="AY63" i="12"/>
  <c r="AY60" i="12"/>
  <c r="AY92" i="12"/>
  <c r="AY108" i="12"/>
  <c r="AY122" i="12"/>
  <c r="AY143" i="12"/>
  <c r="AY45" i="12"/>
  <c r="AW73" i="12"/>
  <c r="AY42" i="12"/>
  <c r="AW76" i="12"/>
  <c r="AY97" i="12"/>
  <c r="AW54" i="12"/>
  <c r="AW45" i="12"/>
  <c r="AY50" i="12"/>
  <c r="AY140" i="12"/>
  <c r="AY116" i="12"/>
  <c r="AW112" i="12"/>
  <c r="AY67" i="12"/>
  <c r="AW145" i="12"/>
  <c r="AY85" i="12"/>
  <c r="AY133" i="12"/>
  <c r="AY88" i="12"/>
  <c r="AY55" i="12"/>
  <c r="AY43" i="12"/>
  <c r="AY145" i="12"/>
  <c r="AY134" i="12"/>
  <c r="AW134" i="12"/>
  <c r="AY142" i="12"/>
  <c r="AY91" i="12"/>
  <c r="AW126" i="12"/>
  <c r="AY90" i="12"/>
  <c r="AY84" i="12"/>
  <c r="AY95" i="12"/>
  <c r="AY46" i="12"/>
  <c r="AY118" i="12"/>
  <c r="AY120" i="12"/>
  <c r="AY61" i="12"/>
  <c r="BB28" i="12"/>
  <c r="I65" i="12"/>
  <c r="CF65" i="12" s="1"/>
  <c r="H65" i="12"/>
  <c r="CE65" i="12" s="1"/>
  <c r="AV621" i="32"/>
  <c r="AW621" i="32" s="1"/>
  <c r="AX621" i="32" s="1"/>
  <c r="AV136" i="32"/>
  <c r="AW136" i="32" s="1"/>
  <c r="AX136" i="32" s="1"/>
  <c r="AR499" i="32"/>
  <c r="AS498" i="32"/>
  <c r="BT500" i="32"/>
  <c r="BU500" i="32" s="1"/>
  <c r="BU499" i="32"/>
  <c r="AS135" i="32"/>
  <c r="AR136" i="32"/>
  <c r="AR257" i="32"/>
  <c r="AS256" i="32"/>
  <c r="BU378" i="32"/>
  <c r="BI29" i="12" s="1"/>
  <c r="CX29" i="12" s="1"/>
  <c r="BT379" i="32"/>
  <c r="BU379" i="32" s="1"/>
  <c r="AS377" i="32"/>
  <c r="AR378" i="32"/>
  <c r="AR620" i="32"/>
  <c r="AS619" i="32"/>
  <c r="BK558" i="32"/>
  <c r="BY558" i="32"/>
  <c r="BF112" i="12" l="1"/>
  <c r="BF144" i="12"/>
  <c r="BF64" i="12"/>
  <c r="BF62" i="12"/>
  <c r="BF96" i="12"/>
  <c r="BF126" i="12"/>
  <c r="BF88" i="12"/>
  <c r="BF76" i="12"/>
  <c r="BF129" i="12"/>
  <c r="BF103" i="12"/>
  <c r="BF106" i="12"/>
  <c r="BF141" i="12"/>
  <c r="BF132" i="12"/>
  <c r="BF71" i="12"/>
  <c r="BF83" i="12"/>
  <c r="BF67" i="12"/>
  <c r="BF99" i="12"/>
  <c r="BF130" i="12"/>
  <c r="BF69" i="12"/>
  <c r="BF89" i="12"/>
  <c r="BF61" i="12"/>
  <c r="BF145" i="12"/>
  <c r="BF44" i="12"/>
  <c r="BF124" i="12"/>
  <c r="BF117" i="12"/>
  <c r="BF86" i="12"/>
  <c r="BF97" i="12"/>
  <c r="BF118" i="12"/>
  <c r="BF42" i="12"/>
  <c r="BF115" i="12"/>
  <c r="BF74" i="12"/>
  <c r="BF60" i="12"/>
  <c r="BF104" i="12"/>
  <c r="BF138" i="12"/>
  <c r="BF50" i="12"/>
  <c r="BF131" i="12"/>
  <c r="BF63" i="12"/>
  <c r="BF79" i="12"/>
  <c r="BF47" i="12"/>
  <c r="BF109" i="12"/>
  <c r="BF90" i="12"/>
  <c r="BF133" i="12"/>
  <c r="BF94" i="12"/>
  <c r="BF142" i="12"/>
  <c r="BF125" i="12"/>
  <c r="BF116" i="12"/>
  <c r="BF84" i="12"/>
  <c r="BF66" i="12"/>
  <c r="BF128" i="12"/>
  <c r="BF85" i="12"/>
  <c r="BF65" i="12"/>
  <c r="BF95" i="12"/>
  <c r="BF59" i="12"/>
  <c r="BF137" i="12"/>
  <c r="BF120" i="12"/>
  <c r="BF52" i="12"/>
  <c r="BF57" i="12"/>
  <c r="BF72" i="12"/>
  <c r="BF101" i="12"/>
  <c r="BF43" i="12"/>
  <c r="BF81" i="12"/>
  <c r="BF80" i="12"/>
  <c r="BF135" i="12"/>
  <c r="BF73" i="12"/>
  <c r="BF127" i="12"/>
  <c r="BF48" i="12"/>
  <c r="BF91" i="12"/>
  <c r="BF108" i="12"/>
  <c r="BF122" i="12"/>
  <c r="BF45" i="12"/>
  <c r="BF53" i="12"/>
  <c r="BF54" i="12"/>
  <c r="BF140" i="12"/>
  <c r="BF87" i="12"/>
  <c r="BF58" i="12"/>
  <c r="BF114" i="12"/>
  <c r="BF82" i="12"/>
  <c r="BF119" i="12"/>
  <c r="BF68" i="12"/>
  <c r="BF102" i="12"/>
  <c r="BF46" i="12"/>
  <c r="BF113" i="12"/>
  <c r="BF56" i="12"/>
  <c r="BF107" i="12"/>
  <c r="BF93" i="12"/>
  <c r="BF70" i="12"/>
  <c r="BF121" i="12"/>
  <c r="BF123" i="12"/>
  <c r="BF100" i="12"/>
  <c r="BF51" i="12"/>
  <c r="BF92" i="12"/>
  <c r="BF110" i="12"/>
  <c r="BF105" i="12"/>
  <c r="BF111" i="12"/>
  <c r="BF98" i="12"/>
  <c r="BF136" i="12"/>
  <c r="BF49" i="12"/>
  <c r="BF75" i="12"/>
  <c r="BF139" i="12"/>
  <c r="BF55" i="12"/>
  <c r="BF143" i="12"/>
  <c r="BF134" i="12"/>
  <c r="BJ66" i="12"/>
  <c r="CY66" i="12" s="1"/>
  <c r="F614" i="32"/>
  <c r="G614" i="32" s="1"/>
  <c r="H614" i="32" s="1"/>
  <c r="AS140" i="12"/>
  <c r="CR140" i="12" s="1"/>
  <c r="Z61" i="12"/>
  <c r="CM61" i="12" s="1"/>
  <c r="BX61" i="12" s="1"/>
  <c r="BO61" i="12"/>
  <c r="AF61" i="12"/>
  <c r="AJ59" i="32"/>
  <c r="BK38" i="12"/>
  <c r="CZ38" i="12" s="1"/>
  <c r="BY38" i="12" s="1"/>
  <c r="BJ34" i="12"/>
  <c r="CY34" i="12" s="1"/>
  <c r="BX34" i="12" s="1"/>
  <c r="BH37" i="12"/>
  <c r="BF31" i="12"/>
  <c r="BF40" i="12"/>
  <c r="BF39" i="12"/>
  <c r="BK41" i="12"/>
  <c r="CZ41" i="12" s="1"/>
  <c r="BY41" i="12" s="1"/>
  <c r="BK37" i="12"/>
  <c r="CZ37" i="12" s="1"/>
  <c r="BY37" i="12" s="1"/>
  <c r="BJ33" i="12"/>
  <c r="CY33" i="12" s="1"/>
  <c r="BX33" i="12" s="1"/>
  <c r="BJ31" i="12"/>
  <c r="CY31" i="12" s="1"/>
  <c r="BF34" i="12"/>
  <c r="BF41" i="12"/>
  <c r="BJ41" i="12"/>
  <c r="CY41" i="12" s="1"/>
  <c r="BX41" i="12" s="1"/>
  <c r="CA52" i="12" s="1"/>
  <c r="BJ37" i="12"/>
  <c r="CY37" i="12" s="1"/>
  <c r="BX37" i="12" s="1"/>
  <c r="BI33" i="12"/>
  <c r="CX33" i="12" s="1"/>
  <c r="BW33" i="12" s="1"/>
  <c r="BF32" i="12"/>
  <c r="BJ30" i="12"/>
  <c r="CY30" i="12" s="1"/>
  <c r="BI41" i="12"/>
  <c r="CX41" i="12" s="1"/>
  <c r="BW41" i="12" s="1"/>
  <c r="CA51" i="12" s="1"/>
  <c r="BK36" i="12"/>
  <c r="CZ36" i="12" s="1"/>
  <c r="BY36" i="12" s="1"/>
  <c r="BK33" i="12"/>
  <c r="CZ33" i="12" s="1"/>
  <c r="BY33" i="12" s="1"/>
  <c r="BF36" i="12"/>
  <c r="BF33" i="12"/>
  <c r="BK40" i="12"/>
  <c r="CZ40" i="12" s="1"/>
  <c r="BY40" i="12" s="1"/>
  <c r="G44" i="34" s="1"/>
  <c r="G47" i="34" s="1"/>
  <c r="BI37" i="12"/>
  <c r="CX37" i="12" s="1"/>
  <c r="BW37" i="12" s="1"/>
  <c r="BK32" i="12"/>
  <c r="CZ32" i="12" s="1"/>
  <c r="BI31" i="12"/>
  <c r="CX31" i="12" s="1"/>
  <c r="BH29" i="12"/>
  <c r="BH41" i="12"/>
  <c r="BI40" i="12"/>
  <c r="CX40" i="12" s="1"/>
  <c r="BW40" i="12" s="1"/>
  <c r="BJ36" i="12"/>
  <c r="CY36" i="12" s="1"/>
  <c r="BX36" i="12" s="1"/>
  <c r="BH39" i="12"/>
  <c r="BK30" i="12"/>
  <c r="CZ30" i="12" s="1"/>
  <c r="BH30" i="12"/>
  <c r="BK39" i="12"/>
  <c r="CZ39" i="12" s="1"/>
  <c r="BY39" i="12" s="1"/>
  <c r="BK35" i="12"/>
  <c r="CZ35" i="12" s="1"/>
  <c r="BY35" i="12" s="1"/>
  <c r="BI32" i="12"/>
  <c r="CX32" i="12" s="1"/>
  <c r="BW32" i="12" s="1"/>
  <c r="BF35" i="12"/>
  <c r="BJ29" i="12"/>
  <c r="CY29" i="12" s="1"/>
  <c r="BJ40" i="12"/>
  <c r="CY40" i="12" s="1"/>
  <c r="BX40" i="12" s="1"/>
  <c r="BJ35" i="12"/>
  <c r="CY35" i="12" s="1"/>
  <c r="BX35" i="12" s="1"/>
  <c r="BJ32" i="12"/>
  <c r="CY32" i="12" s="1"/>
  <c r="BX32" i="12" s="1"/>
  <c r="BH35" i="12"/>
  <c r="BF29" i="12"/>
  <c r="BJ39" i="12"/>
  <c r="CY39" i="12" s="1"/>
  <c r="BX39" i="12" s="1"/>
  <c r="BI36" i="12"/>
  <c r="CX36" i="12" s="1"/>
  <c r="BW36" i="12" s="1"/>
  <c r="BH38" i="12"/>
  <c r="BH33" i="12"/>
  <c r="BK29" i="12"/>
  <c r="CZ29" i="12" s="1"/>
  <c r="BI39" i="12"/>
  <c r="CX39" i="12" s="1"/>
  <c r="BW39" i="12" s="1"/>
  <c r="BK34" i="12"/>
  <c r="CZ34" i="12" s="1"/>
  <c r="BY34" i="12" s="1"/>
  <c r="BH36" i="12"/>
  <c r="BH34" i="12"/>
  <c r="BF30" i="12"/>
  <c r="BJ38" i="12"/>
  <c r="CY38" i="12" s="1"/>
  <c r="BX38" i="12" s="1"/>
  <c r="BI35" i="12"/>
  <c r="CX35" i="12" s="1"/>
  <c r="BW35" i="12" s="1"/>
  <c r="BK31" i="12"/>
  <c r="CZ31" i="12" s="1"/>
  <c r="BH31" i="12"/>
  <c r="BI30" i="12"/>
  <c r="CX30" i="12" s="1"/>
  <c r="BF38" i="12"/>
  <c r="BI38" i="12"/>
  <c r="CX38" i="12" s="1"/>
  <c r="BW38" i="12" s="1"/>
  <c r="BI34" i="12"/>
  <c r="CX34" i="12" s="1"/>
  <c r="BW34" i="12" s="1"/>
  <c r="BF37" i="12"/>
  <c r="BH32" i="12"/>
  <c r="BZ57" i="32"/>
  <c r="BL58" i="32"/>
  <c r="BK28" i="12"/>
  <c r="AR70" i="12"/>
  <c r="CQ70" i="12" s="1"/>
  <c r="AX422" i="32"/>
  <c r="AV137" i="32"/>
  <c r="AW137" i="32" s="1"/>
  <c r="AX137" i="32" s="1"/>
  <c r="AR621" i="32"/>
  <c r="AS621" i="32" s="1"/>
  <c r="AS620" i="32"/>
  <c r="AS257" i="32"/>
  <c r="AR258" i="32"/>
  <c r="AS258" i="32" s="1"/>
  <c r="AR379" i="32"/>
  <c r="AS379" i="32" s="1"/>
  <c r="AS378" i="32"/>
  <c r="AS136" i="32"/>
  <c r="AR144" i="12" s="1"/>
  <c r="CQ144" i="12" s="1"/>
  <c r="AR137" i="32"/>
  <c r="AS137" i="32" s="1"/>
  <c r="AS144" i="12" s="1"/>
  <c r="CR144" i="12" s="1"/>
  <c r="AS499" i="32"/>
  <c r="AR500" i="32"/>
  <c r="AS500" i="32" s="1"/>
  <c r="BZ558" i="32"/>
  <c r="BL558" i="32"/>
  <c r="G66" i="12"/>
  <c r="CD66" i="12" s="1"/>
  <c r="BK66" i="12" l="1"/>
  <c r="CZ66" i="12" s="1"/>
  <c r="F615" i="32"/>
  <c r="G615" i="32" s="1"/>
  <c r="H615" i="32" s="1"/>
  <c r="BQ35" i="12"/>
  <c r="BQ36" i="12"/>
  <c r="BO38" i="12"/>
  <c r="BQ34" i="12"/>
  <c r="BQ39" i="12"/>
  <c r="BO41" i="12"/>
  <c r="BS51" i="12" s="1"/>
  <c r="AI51" i="12" s="1"/>
  <c r="BP34" i="12"/>
  <c r="BO39" i="12"/>
  <c r="BP32" i="12"/>
  <c r="BP33" i="12"/>
  <c r="BQ38" i="12"/>
  <c r="BP35" i="12"/>
  <c r="BO37" i="12"/>
  <c r="BQ37" i="12"/>
  <c r="BO35" i="12"/>
  <c r="BP40" i="12"/>
  <c r="BQ40" i="12"/>
  <c r="BO33" i="12"/>
  <c r="BQ41" i="12"/>
  <c r="BP38" i="12"/>
  <c r="BP36" i="12"/>
  <c r="BP37" i="12"/>
  <c r="BO34" i="12"/>
  <c r="BO36" i="12"/>
  <c r="BO40" i="12"/>
  <c r="BP41" i="12"/>
  <c r="BS52" i="12" s="1"/>
  <c r="AI52" i="12" s="1"/>
  <c r="BP39" i="12"/>
  <c r="BO32" i="12"/>
  <c r="BQ33" i="12"/>
  <c r="AQ142" i="12"/>
  <c r="CP142" i="12" s="1"/>
  <c r="AQ145" i="12"/>
  <c r="CP145" i="12" s="1"/>
  <c r="AR145" i="12"/>
  <c r="CQ145" i="12" s="1"/>
  <c r="AQ143" i="12"/>
  <c r="CP143" i="12" s="1"/>
  <c r="AQ141" i="12"/>
  <c r="CP141" i="12" s="1"/>
  <c r="AP35" i="12"/>
  <c r="AN32" i="12"/>
  <c r="AN33" i="12"/>
  <c r="AS32" i="12"/>
  <c r="CR32" i="12" s="1"/>
  <c r="BY32" i="12" s="1"/>
  <c r="AN35" i="12"/>
  <c r="AN34" i="12"/>
  <c r="AP32" i="12"/>
  <c r="AP33" i="12"/>
  <c r="AP34" i="12"/>
  <c r="AP36" i="12"/>
  <c r="AP38" i="12"/>
  <c r="AP39" i="12"/>
  <c r="AP41" i="12"/>
  <c r="AP40" i="12"/>
  <c r="AP42" i="12"/>
  <c r="AP46" i="12"/>
  <c r="AP43" i="12"/>
  <c r="AP44" i="12"/>
  <c r="AP45" i="12"/>
  <c r="AP48" i="12"/>
  <c r="AP47" i="12"/>
  <c r="AP49" i="12"/>
  <c r="AP50" i="12"/>
  <c r="AP52" i="12"/>
  <c r="AP51" i="12"/>
  <c r="AP53" i="12"/>
  <c r="AP54" i="12"/>
  <c r="AP56" i="12"/>
  <c r="AP55" i="12"/>
  <c r="AP57" i="12"/>
  <c r="AP58" i="12"/>
  <c r="AP59" i="12"/>
  <c r="AP60" i="12"/>
  <c r="AP61" i="12"/>
  <c r="AP63" i="12"/>
  <c r="AP62" i="12"/>
  <c r="AP64" i="12"/>
  <c r="AP65" i="12"/>
  <c r="AS115" i="12"/>
  <c r="CR115" i="12" s="1"/>
  <c r="AQ118" i="12"/>
  <c r="CP118" i="12" s="1"/>
  <c r="AQ119" i="12"/>
  <c r="CP119" i="12" s="1"/>
  <c r="AQ116" i="12"/>
  <c r="CP116" i="12" s="1"/>
  <c r="AQ117" i="12"/>
  <c r="CP117" i="12" s="1"/>
  <c r="AR116" i="12"/>
  <c r="CQ116" i="12" s="1"/>
  <c r="AQ120" i="12"/>
  <c r="CP120" i="12" s="1"/>
  <c r="AR119" i="12"/>
  <c r="CQ119" i="12" s="1"/>
  <c r="AS120" i="12"/>
  <c r="CR120" i="12" s="1"/>
  <c r="AR118" i="12"/>
  <c r="CQ118" i="12" s="1"/>
  <c r="AS118" i="12"/>
  <c r="CR118" i="12" s="1"/>
  <c r="AS119" i="12"/>
  <c r="CR119" i="12" s="1"/>
  <c r="AQ121" i="12"/>
  <c r="CP121" i="12" s="1"/>
  <c r="AR120" i="12"/>
  <c r="CQ120" i="12" s="1"/>
  <c r="AR122" i="12"/>
  <c r="CQ122" i="12" s="1"/>
  <c r="AQ122" i="12"/>
  <c r="CP122" i="12" s="1"/>
  <c r="AQ123" i="12"/>
  <c r="CP123" i="12" s="1"/>
  <c r="AS121" i="12"/>
  <c r="CR121" i="12" s="1"/>
  <c r="AS122" i="12"/>
  <c r="CR122" i="12" s="1"/>
  <c r="AQ124" i="12"/>
  <c r="CP124" i="12" s="1"/>
  <c r="AR125" i="12"/>
  <c r="CQ125" i="12" s="1"/>
  <c r="AS124" i="12"/>
  <c r="CR124" i="12" s="1"/>
  <c r="AQ127" i="12"/>
  <c r="CP127" i="12" s="1"/>
  <c r="AQ131" i="12"/>
  <c r="CP131" i="12" s="1"/>
  <c r="AS130" i="12"/>
  <c r="CR130" i="12" s="1"/>
  <c r="AR131" i="12"/>
  <c r="CQ131" i="12" s="1"/>
  <c r="AQ129" i="12"/>
  <c r="CP129" i="12" s="1"/>
  <c r="AS131" i="12"/>
  <c r="CR131" i="12" s="1"/>
  <c r="AQ133" i="12"/>
  <c r="CP133" i="12" s="1"/>
  <c r="AR130" i="12"/>
  <c r="CQ130" i="12" s="1"/>
  <c r="AQ130" i="12"/>
  <c r="CP130" i="12" s="1"/>
  <c r="AS133" i="12"/>
  <c r="CR133" i="12" s="1"/>
  <c r="AR132" i="12"/>
  <c r="CQ132" i="12" s="1"/>
  <c r="AQ132" i="12"/>
  <c r="CP132" i="12" s="1"/>
  <c r="AS132" i="12"/>
  <c r="CR132" i="12" s="1"/>
  <c r="AQ135" i="12"/>
  <c r="CP135" i="12" s="1"/>
  <c r="AR134" i="12"/>
  <c r="CQ134" i="12" s="1"/>
  <c r="AR133" i="12"/>
  <c r="CQ133" i="12" s="1"/>
  <c r="AR136" i="12"/>
  <c r="CQ136" i="12" s="1"/>
  <c r="AQ134" i="12"/>
  <c r="CP134" i="12" s="1"/>
  <c r="AR135" i="12"/>
  <c r="CQ135" i="12" s="1"/>
  <c r="AS135" i="12"/>
  <c r="CR135" i="12" s="1"/>
  <c r="AQ137" i="12"/>
  <c r="CP137" i="12" s="1"/>
  <c r="AS134" i="12"/>
  <c r="CR134" i="12" s="1"/>
  <c r="AQ138" i="12"/>
  <c r="CP138" i="12" s="1"/>
  <c r="AQ139" i="12"/>
  <c r="CP139" i="12" s="1"/>
  <c r="AS136" i="12"/>
  <c r="CR136" i="12" s="1"/>
  <c r="AR138" i="12"/>
  <c r="CQ138" i="12" s="1"/>
  <c r="AQ140" i="12"/>
  <c r="CP140" i="12" s="1"/>
  <c r="AS137" i="12"/>
  <c r="CR137" i="12" s="1"/>
  <c r="AS139" i="12"/>
  <c r="CR139" i="12" s="1"/>
  <c r="AS138" i="12"/>
  <c r="CR138" i="12" s="1"/>
  <c r="AR139" i="12"/>
  <c r="CQ139" i="12" s="1"/>
  <c r="AS141" i="12"/>
  <c r="CR141" i="12" s="1"/>
  <c r="AR140" i="12"/>
  <c r="CQ140" i="12" s="1"/>
  <c r="AS143" i="12"/>
  <c r="CR143" i="12" s="1"/>
  <c r="AQ144" i="12"/>
  <c r="CP144" i="12" s="1"/>
  <c r="AR141" i="12"/>
  <c r="CQ141" i="12" s="1"/>
  <c r="AR143" i="12"/>
  <c r="CQ143" i="12" s="1"/>
  <c r="AS142" i="12"/>
  <c r="CR142" i="12" s="1"/>
  <c r="AS145" i="12"/>
  <c r="CR145" i="12" s="1"/>
  <c r="AR142" i="12"/>
  <c r="CQ142" i="12" s="1"/>
  <c r="AR29" i="12"/>
  <c r="CQ29" i="12" s="1"/>
  <c r="BX29" i="12" s="1"/>
  <c r="AQ30" i="12"/>
  <c r="CP30" i="12" s="1"/>
  <c r="BW30" i="12" s="1"/>
  <c r="AP30" i="12"/>
  <c r="AP31" i="12"/>
  <c r="AS29" i="12"/>
  <c r="CR29" i="12" s="1"/>
  <c r="BY29" i="12" s="1"/>
  <c r="AQ29" i="12"/>
  <c r="CP29" i="12" s="1"/>
  <c r="BW29" i="12" s="1"/>
  <c r="AN30" i="12"/>
  <c r="AP29" i="12"/>
  <c r="AS31" i="12"/>
  <c r="CR31" i="12" s="1"/>
  <c r="BY31" i="12" s="1"/>
  <c r="AN29" i="12"/>
  <c r="AN31" i="12"/>
  <c r="AR30" i="12"/>
  <c r="CQ30" i="12" s="1"/>
  <c r="BX30" i="12" s="1"/>
  <c r="AS30" i="12"/>
  <c r="CR30" i="12" s="1"/>
  <c r="BY30" i="12" s="1"/>
  <c r="AQ31" i="12"/>
  <c r="CP31" i="12" s="1"/>
  <c r="BW31" i="12" s="1"/>
  <c r="AR31" i="12"/>
  <c r="CQ31" i="12" s="1"/>
  <c r="BX31" i="12" s="1"/>
  <c r="AA61" i="12"/>
  <c r="CN61" i="12" s="1"/>
  <c r="BY61" i="12" s="1"/>
  <c r="BP61" i="12"/>
  <c r="AG61" i="12"/>
  <c r="AH60" i="32"/>
  <c r="K35" i="10"/>
  <c r="BX58" i="32"/>
  <c r="BB67" i="12"/>
  <c r="BJ59" i="32"/>
  <c r="AZ69" i="12" s="1"/>
  <c r="CT69" i="12" s="1"/>
  <c r="AN137" i="12"/>
  <c r="AP137" i="12"/>
  <c r="AP133" i="12"/>
  <c r="AN81" i="12"/>
  <c r="AN79" i="12"/>
  <c r="AN139" i="12"/>
  <c r="AN60" i="12"/>
  <c r="AN112" i="12"/>
  <c r="AN57" i="12"/>
  <c r="AN136" i="12"/>
  <c r="AN127" i="12"/>
  <c r="AN38" i="12"/>
  <c r="AN37" i="12"/>
  <c r="AN42" i="12"/>
  <c r="AN90" i="12"/>
  <c r="AN125" i="12"/>
  <c r="AN145" i="12"/>
  <c r="AP103" i="12"/>
  <c r="AN92" i="12"/>
  <c r="AP139" i="12"/>
  <c r="AN124" i="12"/>
  <c r="AP138" i="12"/>
  <c r="AN141" i="12"/>
  <c r="AN113" i="12"/>
  <c r="AN59" i="12"/>
  <c r="AN131" i="12"/>
  <c r="AN47" i="12"/>
  <c r="AN84" i="12"/>
  <c r="AN36" i="12"/>
  <c r="AN80" i="12"/>
  <c r="AN51" i="12"/>
  <c r="AN110" i="12"/>
  <c r="AN99" i="12"/>
  <c r="AN56" i="12"/>
  <c r="AN100" i="12"/>
  <c r="AN144" i="12"/>
  <c r="AN68" i="12"/>
  <c r="AN72" i="12"/>
  <c r="AN111" i="12"/>
  <c r="AN135" i="12"/>
  <c r="AN126" i="12"/>
  <c r="AP143" i="12"/>
  <c r="AN117" i="12"/>
  <c r="AN75" i="12"/>
  <c r="AN69" i="12"/>
  <c r="AN49" i="12"/>
  <c r="AN143" i="12"/>
  <c r="AP121" i="12"/>
  <c r="AN71" i="12"/>
  <c r="AN53" i="12"/>
  <c r="AP72" i="12"/>
  <c r="AN115" i="12"/>
  <c r="AP129" i="12"/>
  <c r="AN64" i="12"/>
  <c r="AN65" i="12"/>
  <c r="AN97" i="12"/>
  <c r="AP80" i="12"/>
  <c r="AN76" i="12"/>
  <c r="AN91" i="12"/>
  <c r="AN119" i="12"/>
  <c r="AN128" i="12"/>
  <c r="AP104" i="12"/>
  <c r="AP117" i="12"/>
  <c r="AN54" i="12"/>
  <c r="AN88" i="12"/>
  <c r="AN108" i="12"/>
  <c r="AP123" i="12"/>
  <c r="AP145" i="12"/>
  <c r="AN103" i="12"/>
  <c r="AN114" i="12"/>
  <c r="AN63" i="12"/>
  <c r="AN46" i="12"/>
  <c r="AP128" i="12"/>
  <c r="AP116" i="12"/>
  <c r="AN95" i="12"/>
  <c r="AN130" i="12"/>
  <c r="AN129" i="12"/>
  <c r="AP86" i="12"/>
  <c r="AP85" i="12"/>
  <c r="AN45" i="12"/>
  <c r="AN48" i="12"/>
  <c r="AN55" i="12"/>
  <c r="AN40" i="12"/>
  <c r="AP90" i="12"/>
  <c r="AP140" i="12"/>
  <c r="AN142" i="12"/>
  <c r="AP66" i="12"/>
  <c r="AN62" i="12"/>
  <c r="AN123" i="12"/>
  <c r="AN134" i="12"/>
  <c r="AP131" i="12"/>
  <c r="AN132" i="12"/>
  <c r="AP135" i="12"/>
  <c r="AP122" i="12"/>
  <c r="AP75" i="12"/>
  <c r="AP136" i="12"/>
  <c r="AP112" i="12"/>
  <c r="AN94" i="12"/>
  <c r="AN50" i="12"/>
  <c r="AN61" i="12"/>
  <c r="AN122" i="12"/>
  <c r="AN87" i="12"/>
  <c r="AN133" i="12"/>
  <c r="AP106" i="12"/>
  <c r="AP142" i="12"/>
  <c r="AN102" i="12"/>
  <c r="AN85" i="12"/>
  <c r="AN74" i="12"/>
  <c r="AP134" i="12"/>
  <c r="AN52" i="12"/>
  <c r="AP93" i="12"/>
  <c r="AP79" i="12"/>
  <c r="AP132" i="12"/>
  <c r="AN66" i="12"/>
  <c r="AS28" i="12"/>
  <c r="AN106" i="12"/>
  <c r="AP70" i="12"/>
  <c r="AP109" i="12"/>
  <c r="AN73" i="12"/>
  <c r="AP119" i="12"/>
  <c r="AN101" i="12"/>
  <c r="AP97" i="12"/>
  <c r="AN58" i="12"/>
  <c r="AN138" i="12"/>
  <c r="AN39" i="12"/>
  <c r="AN118" i="12"/>
  <c r="AN140" i="12"/>
  <c r="AP84" i="12"/>
  <c r="AP94" i="12"/>
  <c r="AP83" i="12"/>
  <c r="AN116" i="12"/>
  <c r="AN107" i="12"/>
  <c r="AN86" i="12"/>
  <c r="AN89" i="12"/>
  <c r="AN98" i="12"/>
  <c r="AP98" i="12"/>
  <c r="AP111" i="12"/>
  <c r="AP96" i="12"/>
  <c r="AP141" i="12"/>
  <c r="AN93" i="12"/>
  <c r="AP91" i="12"/>
  <c r="AP101" i="12"/>
  <c r="AP100" i="12"/>
  <c r="AN109" i="12"/>
  <c r="AP67" i="12"/>
  <c r="AP126" i="12"/>
  <c r="AN43" i="12"/>
  <c r="AN67" i="12"/>
  <c r="AP88" i="12"/>
  <c r="AP118" i="12"/>
  <c r="AP125" i="12"/>
  <c r="AP95" i="12"/>
  <c r="AP71" i="12"/>
  <c r="AN44" i="12"/>
  <c r="AP74" i="12"/>
  <c r="AN105" i="12"/>
  <c r="AP124" i="12"/>
  <c r="AP73" i="12"/>
  <c r="AP81" i="12"/>
  <c r="AP82" i="12"/>
  <c r="AP68" i="12"/>
  <c r="AP114" i="12"/>
  <c r="AN70" i="12"/>
  <c r="AN120" i="12"/>
  <c r="AN104" i="12"/>
  <c r="AP130" i="12"/>
  <c r="AN41" i="12"/>
  <c r="AP144" i="12"/>
  <c r="AN82" i="12"/>
  <c r="AN121" i="12"/>
  <c r="AP110" i="12"/>
  <c r="AN96" i="12"/>
  <c r="AP120" i="12"/>
  <c r="AP113" i="12"/>
  <c r="AP115" i="12"/>
  <c r="AP108" i="12"/>
  <c r="AN83" i="12"/>
  <c r="AP102" i="12"/>
  <c r="AP99" i="12"/>
  <c r="AP107" i="12"/>
  <c r="AP76" i="12"/>
  <c r="AP87" i="12"/>
  <c r="AP89" i="12"/>
  <c r="AP127" i="12"/>
  <c r="AP92" i="12"/>
  <c r="AP69" i="12"/>
  <c r="AP105" i="12"/>
  <c r="AV423" i="32"/>
  <c r="AS70" i="12"/>
  <c r="CR70" i="12" s="1"/>
  <c r="BJ559" i="32"/>
  <c r="BX559" i="32"/>
  <c r="BI67" i="12" l="1"/>
  <c r="CX67" i="12" s="1"/>
  <c r="CA40" i="12"/>
  <c r="G40" i="34" s="1"/>
  <c r="CA39" i="12"/>
  <c r="F616" i="32"/>
  <c r="G616" i="32" s="1"/>
  <c r="H616" i="32" s="1"/>
  <c r="BP30" i="12"/>
  <c r="BQ30" i="12"/>
  <c r="BO30" i="12"/>
  <c r="BQ29" i="12"/>
  <c r="BQ31" i="12"/>
  <c r="BP29" i="12"/>
  <c r="G39" i="10" s="1"/>
  <c r="BQ32" i="12"/>
  <c r="BP31" i="12"/>
  <c r="BO31" i="12"/>
  <c r="BO29" i="12"/>
  <c r="Y62" i="12"/>
  <c r="CL62" i="12" s="1"/>
  <c r="BW62" i="12" s="1"/>
  <c r="BQ61" i="12"/>
  <c r="AH61" i="12"/>
  <c r="AI60" i="32"/>
  <c r="BY58" i="32"/>
  <c r="BK59" i="32"/>
  <c r="BA69" i="12" s="1"/>
  <c r="CU69" i="12" s="1"/>
  <c r="AQ71" i="12"/>
  <c r="CP71" i="12" s="1"/>
  <c r="AW423" i="32"/>
  <c r="I66" i="12"/>
  <c r="CF66" i="12" s="1"/>
  <c r="H66" i="12"/>
  <c r="CE66" i="12" s="1"/>
  <c r="BY559" i="32"/>
  <c r="BK559" i="32"/>
  <c r="BJ67" i="12" l="1"/>
  <c r="CY67" i="12" s="1"/>
  <c r="F617" i="32"/>
  <c r="G617" i="32" s="1"/>
  <c r="H617" i="32" s="1"/>
  <c r="G35" i="10"/>
  <c r="BS39" i="12"/>
  <c r="AI39" i="12" s="1"/>
  <c r="BS40" i="12"/>
  <c r="AI40" i="12" s="1"/>
  <c r="Z62" i="12"/>
  <c r="CM62" i="12" s="1"/>
  <c r="BX62" i="12" s="1"/>
  <c r="BO62" i="12"/>
  <c r="AF62" i="12"/>
  <c r="AJ60" i="32"/>
  <c r="BZ58" i="32"/>
  <c r="BL59" i="32"/>
  <c r="O76" i="12"/>
  <c r="M107" i="12"/>
  <c r="O86" i="12"/>
  <c r="O100" i="12"/>
  <c r="O87" i="12"/>
  <c r="O94" i="12"/>
  <c r="O112" i="12"/>
  <c r="O114" i="12"/>
  <c r="O99" i="12"/>
  <c r="O82" i="12"/>
  <c r="O115" i="12"/>
  <c r="O130" i="12"/>
  <c r="O79" i="12"/>
  <c r="O68" i="12"/>
  <c r="O111" i="12"/>
  <c r="O126" i="12"/>
  <c r="O69" i="12"/>
  <c r="O125" i="12"/>
  <c r="O132" i="12"/>
  <c r="O97" i="12"/>
  <c r="O127" i="12"/>
  <c r="O102" i="12"/>
  <c r="O121" i="12"/>
  <c r="O71" i="12"/>
  <c r="O128" i="12"/>
  <c r="O131" i="12"/>
  <c r="O80" i="12"/>
  <c r="O73" i="12"/>
  <c r="O133" i="12"/>
  <c r="O90" i="12"/>
  <c r="O108" i="12"/>
  <c r="O72" i="12"/>
  <c r="O81" i="12"/>
  <c r="O89" i="12"/>
  <c r="O123" i="12"/>
  <c r="O95" i="12"/>
  <c r="O91" i="12"/>
  <c r="O75" i="12"/>
  <c r="O119" i="12"/>
  <c r="O85" i="12"/>
  <c r="O109" i="12"/>
  <c r="O83" i="12"/>
  <c r="M94" i="12"/>
  <c r="M99" i="12"/>
  <c r="O117" i="12"/>
  <c r="O118" i="12"/>
  <c r="M134" i="12"/>
  <c r="O113" i="12"/>
  <c r="M81" i="12"/>
  <c r="M90" i="12"/>
  <c r="M73" i="12"/>
  <c r="O84" i="12"/>
  <c r="O103" i="12"/>
  <c r="O106" i="12"/>
  <c r="O96" i="12"/>
  <c r="M101" i="12"/>
  <c r="M71" i="12"/>
  <c r="M103" i="12"/>
  <c r="M112" i="12"/>
  <c r="O116" i="12"/>
  <c r="O122" i="12"/>
  <c r="M115" i="12"/>
  <c r="M130" i="12"/>
  <c r="M117" i="12"/>
  <c r="M119" i="12"/>
  <c r="M110" i="12"/>
  <c r="M121" i="12"/>
  <c r="M102" i="12"/>
  <c r="M129" i="12"/>
  <c r="M106" i="12"/>
  <c r="M80" i="12"/>
  <c r="M127" i="12"/>
  <c r="M131" i="12"/>
  <c r="M104" i="12"/>
  <c r="O129" i="12"/>
  <c r="M87" i="12"/>
  <c r="O92" i="12"/>
  <c r="M122" i="12"/>
  <c r="M128" i="12"/>
  <c r="M125" i="12"/>
  <c r="O98" i="12"/>
  <c r="M133" i="12"/>
  <c r="O105" i="12"/>
  <c r="M75" i="12"/>
  <c r="M97" i="12"/>
  <c r="O110" i="12"/>
  <c r="M98" i="12"/>
  <c r="O107" i="12"/>
  <c r="M69" i="12"/>
  <c r="O93" i="12"/>
  <c r="M91" i="12"/>
  <c r="O74" i="12"/>
  <c r="O101" i="12"/>
  <c r="M113" i="12"/>
  <c r="M79" i="12"/>
  <c r="M100" i="12"/>
  <c r="M82" i="12"/>
  <c r="M93" i="12"/>
  <c r="M95" i="12"/>
  <c r="O104" i="12"/>
  <c r="M116" i="12"/>
  <c r="M68" i="12"/>
  <c r="M126" i="12"/>
  <c r="M124" i="12"/>
  <c r="M89" i="12"/>
  <c r="O88" i="12"/>
  <c r="M120" i="12"/>
  <c r="M105" i="12"/>
  <c r="M76" i="12"/>
  <c r="M92" i="12"/>
  <c r="M96" i="12"/>
  <c r="M88" i="12"/>
  <c r="O134" i="12"/>
  <c r="M85" i="12"/>
  <c r="M132" i="12"/>
  <c r="M111" i="12"/>
  <c r="M72" i="12"/>
  <c r="M118" i="12"/>
  <c r="M109" i="12"/>
  <c r="M74" i="12"/>
  <c r="M114" i="12"/>
  <c r="O70" i="12"/>
  <c r="M86" i="12"/>
  <c r="M84" i="12"/>
  <c r="M70" i="12"/>
  <c r="O120" i="12"/>
  <c r="O124" i="12"/>
  <c r="M108" i="12"/>
  <c r="M83" i="12"/>
  <c r="M123" i="12"/>
  <c r="R80" i="12"/>
  <c r="R81" i="12"/>
  <c r="Q80" i="12"/>
  <c r="CI80" i="12" s="1"/>
  <c r="P81" i="12"/>
  <c r="CH81" i="12" s="1"/>
  <c r="Q81" i="12"/>
  <c r="CI81" i="12" s="1"/>
  <c r="P80" i="12"/>
  <c r="CH80" i="12" s="1"/>
  <c r="R82" i="12"/>
  <c r="P82" i="12"/>
  <c r="CH82" i="12" s="1"/>
  <c r="P84" i="12"/>
  <c r="CH84" i="12" s="1"/>
  <c r="R84" i="12"/>
  <c r="Q83" i="12"/>
  <c r="CI83" i="12" s="1"/>
  <c r="R83" i="12"/>
  <c r="P83" i="12"/>
  <c r="CH83" i="12" s="1"/>
  <c r="Q82" i="12"/>
  <c r="CI82" i="12" s="1"/>
  <c r="P85" i="12"/>
  <c r="CH85" i="12" s="1"/>
  <c r="Q84" i="12"/>
  <c r="CI84" i="12" s="1"/>
  <c r="R86" i="12"/>
  <c r="R85" i="12"/>
  <c r="R87" i="12"/>
  <c r="Q85" i="12"/>
  <c r="CI85" i="12" s="1"/>
  <c r="P87" i="12"/>
  <c r="CH87" i="12" s="1"/>
  <c r="P86" i="12"/>
  <c r="CH86" i="12" s="1"/>
  <c r="Q86" i="12"/>
  <c r="CI86" i="12" s="1"/>
  <c r="Q88" i="12"/>
  <c r="CI88" i="12" s="1"/>
  <c r="R88" i="12"/>
  <c r="P89" i="12"/>
  <c r="CH89" i="12" s="1"/>
  <c r="P91" i="12"/>
  <c r="CH91" i="12" s="1"/>
  <c r="P90" i="12"/>
  <c r="CH90" i="12" s="1"/>
  <c r="Q87" i="12"/>
  <c r="CI87" i="12" s="1"/>
  <c r="P88" i="12"/>
  <c r="CH88" i="12" s="1"/>
  <c r="R89" i="12"/>
  <c r="Q89" i="12"/>
  <c r="CI89" i="12" s="1"/>
  <c r="Q90" i="12"/>
  <c r="CI90" i="12" s="1"/>
  <c r="R90" i="12"/>
  <c r="P93" i="12"/>
  <c r="CH93" i="12" s="1"/>
  <c r="Q91" i="12"/>
  <c r="CI91" i="12" s="1"/>
  <c r="R91" i="12"/>
  <c r="Q93" i="12"/>
  <c r="CI93" i="12" s="1"/>
  <c r="P94" i="12"/>
  <c r="CH94" i="12" s="1"/>
  <c r="R92" i="12"/>
  <c r="P92" i="12"/>
  <c r="CH92" i="12" s="1"/>
  <c r="R93" i="12"/>
  <c r="Q92" i="12"/>
  <c r="CI92" i="12" s="1"/>
  <c r="R95" i="12"/>
  <c r="P97" i="12"/>
  <c r="CH97" i="12" s="1"/>
  <c r="P95" i="12"/>
  <c r="CH95" i="12" s="1"/>
  <c r="Q94" i="12"/>
  <c r="CI94" i="12" s="1"/>
  <c r="R96" i="12"/>
  <c r="Q95" i="12"/>
  <c r="CI95" i="12" s="1"/>
  <c r="R94" i="12"/>
  <c r="R97" i="12"/>
  <c r="Q96" i="12"/>
  <c r="CI96" i="12" s="1"/>
  <c r="P96" i="12"/>
  <c r="CH96" i="12" s="1"/>
  <c r="P98" i="12"/>
  <c r="CH98" i="12" s="1"/>
  <c r="P100" i="12"/>
  <c r="CH100" i="12" s="1"/>
  <c r="Q97" i="12"/>
  <c r="CI97" i="12" s="1"/>
  <c r="Q98" i="12"/>
  <c r="CI98" i="12" s="1"/>
  <c r="R100" i="12"/>
  <c r="R98" i="12"/>
  <c r="P99" i="12"/>
  <c r="CH99" i="12" s="1"/>
  <c r="R99" i="12"/>
  <c r="Q99" i="12"/>
  <c r="CI99" i="12" s="1"/>
  <c r="Q100" i="12"/>
  <c r="CI100" i="12" s="1"/>
  <c r="Q101" i="12"/>
  <c r="CI101" i="12" s="1"/>
  <c r="R101" i="12"/>
  <c r="P101" i="12"/>
  <c r="CH101" i="12" s="1"/>
  <c r="P102" i="12"/>
  <c r="CH102" i="12" s="1"/>
  <c r="P103" i="12"/>
  <c r="CH103" i="12" s="1"/>
  <c r="Q102" i="12"/>
  <c r="CI102" i="12" s="1"/>
  <c r="P105" i="12"/>
  <c r="CH105" i="12" s="1"/>
  <c r="R102" i="12"/>
  <c r="R103" i="12"/>
  <c r="Q103" i="12"/>
  <c r="CI103" i="12" s="1"/>
  <c r="P106" i="12"/>
  <c r="CH106" i="12" s="1"/>
  <c r="P104" i="12"/>
  <c r="CH104" i="12" s="1"/>
  <c r="Q104" i="12"/>
  <c r="CI104" i="12" s="1"/>
  <c r="Q105" i="12"/>
  <c r="CI105" i="12" s="1"/>
  <c r="R104" i="12"/>
  <c r="R105" i="12"/>
  <c r="Q106" i="12"/>
  <c r="CI106" i="12" s="1"/>
  <c r="R108" i="12"/>
  <c r="P107" i="12"/>
  <c r="CH107" i="12" s="1"/>
  <c r="Q108" i="12"/>
  <c r="CI108" i="12" s="1"/>
  <c r="R107" i="12"/>
  <c r="P108" i="12"/>
  <c r="CH108" i="12" s="1"/>
  <c r="Q107" i="12"/>
  <c r="CI107" i="12" s="1"/>
  <c r="R106" i="12"/>
  <c r="P109" i="12"/>
  <c r="CH109" i="12" s="1"/>
  <c r="Q110" i="12"/>
  <c r="CI110" i="12" s="1"/>
  <c r="R109" i="12"/>
  <c r="P110" i="12"/>
  <c r="CH110" i="12" s="1"/>
  <c r="Q109" i="12"/>
  <c r="CI109" i="12" s="1"/>
  <c r="R110" i="12"/>
  <c r="P111" i="12"/>
  <c r="CH111" i="12" s="1"/>
  <c r="R112" i="12"/>
  <c r="Q111" i="12"/>
  <c r="CI111" i="12" s="1"/>
  <c r="R111" i="12"/>
  <c r="P112" i="12"/>
  <c r="CH112" i="12" s="1"/>
  <c r="Q113" i="12"/>
  <c r="CI113" i="12" s="1"/>
  <c r="P113" i="12"/>
  <c r="CH113" i="12" s="1"/>
  <c r="Q112" i="12"/>
  <c r="CI112" i="12" s="1"/>
  <c r="R113" i="12"/>
  <c r="P114" i="12"/>
  <c r="CH114" i="12" s="1"/>
  <c r="P115" i="12"/>
  <c r="CH115" i="12" s="1"/>
  <c r="R114" i="12"/>
  <c r="P117" i="12"/>
  <c r="CH117" i="12" s="1"/>
  <c r="R115" i="12"/>
  <c r="Q114" i="12"/>
  <c r="CI114" i="12" s="1"/>
  <c r="R116" i="12"/>
  <c r="Q115" i="12"/>
  <c r="CI115" i="12" s="1"/>
  <c r="P116" i="12"/>
  <c r="CH116" i="12" s="1"/>
  <c r="Q116" i="12"/>
  <c r="CI116" i="12" s="1"/>
  <c r="R117" i="12"/>
  <c r="P121" i="12"/>
  <c r="CH121" i="12" s="1"/>
  <c r="Q117" i="12"/>
  <c r="CI117" i="12" s="1"/>
  <c r="P118" i="12"/>
  <c r="CH118" i="12" s="1"/>
  <c r="P119" i="12"/>
  <c r="CH119" i="12" s="1"/>
  <c r="Q118" i="12"/>
  <c r="CI118" i="12" s="1"/>
  <c r="Q119" i="12"/>
  <c r="CI119" i="12" s="1"/>
  <c r="Q120" i="12"/>
  <c r="CI120" i="12" s="1"/>
  <c r="R118" i="12"/>
  <c r="R121" i="12"/>
  <c r="P120" i="12"/>
  <c r="CH120" i="12" s="1"/>
  <c r="R119" i="12"/>
  <c r="R122" i="12"/>
  <c r="Q121" i="12"/>
  <c r="CI121" i="12" s="1"/>
  <c r="P122" i="12"/>
  <c r="CH122" i="12" s="1"/>
  <c r="R120" i="12"/>
  <c r="P123" i="12"/>
  <c r="CH123" i="12" s="1"/>
  <c r="P126" i="12"/>
  <c r="CH126" i="12" s="1"/>
  <c r="R123" i="12"/>
  <c r="Q122" i="12"/>
  <c r="CI122" i="12" s="1"/>
  <c r="P124" i="12"/>
  <c r="CH124" i="12" s="1"/>
  <c r="P125" i="12"/>
  <c r="CH125" i="12" s="1"/>
  <c r="Q124" i="12"/>
  <c r="CI124" i="12" s="1"/>
  <c r="R124" i="12"/>
  <c r="Q123" i="12"/>
  <c r="CI123" i="12" s="1"/>
  <c r="R126" i="12"/>
  <c r="R125" i="12"/>
  <c r="Q125" i="12"/>
  <c r="CI125" i="12" s="1"/>
  <c r="P127" i="12"/>
  <c r="CH127" i="12" s="1"/>
  <c r="Q126" i="12"/>
  <c r="CI126" i="12" s="1"/>
  <c r="R127" i="12"/>
  <c r="R128" i="12"/>
  <c r="Q128" i="12"/>
  <c r="CI128" i="12" s="1"/>
  <c r="Q127" i="12"/>
  <c r="CI127" i="12" s="1"/>
  <c r="P128" i="12"/>
  <c r="CH128" i="12" s="1"/>
  <c r="P129" i="12"/>
  <c r="CH129" i="12" s="1"/>
  <c r="R129" i="12"/>
  <c r="Q131" i="12"/>
  <c r="CI131" i="12" s="1"/>
  <c r="P131" i="12"/>
  <c r="CH131" i="12" s="1"/>
  <c r="P130" i="12"/>
  <c r="CH130" i="12" s="1"/>
  <c r="R130" i="12"/>
  <c r="Q129" i="12"/>
  <c r="CI129" i="12" s="1"/>
  <c r="Q130" i="12"/>
  <c r="CI130" i="12" s="1"/>
  <c r="R131" i="12"/>
  <c r="R132" i="12"/>
  <c r="P132" i="12"/>
  <c r="CH132" i="12" s="1"/>
  <c r="P133" i="12"/>
  <c r="CH133" i="12" s="1"/>
  <c r="P134" i="12"/>
  <c r="CH134" i="12" s="1"/>
  <c r="R133" i="12"/>
  <c r="Q132" i="12"/>
  <c r="CI132" i="12" s="1"/>
  <c r="Q134" i="12"/>
  <c r="CI134" i="12" s="1"/>
  <c r="Q133" i="12"/>
  <c r="CI133" i="12" s="1"/>
  <c r="R134" i="12"/>
  <c r="AR71" i="12"/>
  <c r="CQ71" i="12" s="1"/>
  <c r="AX423" i="32"/>
  <c r="BL559" i="32"/>
  <c r="BZ559" i="32"/>
  <c r="G67" i="12"/>
  <c r="CD67" i="12" s="1"/>
  <c r="BK67" i="12" l="1"/>
  <c r="CZ67" i="12" s="1"/>
  <c r="F618" i="32"/>
  <c r="G618" i="32" s="1"/>
  <c r="H618" i="32" s="1"/>
  <c r="G42" i="10"/>
  <c r="AA62" i="12"/>
  <c r="CN62" i="12" s="1"/>
  <c r="BY62" i="12" s="1"/>
  <c r="AG62" i="12"/>
  <c r="BP62" i="12"/>
  <c r="AH61" i="32"/>
  <c r="BX59" i="32"/>
  <c r="BB68" i="12"/>
  <c r="BJ60" i="32"/>
  <c r="AZ70" i="12" s="1"/>
  <c r="CT70" i="12" s="1"/>
  <c r="M135" i="12"/>
  <c r="O135" i="12"/>
  <c r="Q135" i="12"/>
  <c r="CI135" i="12" s="1"/>
  <c r="P135" i="12"/>
  <c r="CH135" i="12" s="1"/>
  <c r="R135" i="12"/>
  <c r="AS71" i="12"/>
  <c r="CR71" i="12" s="1"/>
  <c r="AV424" i="32"/>
  <c r="BX560" i="32"/>
  <c r="BJ560" i="32"/>
  <c r="BI68" i="12" l="1"/>
  <c r="CX68" i="12" s="1"/>
  <c r="F619" i="32"/>
  <c r="G619" i="32" s="1"/>
  <c r="H619" i="32" s="1"/>
  <c r="Y63" i="12"/>
  <c r="CL63" i="12" s="1"/>
  <c r="BW63" i="12" s="1"/>
  <c r="AH62" i="12"/>
  <c r="BQ62" i="12"/>
  <c r="AI61" i="32"/>
  <c r="BY59" i="32"/>
  <c r="BK60" i="32"/>
  <c r="BA70" i="12" s="1"/>
  <c r="CU70" i="12" s="1"/>
  <c r="Q136" i="12"/>
  <c r="CI136" i="12" s="1"/>
  <c r="M136" i="12"/>
  <c r="P136" i="12"/>
  <c r="CH136" i="12" s="1"/>
  <c r="R136" i="12"/>
  <c r="O136" i="12"/>
  <c r="AW424" i="32"/>
  <c r="AQ72" i="12"/>
  <c r="CP72" i="12" s="1"/>
  <c r="I67" i="12"/>
  <c r="CF67" i="12" s="1"/>
  <c r="H67" i="12"/>
  <c r="CE67" i="12" s="1"/>
  <c r="BK560" i="32"/>
  <c r="BY560" i="32"/>
  <c r="BJ68" i="12" l="1"/>
  <c r="CY68" i="12" s="1"/>
  <c r="F620" i="32"/>
  <c r="G620" i="32" s="1"/>
  <c r="H620" i="32" s="1"/>
  <c r="Z63" i="12"/>
  <c r="CM63" i="12" s="1"/>
  <c r="BX63" i="12" s="1"/>
  <c r="BO63" i="12"/>
  <c r="AF63" i="12"/>
  <c r="AJ61" i="32"/>
  <c r="BZ59" i="32"/>
  <c r="BL60" i="32"/>
  <c r="O137" i="12"/>
  <c r="M137" i="12"/>
  <c r="P137" i="12"/>
  <c r="CH137" i="12" s="1"/>
  <c r="R137" i="12"/>
  <c r="AR72" i="12"/>
  <c r="CQ72" i="12" s="1"/>
  <c r="AX424" i="32"/>
  <c r="R138" i="12"/>
  <c r="BZ560" i="32"/>
  <c r="BL560" i="32"/>
  <c r="BK68" i="12" l="1"/>
  <c r="CZ68" i="12" s="1"/>
  <c r="F621" i="32"/>
  <c r="G621" i="32" s="1"/>
  <c r="H621" i="32" s="1"/>
  <c r="BP63" i="12"/>
  <c r="AG63" i="12"/>
  <c r="AA63" i="12"/>
  <c r="CN63" i="12" s="1"/>
  <c r="BY63" i="12" s="1"/>
  <c r="AH62" i="32"/>
  <c r="BX60" i="32"/>
  <c r="BB69" i="12"/>
  <c r="BJ61" i="32"/>
  <c r="AZ71" i="12" s="1"/>
  <c r="CT71" i="12" s="1"/>
  <c r="P138" i="12"/>
  <c r="CH138" i="12" s="1"/>
  <c r="M138" i="12"/>
  <c r="Q138" i="12"/>
  <c r="CI138" i="12" s="1"/>
  <c r="O138" i="12"/>
  <c r="AV425" i="32"/>
  <c r="AS72" i="12"/>
  <c r="CR72" i="12" s="1"/>
  <c r="M139" i="12"/>
  <c r="BX561" i="32"/>
  <c r="BJ561" i="32"/>
  <c r="BI69" i="12" l="1"/>
  <c r="CX69" i="12" s="1"/>
  <c r="Y64" i="12"/>
  <c r="CL64" i="12" s="1"/>
  <c r="BW64" i="12" s="1"/>
  <c r="CA63" i="12" s="1"/>
  <c r="AH63" i="12"/>
  <c r="BQ63" i="12"/>
  <c r="AI62" i="32"/>
  <c r="BY60" i="32"/>
  <c r="BK61" i="32"/>
  <c r="BA71" i="12" s="1"/>
  <c r="CU71" i="12" s="1"/>
  <c r="AW425" i="32"/>
  <c r="AQ73" i="12"/>
  <c r="CP73" i="12" s="1"/>
  <c r="BK561" i="32"/>
  <c r="BY561" i="32"/>
  <c r="BJ69" i="12" l="1"/>
  <c r="CY69" i="12" s="1"/>
  <c r="BO64" i="12"/>
  <c r="BS63" i="12" s="1"/>
  <c r="AI63" i="12" s="1"/>
  <c r="AF64" i="12"/>
  <c r="Z64" i="12"/>
  <c r="CM64" i="12" s="1"/>
  <c r="BX64" i="12" s="1"/>
  <c r="CA64" i="12" s="1"/>
  <c r="AJ62" i="32"/>
  <c r="BZ60" i="32"/>
  <c r="BL61" i="32"/>
  <c r="AR73" i="12"/>
  <c r="CQ73" i="12" s="1"/>
  <c r="AX425" i="32"/>
  <c r="BZ561" i="32"/>
  <c r="BL561" i="32"/>
  <c r="G69" i="12"/>
  <c r="CD69" i="12" s="1"/>
  <c r="BK69" i="12" l="1"/>
  <c r="CZ69" i="12" s="1"/>
  <c r="AA64" i="12"/>
  <c r="CN64" i="12" s="1"/>
  <c r="BY64" i="12" s="1"/>
  <c r="AG64" i="12"/>
  <c r="BP64" i="12"/>
  <c r="BS64" i="12" s="1"/>
  <c r="AI64" i="12" s="1"/>
  <c r="AH63" i="32"/>
  <c r="BX61" i="32"/>
  <c r="BB70" i="12"/>
  <c r="BJ62" i="32"/>
  <c r="AZ72" i="12" s="1"/>
  <c r="CT72" i="12" s="1"/>
  <c r="AS73" i="12"/>
  <c r="CR73" i="12" s="1"/>
  <c r="AV426" i="32"/>
  <c r="BJ562" i="32"/>
  <c r="BX562" i="32"/>
  <c r="BI70" i="12" l="1"/>
  <c r="CX70" i="12" s="1"/>
  <c r="AH64" i="12"/>
  <c r="BQ64" i="12"/>
  <c r="Y65" i="12"/>
  <c r="CL65" i="12" s="1"/>
  <c r="BW65" i="12" s="1"/>
  <c r="AI63" i="32"/>
  <c r="BY61" i="32"/>
  <c r="BK62" i="32"/>
  <c r="BA72" i="12" s="1"/>
  <c r="CU72" i="12" s="1"/>
  <c r="AQ74" i="12"/>
  <c r="CP74" i="12" s="1"/>
  <c r="AW426" i="32"/>
  <c r="I69" i="12"/>
  <c r="CF69" i="12" s="1"/>
  <c r="H69" i="12"/>
  <c r="CE69" i="12" s="1"/>
  <c r="BK562" i="32"/>
  <c r="BY562" i="32"/>
  <c r="BJ70" i="12" l="1"/>
  <c r="CY70" i="12" s="1"/>
  <c r="Z65" i="12"/>
  <c r="CM65" i="12" s="1"/>
  <c r="BX65" i="12" s="1"/>
  <c r="BO65" i="12"/>
  <c r="AF65" i="12"/>
  <c r="AJ63" i="32"/>
  <c r="BZ61" i="32"/>
  <c r="BL62" i="32"/>
  <c r="Q137" i="12"/>
  <c r="CI137" i="12" s="1"/>
  <c r="R140" i="12"/>
  <c r="P139" i="12"/>
  <c r="CH139" i="12" s="1"/>
  <c r="P140" i="12"/>
  <c r="CH140" i="12" s="1"/>
  <c r="P141" i="12"/>
  <c r="CH141" i="12" s="1"/>
  <c r="R139" i="12"/>
  <c r="Q140" i="12"/>
  <c r="CI140" i="12" s="1"/>
  <c r="Q139" i="12"/>
  <c r="CI139" i="12" s="1"/>
  <c r="R141" i="12"/>
  <c r="P142" i="12"/>
  <c r="CH142" i="12" s="1"/>
  <c r="Q141" i="12"/>
  <c r="CI141" i="12" s="1"/>
  <c r="R142" i="12"/>
  <c r="P143" i="12"/>
  <c r="CH143" i="12" s="1"/>
  <c r="O143" i="12"/>
  <c r="Q142" i="12"/>
  <c r="CI142" i="12" s="1"/>
  <c r="Q144" i="12"/>
  <c r="CI144" i="12" s="1"/>
  <c r="Q143" i="12"/>
  <c r="CI143" i="12" s="1"/>
  <c r="P144" i="12"/>
  <c r="CH144" i="12" s="1"/>
  <c r="P145" i="12"/>
  <c r="CH145" i="12" s="1"/>
  <c r="O145" i="12"/>
  <c r="M140" i="12"/>
  <c r="M144" i="12"/>
  <c r="O139" i="12"/>
  <c r="R145" i="12"/>
  <c r="M141" i="12"/>
  <c r="R28" i="12"/>
  <c r="O141" i="12"/>
  <c r="O140" i="12"/>
  <c r="M143" i="12"/>
  <c r="Q145" i="12"/>
  <c r="CI145" i="12" s="1"/>
  <c r="O142" i="12"/>
  <c r="O144" i="12"/>
  <c r="M142" i="12"/>
  <c r="R143" i="12"/>
  <c r="M145" i="12"/>
  <c r="R144" i="12"/>
  <c r="AR74" i="12"/>
  <c r="CQ74" i="12" s="1"/>
  <c r="AX426" i="32"/>
  <c r="BZ562" i="32"/>
  <c r="BL562" i="32"/>
  <c r="G70" i="12"/>
  <c r="CD70" i="12" s="1"/>
  <c r="BK70" i="12" l="1"/>
  <c r="CZ70" i="12" s="1"/>
  <c r="AA65" i="12"/>
  <c r="CN65" i="12" s="1"/>
  <c r="BY65" i="12" s="1"/>
  <c r="BP65" i="12"/>
  <c r="AG65" i="12"/>
  <c r="AH64" i="32"/>
  <c r="BX62" i="32"/>
  <c r="BB71" i="12"/>
  <c r="BJ63" i="32"/>
  <c r="AZ73" i="12" s="1"/>
  <c r="CT73" i="12" s="1"/>
  <c r="AH28" i="12"/>
  <c r="BQ28" i="12"/>
  <c r="AV427" i="32"/>
  <c r="AS74" i="12"/>
  <c r="CR74" i="12" s="1"/>
  <c r="J54" i="17"/>
  <c r="R54" i="16"/>
  <c r="K54" i="17"/>
  <c r="I53" i="17"/>
  <c r="J53" i="17"/>
  <c r="I54" i="17"/>
  <c r="K53" i="17"/>
  <c r="L53" i="17"/>
  <c r="H53" i="17"/>
  <c r="R53" i="16"/>
  <c r="H54" i="17"/>
  <c r="K15" i="32"/>
  <c r="L15" i="32"/>
  <c r="M15" i="32"/>
  <c r="BJ563" i="32"/>
  <c r="BX563" i="32"/>
  <c r="BI71" i="12" l="1"/>
  <c r="CX71" i="12" s="1"/>
  <c r="Y66" i="12"/>
  <c r="CL66" i="12" s="1"/>
  <c r="BW66" i="12" s="1"/>
  <c r="BQ65" i="12"/>
  <c r="AH65" i="12"/>
  <c r="AI64" i="32"/>
  <c r="BY62" i="32"/>
  <c r="BK63" i="32"/>
  <c r="BA73" i="12" s="1"/>
  <c r="CU73" i="12" s="1"/>
  <c r="AW427" i="32"/>
  <c r="AQ75" i="12"/>
  <c r="CP75" i="12" s="1"/>
  <c r="L54" i="17"/>
  <c r="H70" i="12"/>
  <c r="CE70" i="12" s="1"/>
  <c r="G54" i="17"/>
  <c r="G53" i="17"/>
  <c r="H53" i="16"/>
  <c r="M53" i="16"/>
  <c r="N54" i="16"/>
  <c r="I53" i="16"/>
  <c r="Q53" i="16"/>
  <c r="J53" i="16"/>
  <c r="O54" i="16"/>
  <c r="L54" i="16"/>
  <c r="I54" i="16"/>
  <c r="P54" i="16"/>
  <c r="M54" i="16"/>
  <c r="P53" i="16"/>
  <c r="N53" i="16"/>
  <c r="K53" i="16"/>
  <c r="L53" i="16"/>
  <c r="K54" i="16"/>
  <c r="G53" i="16"/>
  <c r="O53" i="16"/>
  <c r="H54" i="16"/>
  <c r="G54" i="16"/>
  <c r="J54" i="16"/>
  <c r="Q54" i="16"/>
  <c r="I70" i="12"/>
  <c r="CF70" i="12" s="1"/>
  <c r="BY563" i="32"/>
  <c r="BK563" i="32"/>
  <c r="BJ71" i="12" l="1"/>
  <c r="CY71" i="12" s="1"/>
  <c r="Z66" i="12"/>
  <c r="CM66" i="12" s="1"/>
  <c r="BX66" i="12" s="1"/>
  <c r="AF66" i="12"/>
  <c r="BO66" i="12"/>
  <c r="AJ64" i="32"/>
  <c r="BZ62" i="32"/>
  <c r="BL63" i="32"/>
  <c r="AR75" i="12"/>
  <c r="CQ75" i="12" s="1"/>
  <c r="AX427" i="32"/>
  <c r="T54" i="16"/>
  <c r="L47" i="8" s="1"/>
  <c r="BL563" i="32"/>
  <c r="BZ563" i="32"/>
  <c r="G71" i="12"/>
  <c r="CD71" i="12" s="1"/>
  <c r="BK71" i="12" l="1"/>
  <c r="CZ71" i="12" s="1"/>
  <c r="AA66" i="12"/>
  <c r="CN66" i="12" s="1"/>
  <c r="BY66" i="12" s="1"/>
  <c r="BP66" i="12"/>
  <c r="AG66" i="12"/>
  <c r="AH65" i="32"/>
  <c r="BX63" i="32"/>
  <c r="BB72" i="12"/>
  <c r="BJ64" i="32"/>
  <c r="AZ74" i="12" s="1"/>
  <c r="CT74" i="12" s="1"/>
  <c r="AV428" i="32"/>
  <c r="AS75" i="12"/>
  <c r="CR75" i="12" s="1"/>
  <c r="BX564" i="32"/>
  <c r="BJ564" i="32"/>
  <c r="H71" i="12"/>
  <c r="CE71" i="12" s="1"/>
  <c r="BI72" i="12" l="1"/>
  <c r="CX72" i="12" s="1"/>
  <c r="Y67" i="12"/>
  <c r="CL67" i="12" s="1"/>
  <c r="BW67" i="12" s="1"/>
  <c r="BQ66" i="12"/>
  <c r="AH66" i="12"/>
  <c r="AI65" i="32"/>
  <c r="BY63" i="32"/>
  <c r="BK64" i="32"/>
  <c r="BA74" i="12" s="1"/>
  <c r="CU74" i="12" s="1"/>
  <c r="AW428" i="32"/>
  <c r="AQ76" i="12"/>
  <c r="CP76" i="12" s="1"/>
  <c r="M54" i="17"/>
  <c r="M53" i="17"/>
  <c r="I71" i="12"/>
  <c r="CF71" i="12" s="1"/>
  <c r="BY564" i="32"/>
  <c r="BK564" i="32"/>
  <c r="BJ72" i="12" l="1"/>
  <c r="CY72" i="12" s="1"/>
  <c r="Z67" i="12"/>
  <c r="CM67" i="12" s="1"/>
  <c r="BX67" i="12" s="1"/>
  <c r="AF67" i="12"/>
  <c r="BO67" i="12"/>
  <c r="AJ65" i="32"/>
  <c r="BZ63" i="32"/>
  <c r="BL64" i="32"/>
  <c r="AR76" i="12"/>
  <c r="CQ76" i="12" s="1"/>
  <c r="AX428" i="32"/>
  <c r="BL564" i="32"/>
  <c r="BZ564" i="32"/>
  <c r="G72" i="12"/>
  <c r="CD72" i="12" s="1"/>
  <c r="BK72" i="12" l="1"/>
  <c r="CZ72" i="12" s="1"/>
  <c r="AA67" i="12"/>
  <c r="CN67" i="12" s="1"/>
  <c r="BY67" i="12" s="1"/>
  <c r="AG67" i="12"/>
  <c r="BP67" i="12"/>
  <c r="AH66" i="32"/>
  <c r="BX64" i="32"/>
  <c r="BB73" i="12"/>
  <c r="BJ65" i="32"/>
  <c r="AZ75" i="12" s="1"/>
  <c r="CT75" i="12" s="1"/>
  <c r="AS76" i="12"/>
  <c r="CR76" i="12" s="1"/>
  <c r="AV429" i="32"/>
  <c r="BX565" i="32"/>
  <c r="BJ565" i="32"/>
  <c r="H72" i="12"/>
  <c r="CE72" i="12" s="1"/>
  <c r="BI73" i="12" l="1"/>
  <c r="CX73" i="12" s="1"/>
  <c r="AH67" i="12"/>
  <c r="BQ67" i="12"/>
  <c r="Y68" i="12"/>
  <c r="CL68" i="12" s="1"/>
  <c r="BW68" i="12" s="1"/>
  <c r="AI66" i="32"/>
  <c r="BY64" i="32"/>
  <c r="BK65" i="32"/>
  <c r="BA75" i="12" s="1"/>
  <c r="CU75" i="12" s="1"/>
  <c r="AW429" i="32"/>
  <c r="AQ79" i="12"/>
  <c r="CP79" i="12" s="1"/>
  <c r="N54" i="17"/>
  <c r="N53" i="17"/>
  <c r="I72" i="12"/>
  <c r="CF72" i="12" s="1"/>
  <c r="BK565" i="32"/>
  <c r="BY565" i="32"/>
  <c r="BJ73" i="12" l="1"/>
  <c r="CY73" i="12" s="1"/>
  <c r="Z68" i="12"/>
  <c r="CM68" i="12" s="1"/>
  <c r="BX68" i="12" s="1"/>
  <c r="BO68" i="12"/>
  <c r="AF68" i="12"/>
  <c r="AJ66" i="32"/>
  <c r="BZ64" i="32"/>
  <c r="BL65" i="32"/>
  <c r="AR79" i="12"/>
  <c r="CQ79" i="12" s="1"/>
  <c r="AX429" i="32"/>
  <c r="BZ565" i="32"/>
  <c r="BL565" i="32"/>
  <c r="G73" i="12"/>
  <c r="CD73" i="12" s="1"/>
  <c r="BK73" i="12" l="1"/>
  <c r="CZ73" i="12" s="1"/>
  <c r="AA68" i="12"/>
  <c r="CN68" i="12" s="1"/>
  <c r="BY68" i="12" s="1"/>
  <c r="AG68" i="12"/>
  <c r="BP68" i="12"/>
  <c r="AH67" i="32"/>
  <c r="BX65" i="32"/>
  <c r="BB74" i="12"/>
  <c r="BJ66" i="32"/>
  <c r="AZ76" i="12" s="1"/>
  <c r="CT76" i="12" s="1"/>
  <c r="AV430" i="32"/>
  <c r="AS79" i="12"/>
  <c r="CR79" i="12" s="1"/>
  <c r="BJ566" i="32"/>
  <c r="BX566" i="32"/>
  <c r="H73" i="12"/>
  <c r="CE73" i="12" s="1"/>
  <c r="BI74" i="12" l="1"/>
  <c r="CX74" i="12" s="1"/>
  <c r="Y69" i="12"/>
  <c r="CL69" i="12" s="1"/>
  <c r="BW69" i="12" s="1"/>
  <c r="AH68" i="12"/>
  <c r="BQ68" i="12"/>
  <c r="AI67" i="32"/>
  <c r="BY65" i="32"/>
  <c r="BK66" i="32"/>
  <c r="BA76" i="12" s="1"/>
  <c r="CU76" i="12" s="1"/>
  <c r="AW430" i="32"/>
  <c r="AQ80" i="12"/>
  <c r="CP80" i="12" s="1"/>
  <c r="O54" i="17"/>
  <c r="O53" i="17"/>
  <c r="I73" i="12"/>
  <c r="CF73" i="12" s="1"/>
  <c r="BY566" i="32"/>
  <c r="BK566" i="32"/>
  <c r="BJ74" i="12" l="1"/>
  <c r="CY74" i="12" s="1"/>
  <c r="BO69" i="12"/>
  <c r="AF69" i="12"/>
  <c r="Z69" i="12"/>
  <c r="CM69" i="12" s="1"/>
  <c r="BX69" i="12" s="1"/>
  <c r="AJ67" i="32"/>
  <c r="BZ65" i="32"/>
  <c r="BL66" i="32"/>
  <c r="AR80" i="12"/>
  <c r="CQ80" i="12" s="1"/>
  <c r="AX430" i="32"/>
  <c r="BL566" i="32"/>
  <c r="BZ566" i="32"/>
  <c r="G74" i="12"/>
  <c r="CD74" i="12" s="1"/>
  <c r="BK74" i="12" l="1"/>
  <c r="CZ74" i="12" s="1"/>
  <c r="AA69" i="12"/>
  <c r="CN69" i="12" s="1"/>
  <c r="BY69" i="12" s="1"/>
  <c r="BP69" i="12"/>
  <c r="AG69" i="12"/>
  <c r="AH68" i="32"/>
  <c r="BX66" i="32"/>
  <c r="BB75" i="12"/>
  <c r="BJ67" i="32"/>
  <c r="AZ79" i="12" s="1"/>
  <c r="CT79" i="12" s="1"/>
  <c r="AS80" i="12"/>
  <c r="CR80" i="12" s="1"/>
  <c r="AV431" i="32"/>
  <c r="BX567" i="32"/>
  <c r="BJ567" i="32"/>
  <c r="H74" i="12"/>
  <c r="CE74" i="12" s="1"/>
  <c r="BI75" i="12" l="1"/>
  <c r="CX75" i="12" s="1"/>
  <c r="Y70" i="12"/>
  <c r="CL70" i="12" s="1"/>
  <c r="BW70" i="12" s="1"/>
  <c r="BQ69" i="12"/>
  <c r="AH69" i="12"/>
  <c r="AI68" i="32"/>
  <c r="BY66" i="32"/>
  <c r="BK67" i="32"/>
  <c r="BA79" i="12" s="1"/>
  <c r="CU79" i="12" s="1"/>
  <c r="AW431" i="32"/>
  <c r="AQ81" i="12"/>
  <c r="CP81" i="12" s="1"/>
  <c r="P54" i="17"/>
  <c r="P53" i="17"/>
  <c r="I74" i="12"/>
  <c r="CF74" i="12" s="1"/>
  <c r="BK567" i="32"/>
  <c r="BY567" i="32"/>
  <c r="BJ75" i="12" l="1"/>
  <c r="CY75" i="12" s="1"/>
  <c r="Z70" i="12"/>
  <c r="CM70" i="12" s="1"/>
  <c r="BX70" i="12" s="1"/>
  <c r="AF70" i="12"/>
  <c r="BO70" i="12"/>
  <c r="AJ68" i="32"/>
  <c r="BZ66" i="32"/>
  <c r="BL67" i="32"/>
  <c r="AR81" i="12"/>
  <c r="CQ81" i="12" s="1"/>
  <c r="AX431" i="32"/>
  <c r="BZ567" i="32"/>
  <c r="BL567" i="32"/>
  <c r="G75" i="12"/>
  <c r="CD75" i="12" s="1"/>
  <c r="BK75" i="12" l="1"/>
  <c r="CZ75" i="12" s="1"/>
  <c r="AA70" i="12"/>
  <c r="CN70" i="12" s="1"/>
  <c r="BY70" i="12" s="1"/>
  <c r="BP70" i="12"/>
  <c r="AG70" i="12"/>
  <c r="AH69" i="32"/>
  <c r="BX67" i="32"/>
  <c r="BB76" i="12"/>
  <c r="BJ68" i="32"/>
  <c r="AZ80" i="12" s="1"/>
  <c r="CT80" i="12" s="1"/>
  <c r="AV432" i="32"/>
  <c r="AS81" i="12"/>
  <c r="CR81" i="12" s="1"/>
  <c r="BJ568" i="32"/>
  <c r="BX568" i="32"/>
  <c r="H75" i="12"/>
  <c r="CE75" i="12" s="1"/>
  <c r="BI76" i="12" l="1"/>
  <c r="CX76" i="12" s="1"/>
  <c r="AH70" i="12"/>
  <c r="BQ70" i="12"/>
  <c r="Y71" i="12"/>
  <c r="CL71" i="12" s="1"/>
  <c r="BW71" i="12" s="1"/>
  <c r="AI69" i="32"/>
  <c r="BY67" i="32"/>
  <c r="BK68" i="32"/>
  <c r="BA80" i="12" s="1"/>
  <c r="CU80" i="12" s="1"/>
  <c r="AW432" i="32"/>
  <c r="AQ82" i="12"/>
  <c r="CP82" i="12" s="1"/>
  <c r="Q54" i="17"/>
  <c r="Q53" i="17"/>
  <c r="I75" i="12"/>
  <c r="CF75" i="12" s="1"/>
  <c r="BY568" i="32"/>
  <c r="BK568" i="32"/>
  <c r="BJ76" i="12" l="1"/>
  <c r="CY76" i="12" s="1"/>
  <c r="Z71" i="12"/>
  <c r="CM71" i="12" s="1"/>
  <c r="BX71" i="12" s="1"/>
  <c r="BO71" i="12"/>
  <c r="AF71" i="12"/>
  <c r="AJ69" i="32"/>
  <c r="BZ67" i="32"/>
  <c r="BL68" i="32"/>
  <c r="AR82" i="12"/>
  <c r="CQ82" i="12" s="1"/>
  <c r="AX432" i="32"/>
  <c r="BL568" i="32"/>
  <c r="BZ568" i="32"/>
  <c r="G76" i="12"/>
  <c r="CD76" i="12" s="1"/>
  <c r="BK76" i="12" l="1"/>
  <c r="CZ76" i="12" s="1"/>
  <c r="BP71" i="12"/>
  <c r="AG71" i="12"/>
  <c r="AA71" i="12"/>
  <c r="CN71" i="12" s="1"/>
  <c r="BY71" i="12" s="1"/>
  <c r="AH70" i="32"/>
  <c r="BX68" i="32"/>
  <c r="BB79" i="12"/>
  <c r="BJ69" i="32"/>
  <c r="AZ81" i="12" s="1"/>
  <c r="CT81" i="12" s="1"/>
  <c r="AV433" i="32"/>
  <c r="AS82" i="12"/>
  <c r="CR82" i="12" s="1"/>
  <c r="R53" i="17"/>
  <c r="BX569" i="32"/>
  <c r="BJ569" i="32"/>
  <c r="H76" i="12"/>
  <c r="CE76" i="12" s="1"/>
  <c r="BI79" i="12" l="1"/>
  <c r="CX79" i="12" s="1"/>
  <c r="Y72" i="12"/>
  <c r="CL72" i="12" s="1"/>
  <c r="BW72" i="12" s="1"/>
  <c r="BQ71" i="12"/>
  <c r="AH71" i="12"/>
  <c r="AI70" i="32"/>
  <c r="BY68" i="32"/>
  <c r="BK69" i="32"/>
  <c r="BA81" i="12" s="1"/>
  <c r="CU81" i="12" s="1"/>
  <c r="AW433" i="32"/>
  <c r="AQ83" i="12"/>
  <c r="CP83" i="12" s="1"/>
  <c r="R54" i="17"/>
  <c r="K39" i="10"/>
  <c r="I76" i="12"/>
  <c r="CF76" i="12" s="1"/>
  <c r="BK569" i="32"/>
  <c r="BY569" i="32"/>
  <c r="BJ79" i="12" l="1"/>
  <c r="CY79" i="12" s="1"/>
  <c r="Z72" i="12"/>
  <c r="CM72" i="12" s="1"/>
  <c r="BX72" i="12" s="1"/>
  <c r="BO72" i="12"/>
  <c r="AF72" i="12"/>
  <c r="AJ70" i="32"/>
  <c r="BZ68" i="32"/>
  <c r="BL69" i="32"/>
  <c r="AR83" i="12"/>
  <c r="CQ83" i="12" s="1"/>
  <c r="AX433" i="32"/>
  <c r="BL569" i="32"/>
  <c r="BZ569" i="32"/>
  <c r="G79" i="12"/>
  <c r="CD79" i="12" s="1"/>
  <c r="BK79" i="12" l="1"/>
  <c r="CZ79" i="12" s="1"/>
  <c r="AA72" i="12"/>
  <c r="CN72" i="12" s="1"/>
  <c r="BY72" i="12" s="1"/>
  <c r="BP72" i="12"/>
  <c r="AG72" i="12"/>
  <c r="AH71" i="32"/>
  <c r="BX69" i="32"/>
  <c r="BB80" i="12"/>
  <c r="BJ70" i="32"/>
  <c r="AZ82" i="12" s="1"/>
  <c r="CT82" i="12" s="1"/>
  <c r="AS83" i="12"/>
  <c r="CR83" i="12" s="1"/>
  <c r="AV434" i="32"/>
  <c r="BX570" i="32"/>
  <c r="BJ570" i="32"/>
  <c r="H79" i="12"/>
  <c r="CE79" i="12" s="1"/>
  <c r="BI80" i="12" l="1"/>
  <c r="CX80" i="12" s="1"/>
  <c r="Y73" i="12"/>
  <c r="CL73" i="12" s="1"/>
  <c r="BW73" i="12" s="1"/>
  <c r="AH72" i="12"/>
  <c r="BQ72" i="12"/>
  <c r="AI71" i="32"/>
  <c r="BY69" i="32"/>
  <c r="BK70" i="32"/>
  <c r="BA82" i="12" s="1"/>
  <c r="CU82" i="12" s="1"/>
  <c r="AQ84" i="12"/>
  <c r="CP84" i="12" s="1"/>
  <c r="AW434" i="32"/>
  <c r="G54" i="22"/>
  <c r="G53" i="22"/>
  <c r="I79" i="12"/>
  <c r="CF79" i="12" s="1"/>
  <c r="BK570" i="32"/>
  <c r="BY570" i="32"/>
  <c r="BJ80" i="12" l="1"/>
  <c r="CY80" i="12" s="1"/>
  <c r="AF73" i="12"/>
  <c r="BO73" i="12"/>
  <c r="Z73" i="12"/>
  <c r="CM73" i="12" s="1"/>
  <c r="BX73" i="12" s="1"/>
  <c r="AJ71" i="32"/>
  <c r="BZ69" i="32"/>
  <c r="BL70" i="32"/>
  <c r="AR84" i="12"/>
  <c r="CQ84" i="12" s="1"/>
  <c r="AX434" i="32"/>
  <c r="BZ570" i="32"/>
  <c r="BL570" i="32"/>
  <c r="G80" i="12"/>
  <c r="CD80" i="12" s="1"/>
  <c r="BK80" i="12" l="1"/>
  <c r="CZ80" i="12" s="1"/>
  <c r="AA73" i="12"/>
  <c r="CN73" i="12" s="1"/>
  <c r="BY73" i="12" s="1"/>
  <c r="BP73" i="12"/>
  <c r="AG73" i="12"/>
  <c r="AH72" i="32"/>
  <c r="BX70" i="32"/>
  <c r="BB81" i="12"/>
  <c r="BJ71" i="32"/>
  <c r="AZ83" i="12" s="1"/>
  <c r="CT83" i="12" s="1"/>
  <c r="AS84" i="12"/>
  <c r="CR84" i="12" s="1"/>
  <c r="AV435" i="32"/>
  <c r="BJ571" i="32"/>
  <c r="BX571" i="32"/>
  <c r="H80" i="12"/>
  <c r="CE80" i="12" s="1"/>
  <c r="BI81" i="12" l="1"/>
  <c r="CX81" i="12" s="1"/>
  <c r="BQ73" i="12"/>
  <c r="AH73" i="12"/>
  <c r="Y74" i="12"/>
  <c r="CL74" i="12" s="1"/>
  <c r="BW74" i="12" s="1"/>
  <c r="AI72" i="32"/>
  <c r="BY70" i="32"/>
  <c r="BK71" i="32"/>
  <c r="BA83" i="12" s="1"/>
  <c r="CU83" i="12" s="1"/>
  <c r="AW435" i="32"/>
  <c r="AQ85" i="12"/>
  <c r="CP85" i="12" s="1"/>
  <c r="H54" i="22"/>
  <c r="H53" i="22"/>
  <c r="I80" i="12"/>
  <c r="CF80" i="12" s="1"/>
  <c r="BY571" i="32"/>
  <c r="BK571" i="32"/>
  <c r="BJ81" i="12" l="1"/>
  <c r="CY81" i="12" s="1"/>
  <c r="Z74" i="12"/>
  <c r="CM74" i="12" s="1"/>
  <c r="BX74" i="12" s="1"/>
  <c r="AF74" i="12"/>
  <c r="BO74" i="12"/>
  <c r="AJ72" i="32"/>
  <c r="BZ70" i="32"/>
  <c r="BL71" i="32"/>
  <c r="AR85" i="12"/>
  <c r="CQ85" i="12" s="1"/>
  <c r="AX435" i="32"/>
  <c r="BL571" i="32"/>
  <c r="BZ571" i="32"/>
  <c r="G81" i="12"/>
  <c r="CD81" i="12" s="1"/>
  <c r="BK81" i="12" l="1"/>
  <c r="CZ81" i="12" s="1"/>
  <c r="BP74" i="12"/>
  <c r="AG74" i="12"/>
  <c r="AA74" i="12"/>
  <c r="CN74" i="12" s="1"/>
  <c r="BY74" i="12" s="1"/>
  <c r="AH73" i="32"/>
  <c r="BX71" i="32"/>
  <c r="BB82" i="12"/>
  <c r="BJ72" i="32"/>
  <c r="AZ84" i="12" s="1"/>
  <c r="CT84" i="12" s="1"/>
  <c r="AV436" i="32"/>
  <c r="AS85" i="12"/>
  <c r="CR85" i="12" s="1"/>
  <c r="BX572" i="32"/>
  <c r="BJ572" i="32"/>
  <c r="H81" i="12"/>
  <c r="CE81" i="12" s="1"/>
  <c r="BI82" i="12" l="1"/>
  <c r="CX82" i="12" s="1"/>
  <c r="Y75" i="12"/>
  <c r="CL75" i="12" s="1"/>
  <c r="BW75" i="12" s="1"/>
  <c r="BQ74" i="12"/>
  <c r="AH74" i="12"/>
  <c r="AI73" i="32"/>
  <c r="BY71" i="32"/>
  <c r="BK72" i="32"/>
  <c r="BA84" i="12" s="1"/>
  <c r="CU84" i="12" s="1"/>
  <c r="AQ86" i="12"/>
  <c r="CP86" i="12" s="1"/>
  <c r="AW436" i="32"/>
  <c r="I54" i="22"/>
  <c r="I53" i="22"/>
  <c r="I81" i="12"/>
  <c r="CF81" i="12" s="1"/>
  <c r="BK572" i="32"/>
  <c r="BY572" i="32"/>
  <c r="BJ82" i="12" l="1"/>
  <c r="CY82" i="12" s="1"/>
  <c r="Z75" i="12"/>
  <c r="CM75" i="12" s="1"/>
  <c r="BX75" i="12" s="1"/>
  <c r="BO75" i="12"/>
  <c r="AF75" i="12"/>
  <c r="AJ73" i="32"/>
  <c r="BZ71" i="32"/>
  <c r="BL72" i="32"/>
  <c r="AR86" i="12"/>
  <c r="CQ86" i="12" s="1"/>
  <c r="AX436" i="32"/>
  <c r="BZ572" i="32"/>
  <c r="BL572" i="32"/>
  <c r="G82" i="12"/>
  <c r="CD82" i="12" s="1"/>
  <c r="BK82" i="12" l="1"/>
  <c r="CZ82" i="12" s="1"/>
  <c r="AG75" i="12"/>
  <c r="BP75" i="12"/>
  <c r="AA75" i="12"/>
  <c r="CN75" i="12" s="1"/>
  <c r="BY75" i="12" s="1"/>
  <c r="AH74" i="32"/>
  <c r="BX72" i="32"/>
  <c r="BB83" i="12"/>
  <c r="BJ73" i="32"/>
  <c r="AZ85" i="12" s="1"/>
  <c r="CT85" i="12" s="1"/>
  <c r="AS86" i="12"/>
  <c r="CR86" i="12" s="1"/>
  <c r="AV437" i="32"/>
  <c r="BJ573" i="32"/>
  <c r="BX573" i="32"/>
  <c r="H82" i="12"/>
  <c r="CE82" i="12" s="1"/>
  <c r="BI83" i="12" l="1"/>
  <c r="CX83" i="12" s="1"/>
  <c r="Y76" i="12"/>
  <c r="CL76" i="12" s="1"/>
  <c r="BW76" i="12" s="1"/>
  <c r="CA75" i="12" s="1"/>
  <c r="AH75" i="12"/>
  <c r="BQ75" i="12"/>
  <c r="AI74" i="32"/>
  <c r="BY72" i="32"/>
  <c r="BK73" i="32"/>
  <c r="BA85" i="12" s="1"/>
  <c r="CU85" i="12" s="1"/>
  <c r="AQ87" i="12"/>
  <c r="CP87" i="12" s="1"/>
  <c r="AW437" i="32"/>
  <c r="J54" i="22"/>
  <c r="J53" i="22"/>
  <c r="I82" i="12"/>
  <c r="CF82" i="12" s="1"/>
  <c r="BY573" i="32"/>
  <c r="BK573" i="32"/>
  <c r="BJ83" i="12" l="1"/>
  <c r="CY83" i="12" s="1"/>
  <c r="Z76" i="12"/>
  <c r="CM76" i="12" s="1"/>
  <c r="BX76" i="12" s="1"/>
  <c r="CA76" i="12" s="1"/>
  <c r="AF76" i="12"/>
  <c r="BO76" i="12"/>
  <c r="BS75" i="12" s="1"/>
  <c r="AI75" i="12" s="1"/>
  <c r="AJ74" i="32"/>
  <c r="BZ72" i="32"/>
  <c r="BL73" i="32"/>
  <c r="AR87" i="12"/>
  <c r="CQ87" i="12" s="1"/>
  <c r="AX437" i="32"/>
  <c r="BL573" i="32"/>
  <c r="BZ573" i="32"/>
  <c r="G83" i="12"/>
  <c r="CD83" i="12" s="1"/>
  <c r="BK83" i="12" l="1"/>
  <c r="CZ83" i="12" s="1"/>
  <c r="AA76" i="12"/>
  <c r="CN76" i="12" s="1"/>
  <c r="BY76" i="12" s="1"/>
  <c r="BP76" i="12"/>
  <c r="AG76" i="12"/>
  <c r="AH75" i="32"/>
  <c r="Y79" i="12" s="1"/>
  <c r="CL79" i="12" s="1"/>
  <c r="BW79" i="12" s="1"/>
  <c r="BX73" i="32"/>
  <c r="BB84" i="12"/>
  <c r="BJ74" i="32"/>
  <c r="AZ86" i="12" s="1"/>
  <c r="CT86" i="12" s="1"/>
  <c r="AV438" i="32"/>
  <c r="AS87" i="12"/>
  <c r="CR87" i="12" s="1"/>
  <c r="BX574" i="32"/>
  <c r="BJ574" i="32"/>
  <c r="H83" i="12"/>
  <c r="CE83" i="12" s="1"/>
  <c r="BI84" i="12" l="1"/>
  <c r="CX84" i="12" s="1"/>
  <c r="AF79" i="12"/>
  <c r="BO79" i="12"/>
  <c r="BS76" i="12"/>
  <c r="AI76" i="12" s="1"/>
  <c r="S35" i="10"/>
  <c r="BQ76" i="12"/>
  <c r="AH76" i="12"/>
  <c r="AI75" i="32"/>
  <c r="Z79" i="12" s="1"/>
  <c r="CM79" i="12" s="1"/>
  <c r="BX79" i="12" s="1"/>
  <c r="Y84" i="12"/>
  <c r="CL84" i="12" s="1"/>
  <c r="BY73" i="32"/>
  <c r="BK74" i="32"/>
  <c r="BA86" i="12" s="1"/>
  <c r="CU86" i="12" s="1"/>
  <c r="AQ88" i="12"/>
  <c r="CP88" i="12" s="1"/>
  <c r="AW438" i="32"/>
  <c r="K54" i="22"/>
  <c r="K53" i="22"/>
  <c r="I83" i="12"/>
  <c r="CF83" i="12" s="1"/>
  <c r="BY574" i="32"/>
  <c r="BK574" i="32"/>
  <c r="BJ84" i="12" l="1"/>
  <c r="CY84" i="12" s="1"/>
  <c r="BP79" i="12"/>
  <c r="AG79" i="12"/>
  <c r="AJ75" i="32"/>
  <c r="AA79" i="12" s="1"/>
  <c r="CN79" i="12" s="1"/>
  <c r="BY79" i="12" s="1"/>
  <c r="Z84" i="12"/>
  <c r="CM84" i="12" s="1"/>
  <c r="BZ73" i="32"/>
  <c r="BL74" i="32"/>
  <c r="AR88" i="12"/>
  <c r="CQ88" i="12" s="1"/>
  <c r="AX438" i="32"/>
  <c r="BL574" i="32"/>
  <c r="BZ574" i="32"/>
  <c r="G84" i="12"/>
  <c r="CD84" i="12" s="1"/>
  <c r="BW84" i="12" s="1"/>
  <c r="BK84" i="12" l="1"/>
  <c r="CZ84" i="12" s="1"/>
  <c r="AH79" i="12"/>
  <c r="BQ79" i="12"/>
  <c r="AH76" i="32"/>
  <c r="AA84" i="12"/>
  <c r="CN84" i="12" s="1"/>
  <c r="BX74" i="32"/>
  <c r="BB85" i="12"/>
  <c r="BJ75" i="32"/>
  <c r="AZ87" i="12" s="1"/>
  <c r="CT87" i="12" s="1"/>
  <c r="AS88" i="12"/>
  <c r="CR88" i="12" s="1"/>
  <c r="AV439" i="32"/>
  <c r="AF84" i="12"/>
  <c r="BO84" i="12"/>
  <c r="L53" i="22"/>
  <c r="BX575" i="32"/>
  <c r="BJ575" i="32"/>
  <c r="BI85" i="12" l="1"/>
  <c r="CX85" i="12" s="1"/>
  <c r="Y80" i="12"/>
  <c r="CL80" i="12" s="1"/>
  <c r="BW80" i="12" s="1"/>
  <c r="Y88" i="12"/>
  <c r="CL88" i="12" s="1"/>
  <c r="AI76" i="32"/>
  <c r="Y85" i="12"/>
  <c r="CL85" i="12" s="1"/>
  <c r="BY74" i="32"/>
  <c r="BK75" i="32"/>
  <c r="BA87" i="12" s="1"/>
  <c r="CU87" i="12" s="1"/>
  <c r="AQ89" i="12"/>
  <c r="CP89" i="12" s="1"/>
  <c r="AW439" i="32"/>
  <c r="L54" i="22"/>
  <c r="H84" i="12"/>
  <c r="CE84" i="12" s="1"/>
  <c r="BX84" i="12" s="1"/>
  <c r="I84" i="12"/>
  <c r="CF84" i="12" s="1"/>
  <c r="BY84" i="12" s="1"/>
  <c r="BK575" i="32"/>
  <c r="BY575" i="32"/>
  <c r="BJ85" i="12" l="1"/>
  <c r="CY85" i="12" s="1"/>
  <c r="BO80" i="12"/>
  <c r="Z80" i="12"/>
  <c r="CM80" i="12" s="1"/>
  <c r="BX80" i="12" s="1"/>
  <c r="Z88" i="12"/>
  <c r="CM88" i="12" s="1"/>
  <c r="AF80" i="12"/>
  <c r="AJ76" i="32"/>
  <c r="Z85" i="12"/>
  <c r="CM85" i="12" s="1"/>
  <c r="BZ74" i="32"/>
  <c r="BL75" i="32"/>
  <c r="AR89" i="12"/>
  <c r="CQ89" i="12" s="1"/>
  <c r="AX439" i="32"/>
  <c r="BQ84" i="12"/>
  <c r="AH84" i="12"/>
  <c r="BP84" i="12"/>
  <c r="AG84" i="12"/>
  <c r="BZ575" i="32"/>
  <c r="BL575" i="32"/>
  <c r="G85" i="12"/>
  <c r="CD85" i="12" s="1"/>
  <c r="BW85" i="12" s="1"/>
  <c r="BK85" i="12" l="1"/>
  <c r="CZ85" i="12" s="1"/>
  <c r="AG80" i="12"/>
  <c r="AA80" i="12"/>
  <c r="CN80" i="12" s="1"/>
  <c r="BY80" i="12" s="1"/>
  <c r="AA88" i="12"/>
  <c r="CN88" i="12" s="1"/>
  <c r="BP80" i="12"/>
  <c r="AH77" i="32"/>
  <c r="AA85" i="12"/>
  <c r="CN85" i="12" s="1"/>
  <c r="BX75" i="32"/>
  <c r="BB86" i="12"/>
  <c r="BJ76" i="32"/>
  <c r="AZ88" i="12" s="1"/>
  <c r="CT88" i="12" s="1"/>
  <c r="AV440" i="32"/>
  <c r="AS89" i="12"/>
  <c r="CR89" i="12" s="1"/>
  <c r="BO85" i="12"/>
  <c r="AF85" i="12"/>
  <c r="M53" i="22"/>
  <c r="BJ576" i="32"/>
  <c r="BX576" i="32"/>
  <c r="BI86" i="12" l="1"/>
  <c r="CX86" i="12" s="1"/>
  <c r="BQ80" i="12"/>
  <c r="Y81" i="12"/>
  <c r="CL81" i="12" s="1"/>
  <c r="BW81" i="12" s="1"/>
  <c r="Y89" i="12"/>
  <c r="CL89" i="12" s="1"/>
  <c r="AH80" i="12"/>
  <c r="AI77" i="32"/>
  <c r="Y86" i="12"/>
  <c r="CL86" i="12" s="1"/>
  <c r="BY75" i="32"/>
  <c r="BK76" i="32"/>
  <c r="BA88" i="12" s="1"/>
  <c r="CU88" i="12" s="1"/>
  <c r="AQ90" i="12"/>
  <c r="CP90" i="12" s="1"/>
  <c r="AW440" i="32"/>
  <c r="M54" i="22"/>
  <c r="H85" i="12"/>
  <c r="CE85" i="12" s="1"/>
  <c r="BX85" i="12" s="1"/>
  <c r="I85" i="12"/>
  <c r="CF85" i="12" s="1"/>
  <c r="BY85" i="12" s="1"/>
  <c r="BY576" i="32"/>
  <c r="BK576" i="32"/>
  <c r="BJ86" i="12" l="1"/>
  <c r="CY86" i="12" s="1"/>
  <c r="AF81" i="12"/>
  <c r="BO81" i="12"/>
  <c r="Z81" i="12"/>
  <c r="CM81" i="12" s="1"/>
  <c r="BX81" i="12" s="1"/>
  <c r="Z89" i="12"/>
  <c r="CM89" i="12" s="1"/>
  <c r="AJ77" i="32"/>
  <c r="Z86" i="12"/>
  <c r="CM86" i="12" s="1"/>
  <c r="BZ75" i="32"/>
  <c r="BL76" i="32"/>
  <c r="AR90" i="12"/>
  <c r="CQ90" i="12" s="1"/>
  <c r="AX440" i="32"/>
  <c r="BQ85" i="12"/>
  <c r="AH85" i="12"/>
  <c r="BP85" i="12"/>
  <c r="AG85" i="12"/>
  <c r="BL576" i="32"/>
  <c r="BZ576" i="32"/>
  <c r="G86" i="12"/>
  <c r="CD86" i="12" s="1"/>
  <c r="BW86" i="12" s="1"/>
  <c r="BK86" i="12" l="1"/>
  <c r="CZ86" i="12" s="1"/>
  <c r="BP81" i="12"/>
  <c r="AA81" i="12"/>
  <c r="CN81" i="12" s="1"/>
  <c r="BY81" i="12" s="1"/>
  <c r="AA89" i="12"/>
  <c r="CN89" i="12" s="1"/>
  <c r="AG81" i="12"/>
  <c r="AH78" i="32"/>
  <c r="AA86" i="12"/>
  <c r="CN86" i="12" s="1"/>
  <c r="BX76" i="32"/>
  <c r="BB87" i="12"/>
  <c r="BJ77" i="32"/>
  <c r="AZ89" i="12" s="1"/>
  <c r="CT89" i="12" s="1"/>
  <c r="AV441" i="32"/>
  <c r="AS90" i="12"/>
  <c r="CR90" i="12" s="1"/>
  <c r="BO86" i="12"/>
  <c r="AF86" i="12"/>
  <c r="N53" i="22"/>
  <c r="BX577" i="32"/>
  <c r="BJ577" i="32"/>
  <c r="BI87" i="12" l="1"/>
  <c r="CX87" i="12" s="1"/>
  <c r="BQ81" i="12"/>
  <c r="Y82" i="12"/>
  <c r="CL82" i="12" s="1"/>
  <c r="BW82" i="12" s="1"/>
  <c r="Y90" i="12"/>
  <c r="CL90" i="12" s="1"/>
  <c r="AH81" i="12"/>
  <c r="Y83" i="12"/>
  <c r="CL83" i="12" s="1"/>
  <c r="BW83" i="12" s="1"/>
  <c r="AI78" i="32"/>
  <c r="Y87" i="12"/>
  <c r="CL87" i="12" s="1"/>
  <c r="BY76" i="32"/>
  <c r="BK77" i="32"/>
  <c r="BA89" i="12" s="1"/>
  <c r="CU89" i="12" s="1"/>
  <c r="AQ91" i="12"/>
  <c r="CP91" i="12" s="1"/>
  <c r="AW441" i="32"/>
  <c r="N54" i="22"/>
  <c r="H86" i="12"/>
  <c r="CE86" i="12" s="1"/>
  <c r="BX86" i="12" s="1"/>
  <c r="BK577" i="32"/>
  <c r="BY577" i="32"/>
  <c r="I86" i="12"/>
  <c r="CF86" i="12" s="1"/>
  <c r="BY86" i="12" s="1"/>
  <c r="BJ87" i="12" l="1"/>
  <c r="CY87" i="12" s="1"/>
  <c r="BO82" i="12"/>
  <c r="Z82" i="12"/>
  <c r="CM82" i="12" s="1"/>
  <c r="BX82" i="12" s="1"/>
  <c r="Z90" i="12"/>
  <c r="CM90" i="12" s="1"/>
  <c r="AF82" i="12"/>
  <c r="Z83" i="12"/>
  <c r="CM83" i="12" s="1"/>
  <c r="BX83" i="12" s="1"/>
  <c r="BO83" i="12"/>
  <c r="AF83" i="12"/>
  <c r="AJ78" i="32"/>
  <c r="Z87" i="12"/>
  <c r="CM87" i="12" s="1"/>
  <c r="BZ76" i="32"/>
  <c r="BL77" i="32"/>
  <c r="AR91" i="12"/>
  <c r="CQ91" i="12" s="1"/>
  <c r="AX441" i="32"/>
  <c r="AH86" i="12"/>
  <c r="BQ86" i="12"/>
  <c r="AG86" i="12"/>
  <c r="BP86" i="12"/>
  <c r="BL577" i="32"/>
  <c r="BZ577" i="32"/>
  <c r="G87" i="12"/>
  <c r="CD87" i="12" s="1"/>
  <c r="BW87" i="12" s="1"/>
  <c r="BK87" i="12" l="1"/>
  <c r="CZ87" i="12" s="1"/>
  <c r="BB89" i="12"/>
  <c r="AA90" i="12"/>
  <c r="CN90" i="12" s="1"/>
  <c r="AH79" i="32"/>
  <c r="AG82" i="12"/>
  <c r="BP82" i="12"/>
  <c r="AA83" i="12"/>
  <c r="CN83" i="12" s="1"/>
  <c r="BY83" i="12" s="1"/>
  <c r="AA82" i="12"/>
  <c r="CN82" i="12" s="1"/>
  <c r="BY82" i="12" s="1"/>
  <c r="BP83" i="12"/>
  <c r="AG83" i="12"/>
  <c r="AA87" i="12"/>
  <c r="CN87" i="12" s="1"/>
  <c r="BX77" i="32"/>
  <c r="BB88" i="12"/>
  <c r="BJ78" i="32"/>
  <c r="AZ90" i="12" s="1"/>
  <c r="CT90" i="12" s="1"/>
  <c r="AV442" i="32"/>
  <c r="AS91" i="12"/>
  <c r="CR91" i="12" s="1"/>
  <c r="BO87" i="12"/>
  <c r="AF87" i="12"/>
  <c r="BJ578" i="32"/>
  <c r="BK578" i="32" s="1"/>
  <c r="BL578" i="32" s="1"/>
  <c r="BJ579" i="32" s="1"/>
  <c r="BK579" i="32" s="1"/>
  <c r="BL579" i="32" s="1"/>
  <c r="BJ580" i="32" s="1"/>
  <c r="BK580" i="32" s="1"/>
  <c r="BL580" i="32" s="1"/>
  <c r="BJ581" i="32" s="1"/>
  <c r="BK581" i="32" s="1"/>
  <c r="BL581" i="32" s="1"/>
  <c r="BJ582" i="32" s="1"/>
  <c r="BK582" i="32" s="1"/>
  <c r="BL582" i="32" s="1"/>
  <c r="BJ583" i="32" s="1"/>
  <c r="BK583" i="32" s="1"/>
  <c r="BL583" i="32" s="1"/>
  <c r="BJ584" i="32" s="1"/>
  <c r="BK584" i="32" s="1"/>
  <c r="BL584" i="32" s="1"/>
  <c r="BJ585" i="32" s="1"/>
  <c r="BK585" i="32" s="1"/>
  <c r="BL585" i="32" s="1"/>
  <c r="O53" i="22"/>
  <c r="BX578" i="32"/>
  <c r="BI88" i="12" l="1"/>
  <c r="CX88" i="12" s="1"/>
  <c r="AI79" i="32"/>
  <c r="Y91" i="12"/>
  <c r="CL91" i="12" s="1"/>
  <c r="AH83" i="12"/>
  <c r="BQ83" i="12"/>
  <c r="AH82" i="12"/>
  <c r="BQ82" i="12"/>
  <c r="BY77" i="32"/>
  <c r="BK78" i="32"/>
  <c r="BL78" i="32" s="1"/>
  <c r="AQ92" i="12"/>
  <c r="CP92" i="12" s="1"/>
  <c r="AW442" i="32"/>
  <c r="O54" i="22"/>
  <c r="H87" i="12"/>
  <c r="CE87" i="12" s="1"/>
  <c r="BX87" i="12" s="1"/>
  <c r="BJ586" i="32"/>
  <c r="BK586" i="32" s="1"/>
  <c r="BL586" i="32" s="1"/>
  <c r="BY578" i="32"/>
  <c r="I87" i="12"/>
  <c r="CF87" i="12" s="1"/>
  <c r="BY87" i="12" s="1"/>
  <c r="BJ88" i="12" l="1"/>
  <c r="CY88" i="12" s="1"/>
  <c r="BJ79" i="32"/>
  <c r="BB90" i="12"/>
  <c r="AJ79" i="32"/>
  <c r="Z91" i="12"/>
  <c r="CM91" i="12" s="1"/>
  <c r="BA90" i="12"/>
  <c r="CU90" i="12" s="1"/>
  <c r="BZ77" i="32"/>
  <c r="BK88" i="12" s="1"/>
  <c r="CZ88" i="12" s="1"/>
  <c r="AR92" i="12"/>
  <c r="CQ92" i="12" s="1"/>
  <c r="AX442" i="32"/>
  <c r="BQ87" i="12"/>
  <c r="AH87" i="12"/>
  <c r="BP87" i="12"/>
  <c r="AG87" i="12"/>
  <c r="BJ587" i="32"/>
  <c r="BK587" i="32" s="1"/>
  <c r="BL587" i="32" s="1"/>
  <c r="BZ578" i="32"/>
  <c r="G88" i="12"/>
  <c r="CD88" i="12" s="1"/>
  <c r="BW88" i="12" s="1"/>
  <c r="BK79" i="32" l="1"/>
  <c r="AZ91" i="12"/>
  <c r="CT91" i="12" s="1"/>
  <c r="AH80" i="32"/>
  <c r="AA91" i="12"/>
  <c r="CN91" i="12" s="1"/>
  <c r="BX78" i="32"/>
  <c r="AV443" i="32"/>
  <c r="AS92" i="12"/>
  <c r="CR92" i="12" s="1"/>
  <c r="BO88" i="12"/>
  <c r="AF88" i="12"/>
  <c r="BJ588" i="32"/>
  <c r="BK588" i="32" s="1"/>
  <c r="BL588" i="32" s="1"/>
  <c r="P53" i="22"/>
  <c r="BX579" i="32"/>
  <c r="BI89" i="12" l="1"/>
  <c r="CX89" i="12" s="1"/>
  <c r="BL79" i="32"/>
  <c r="BA91" i="12"/>
  <c r="CU91" i="12" s="1"/>
  <c r="AI80" i="32"/>
  <c r="Y92" i="12"/>
  <c r="CL92" i="12" s="1"/>
  <c r="BY78" i="32"/>
  <c r="AQ93" i="12"/>
  <c r="CP93" i="12" s="1"/>
  <c r="AW443" i="32"/>
  <c r="P54" i="22"/>
  <c r="H88" i="12"/>
  <c r="CE88" i="12" s="1"/>
  <c r="BX88" i="12" s="1"/>
  <c r="BJ589" i="32"/>
  <c r="BK589" i="32" s="1"/>
  <c r="BL589" i="32" s="1"/>
  <c r="BY579" i="32"/>
  <c r="I88" i="12"/>
  <c r="CF88" i="12" s="1"/>
  <c r="BY88" i="12" s="1"/>
  <c r="BZ78" i="32" l="1"/>
  <c r="BK89" i="12" s="1"/>
  <c r="CZ89" i="12" s="1"/>
  <c r="BJ89" i="12"/>
  <c r="CY89" i="12" s="1"/>
  <c r="BJ80" i="32"/>
  <c r="AJ80" i="32"/>
  <c r="Z92" i="12"/>
  <c r="CM92" i="12" s="1"/>
  <c r="AR93" i="12"/>
  <c r="CQ93" i="12" s="1"/>
  <c r="AX443" i="32"/>
  <c r="BQ88" i="12"/>
  <c r="AH88" i="12"/>
  <c r="BP88" i="12"/>
  <c r="AG88" i="12"/>
  <c r="BJ590" i="32"/>
  <c r="BK590" i="32" s="1"/>
  <c r="BL590" i="32" s="1"/>
  <c r="BZ579" i="32"/>
  <c r="G89" i="12"/>
  <c r="CD89" i="12" s="1"/>
  <c r="BW89" i="12" s="1"/>
  <c r="BX79" i="32" l="1"/>
  <c r="BI90" i="12" s="1"/>
  <c r="CX90" i="12" s="1"/>
  <c r="BK80" i="32"/>
  <c r="AZ92" i="12"/>
  <c r="CT92" i="12" s="1"/>
  <c r="AH81" i="32"/>
  <c r="AA92" i="12"/>
  <c r="CN92" i="12" s="1"/>
  <c r="AV444" i="32"/>
  <c r="AS93" i="12"/>
  <c r="CR93" i="12" s="1"/>
  <c r="AF89" i="12"/>
  <c r="BO89" i="12"/>
  <c r="BJ591" i="32"/>
  <c r="BK591" i="32" s="1"/>
  <c r="BL591" i="32" s="1"/>
  <c r="Q53" i="22"/>
  <c r="BX580" i="32"/>
  <c r="BY580" i="32" s="1"/>
  <c r="BZ580" i="32" s="1"/>
  <c r="BX581" i="32" s="1"/>
  <c r="BY581" i="32" s="1"/>
  <c r="BZ581" i="32" s="1"/>
  <c r="BX582" i="32" s="1"/>
  <c r="BY582" i="32" s="1"/>
  <c r="BZ582" i="32" s="1"/>
  <c r="BX583" i="32" s="1"/>
  <c r="BY583" i="32" s="1"/>
  <c r="BZ583" i="32" s="1"/>
  <c r="BX584" i="32" s="1"/>
  <c r="BY584" i="32" s="1"/>
  <c r="BZ584" i="32" s="1"/>
  <c r="BX585" i="32" s="1"/>
  <c r="BY585" i="32" s="1"/>
  <c r="BZ585" i="32" s="1"/>
  <c r="BY79" i="32" l="1"/>
  <c r="BJ90" i="12" s="1"/>
  <c r="CY90" i="12" s="1"/>
  <c r="BA92" i="12"/>
  <c r="CU92" i="12" s="1"/>
  <c r="BL80" i="32"/>
  <c r="AI81" i="32"/>
  <c r="Y93" i="12"/>
  <c r="CL93" i="12" s="1"/>
  <c r="AQ94" i="12"/>
  <c r="CP94" i="12" s="1"/>
  <c r="AW444" i="32"/>
  <c r="Q54" i="22"/>
  <c r="H89" i="12"/>
  <c r="CE89" i="12" s="1"/>
  <c r="BX89" i="12" s="1"/>
  <c r="BJ592" i="32"/>
  <c r="BK592" i="32" s="1"/>
  <c r="BL592" i="32" s="1"/>
  <c r="BX586" i="32"/>
  <c r="BY586" i="32" s="1"/>
  <c r="BZ586" i="32" s="1"/>
  <c r="I89" i="12"/>
  <c r="CF89" i="12" s="1"/>
  <c r="BY89" i="12" s="1"/>
  <c r="BZ79" i="32" l="1"/>
  <c r="BK90" i="12" s="1"/>
  <c r="CZ90" i="12" s="1"/>
  <c r="BB91" i="12"/>
  <c r="BJ81" i="32"/>
  <c r="AJ81" i="32"/>
  <c r="Z93" i="12"/>
  <c r="CM93" i="12" s="1"/>
  <c r="AR94" i="12"/>
  <c r="CQ94" i="12" s="1"/>
  <c r="AX444" i="32"/>
  <c r="AG89" i="12"/>
  <c r="BP89" i="12"/>
  <c r="BQ89" i="12"/>
  <c r="AH89" i="12"/>
  <c r="BJ593" i="32"/>
  <c r="BK593" i="32" s="1"/>
  <c r="BL593" i="32" s="1"/>
  <c r="BX587" i="32"/>
  <c r="BY587" i="32" s="1"/>
  <c r="BZ587" i="32" s="1"/>
  <c r="G90" i="12"/>
  <c r="CD90" i="12" s="1"/>
  <c r="BW90" i="12" s="1"/>
  <c r="BX80" i="32" l="1"/>
  <c r="BI91" i="12" s="1"/>
  <c r="CX91" i="12" s="1"/>
  <c r="BK81" i="32"/>
  <c r="AZ93" i="12"/>
  <c r="CT93" i="12" s="1"/>
  <c r="AH82" i="32"/>
  <c r="AA93" i="12"/>
  <c r="CN93" i="12" s="1"/>
  <c r="AV445" i="32"/>
  <c r="AS94" i="12"/>
  <c r="CR94" i="12" s="1"/>
  <c r="BO90" i="12"/>
  <c r="AF90" i="12"/>
  <c r="BJ594" i="32"/>
  <c r="BK594" i="32" s="1"/>
  <c r="BL594" i="32" s="1"/>
  <c r="BX588" i="32"/>
  <c r="BY588" i="32" s="1"/>
  <c r="BZ588" i="32" s="1"/>
  <c r="R53" i="22"/>
  <c r="H90" i="12"/>
  <c r="CE90" i="12" s="1"/>
  <c r="BX90" i="12" s="1"/>
  <c r="BY80" i="32" l="1"/>
  <c r="BJ91" i="12" s="1"/>
  <c r="CY91" i="12" s="1"/>
  <c r="BA93" i="12"/>
  <c r="CU93" i="12" s="1"/>
  <c r="BL81" i="32"/>
  <c r="AI82" i="32"/>
  <c r="Y94" i="12"/>
  <c r="CL94" i="12" s="1"/>
  <c r="AQ95" i="12"/>
  <c r="CP95" i="12" s="1"/>
  <c r="AW445" i="32"/>
  <c r="AG90" i="12"/>
  <c r="BP90" i="12"/>
  <c r="BJ595" i="32"/>
  <c r="BK595" i="32" s="1"/>
  <c r="BL595" i="32" s="1"/>
  <c r="R54" i="22"/>
  <c r="O35" i="10"/>
  <c r="O39" i="10" s="1"/>
  <c r="BX589" i="32"/>
  <c r="BY589" i="32" s="1"/>
  <c r="BZ589" i="32" s="1"/>
  <c r="I90" i="12"/>
  <c r="CF90" i="12" s="1"/>
  <c r="BY90" i="12" s="1"/>
  <c r="BZ80" i="32" l="1"/>
  <c r="BK91" i="12" s="1"/>
  <c r="CZ91" i="12" s="1"/>
  <c r="BB92" i="12"/>
  <c r="BJ82" i="32"/>
  <c r="Z94" i="12"/>
  <c r="CM94" i="12" s="1"/>
  <c r="AJ82" i="32"/>
  <c r="AR95" i="12"/>
  <c r="CQ95" i="12" s="1"/>
  <c r="AX445" i="32"/>
  <c r="BQ90" i="12"/>
  <c r="AH90" i="12"/>
  <c r="BJ596" i="32"/>
  <c r="BK596" i="32" s="1"/>
  <c r="BL596" i="32" s="1"/>
  <c r="BX590" i="32"/>
  <c r="BY590" i="32" s="1"/>
  <c r="BZ590" i="32" s="1"/>
  <c r="G91" i="12"/>
  <c r="CD91" i="12" s="1"/>
  <c r="BW91" i="12" s="1"/>
  <c r="BX81" i="32" l="1"/>
  <c r="BI92" i="12" s="1"/>
  <c r="CX92" i="12" s="1"/>
  <c r="BK82" i="32"/>
  <c r="AZ94" i="12"/>
  <c r="CT94" i="12" s="1"/>
  <c r="AH83" i="32"/>
  <c r="AA94" i="12"/>
  <c r="CN94" i="12" s="1"/>
  <c r="AS95" i="12"/>
  <c r="CR95" i="12" s="1"/>
  <c r="AV446" i="32"/>
  <c r="BO91" i="12"/>
  <c r="AF91" i="12"/>
  <c r="BJ597" i="32"/>
  <c r="BK597" i="32" s="1"/>
  <c r="BL597" i="32" s="1"/>
  <c r="BX591" i="32"/>
  <c r="BY591" i="32" s="1"/>
  <c r="BZ591" i="32" s="1"/>
  <c r="H91" i="12"/>
  <c r="CE91" i="12" s="1"/>
  <c r="BX91" i="12" s="1"/>
  <c r="BY81" i="32" l="1"/>
  <c r="BJ92" i="12" s="1"/>
  <c r="CY92" i="12" s="1"/>
  <c r="BZ81" i="32"/>
  <c r="BK92" i="12" s="1"/>
  <c r="CZ92" i="12" s="1"/>
  <c r="BA94" i="12"/>
  <c r="CU94" i="12" s="1"/>
  <c r="BL82" i="32"/>
  <c r="AI83" i="32"/>
  <c r="Y95" i="12"/>
  <c r="CL95" i="12" s="1"/>
  <c r="AQ96" i="12"/>
  <c r="CP96" i="12" s="1"/>
  <c r="AW446" i="32"/>
  <c r="AG91" i="12"/>
  <c r="BP91" i="12"/>
  <c r="BJ598" i="32"/>
  <c r="BK598" i="32" s="1"/>
  <c r="BL598" i="32" s="1"/>
  <c r="BX592" i="32"/>
  <c r="BY592" i="32" s="1"/>
  <c r="BZ592" i="32" s="1"/>
  <c r="I91" i="12"/>
  <c r="CF91" i="12" s="1"/>
  <c r="BY91" i="12" s="1"/>
  <c r="BX82" i="32" l="1"/>
  <c r="BI93" i="12" s="1"/>
  <c r="CX93" i="12" s="1"/>
  <c r="BB93" i="12"/>
  <c r="BJ83" i="32"/>
  <c r="AJ83" i="32"/>
  <c r="Z95" i="12"/>
  <c r="CM95" i="12" s="1"/>
  <c r="AR96" i="12"/>
  <c r="CQ96" i="12" s="1"/>
  <c r="AX446" i="32"/>
  <c r="BQ91" i="12"/>
  <c r="AH91" i="12"/>
  <c r="BJ599" i="32"/>
  <c r="BK599" i="32" s="1"/>
  <c r="BL599" i="32" s="1"/>
  <c r="BX593" i="32"/>
  <c r="BY593" i="32" s="1"/>
  <c r="BZ593" i="32" s="1"/>
  <c r="G92" i="12"/>
  <c r="CD92" i="12" s="1"/>
  <c r="BW92" i="12" s="1"/>
  <c r="BY82" i="32" l="1"/>
  <c r="BJ93" i="12" s="1"/>
  <c r="CY93" i="12" s="1"/>
  <c r="BK83" i="32"/>
  <c r="AZ95" i="12"/>
  <c r="CT95" i="12" s="1"/>
  <c r="AH84" i="32"/>
  <c r="AA95" i="12"/>
  <c r="CN95" i="12" s="1"/>
  <c r="AS96" i="12"/>
  <c r="CR96" i="12" s="1"/>
  <c r="AV447" i="32"/>
  <c r="BO92" i="12"/>
  <c r="AF92" i="12"/>
  <c r="BJ600" i="32"/>
  <c r="BK600" i="32" s="1"/>
  <c r="BL600" i="32" s="1"/>
  <c r="BX594" i="32"/>
  <c r="BY594" i="32" s="1"/>
  <c r="BZ594" i="32" s="1"/>
  <c r="H92" i="12"/>
  <c r="CE92" i="12" s="1"/>
  <c r="BX92" i="12" s="1"/>
  <c r="BZ82" i="32" l="1"/>
  <c r="BK93" i="12" s="1"/>
  <c r="CZ93" i="12" s="1"/>
  <c r="BA95" i="12"/>
  <c r="CU95" i="12" s="1"/>
  <c r="BL83" i="32"/>
  <c r="AI84" i="32"/>
  <c r="Y96" i="12"/>
  <c r="CL96" i="12" s="1"/>
  <c r="AQ97" i="12"/>
  <c r="CP97" i="12" s="1"/>
  <c r="AW447" i="32"/>
  <c r="BP92" i="12"/>
  <c r="AG92" i="12"/>
  <c r="BJ601" i="32"/>
  <c r="BK601" i="32" s="1"/>
  <c r="BL601" i="32" s="1"/>
  <c r="BX595" i="32"/>
  <c r="BY595" i="32" s="1"/>
  <c r="BZ595" i="32" s="1"/>
  <c r="I92" i="12"/>
  <c r="CF92" i="12" s="1"/>
  <c r="BY92" i="12" s="1"/>
  <c r="BX83" i="32" l="1"/>
  <c r="BI94" i="12" s="1"/>
  <c r="CX94" i="12" s="1"/>
  <c r="BB94" i="12"/>
  <c r="BJ84" i="32"/>
  <c r="AJ84" i="32"/>
  <c r="Z96" i="12"/>
  <c r="CM96" i="12" s="1"/>
  <c r="AR97" i="12"/>
  <c r="CQ97" i="12" s="1"/>
  <c r="AX447" i="32"/>
  <c r="AH92" i="12"/>
  <c r="BQ92" i="12"/>
  <c r="BJ602" i="32"/>
  <c r="BK602" i="32" s="1"/>
  <c r="BL602" i="32" s="1"/>
  <c r="BX596" i="32"/>
  <c r="BY596" i="32" s="1"/>
  <c r="BZ596" i="32" s="1"/>
  <c r="G93" i="12"/>
  <c r="CD93" i="12" s="1"/>
  <c r="BW93" i="12" s="1"/>
  <c r="BY83" i="32" l="1"/>
  <c r="BJ94" i="12" s="1"/>
  <c r="CY94" i="12" s="1"/>
  <c r="BK84" i="32"/>
  <c r="AZ96" i="12"/>
  <c r="CT96" i="12" s="1"/>
  <c r="AH85" i="32"/>
  <c r="AA96" i="12"/>
  <c r="CN96" i="12" s="1"/>
  <c r="AS97" i="12"/>
  <c r="CR97" i="12" s="1"/>
  <c r="AV448" i="32"/>
  <c r="AF93" i="12"/>
  <c r="BO93" i="12"/>
  <c r="BJ603" i="32"/>
  <c r="BK603" i="32" s="1"/>
  <c r="BL603" i="32" s="1"/>
  <c r="BX597" i="32"/>
  <c r="BY597" i="32" s="1"/>
  <c r="BZ597" i="32" s="1"/>
  <c r="H93" i="12"/>
  <c r="CE93" i="12" s="1"/>
  <c r="BX93" i="12" s="1"/>
  <c r="BZ83" i="32" l="1"/>
  <c r="BK94" i="12" s="1"/>
  <c r="CZ94" i="12" s="1"/>
  <c r="BA96" i="12"/>
  <c r="CU96" i="12" s="1"/>
  <c r="BL84" i="32"/>
  <c r="AI85" i="32"/>
  <c r="Y97" i="12"/>
  <c r="CL97" i="12" s="1"/>
  <c r="AQ98" i="12"/>
  <c r="CP98" i="12" s="1"/>
  <c r="AW448" i="32"/>
  <c r="BP93" i="12"/>
  <c r="AG93" i="12"/>
  <c r="BJ604" i="32"/>
  <c r="BK604" i="32" s="1"/>
  <c r="BL604" i="32" s="1"/>
  <c r="BX598" i="32"/>
  <c r="BY598" i="32" s="1"/>
  <c r="BZ598" i="32" s="1"/>
  <c r="I93" i="12"/>
  <c r="CF93" i="12" s="1"/>
  <c r="BY93" i="12" s="1"/>
  <c r="BX84" i="32" l="1"/>
  <c r="BI95" i="12" s="1"/>
  <c r="CX95" i="12" s="1"/>
  <c r="BB95" i="12"/>
  <c r="BJ85" i="32"/>
  <c r="AJ85" i="32"/>
  <c r="Z97" i="12"/>
  <c r="CM97" i="12" s="1"/>
  <c r="AR98" i="12"/>
  <c r="CQ98" i="12" s="1"/>
  <c r="AX448" i="32"/>
  <c r="BQ93" i="12"/>
  <c r="AH93" i="12"/>
  <c r="BX599" i="32"/>
  <c r="BY599" i="32" s="1"/>
  <c r="BZ599" i="32" s="1"/>
  <c r="BJ605" i="32"/>
  <c r="BK605" i="32" s="1"/>
  <c r="BL605" i="32" s="1"/>
  <c r="G94" i="12"/>
  <c r="CD94" i="12" s="1"/>
  <c r="BW94" i="12" s="1"/>
  <c r="BY84" i="32" l="1"/>
  <c r="BJ95" i="12" s="1"/>
  <c r="CY95" i="12" s="1"/>
  <c r="BK85" i="32"/>
  <c r="AZ97" i="12"/>
  <c r="CT97" i="12" s="1"/>
  <c r="AH86" i="32"/>
  <c r="AA97" i="12"/>
  <c r="CN97" i="12" s="1"/>
  <c r="AV449" i="32"/>
  <c r="AS98" i="12"/>
  <c r="CR98" i="12" s="1"/>
  <c r="AF94" i="12"/>
  <c r="BO94" i="12"/>
  <c r="BJ606" i="32"/>
  <c r="BK606" i="32" s="1"/>
  <c r="BL606" i="32" s="1"/>
  <c r="BX600" i="32"/>
  <c r="BY600" i="32" s="1"/>
  <c r="BZ600" i="32" s="1"/>
  <c r="H94" i="12"/>
  <c r="CE94" i="12" s="1"/>
  <c r="BX94" i="12" s="1"/>
  <c r="BZ84" i="32" l="1"/>
  <c r="BK95" i="12" s="1"/>
  <c r="CZ95" i="12" s="1"/>
  <c r="BA97" i="12"/>
  <c r="CU97" i="12" s="1"/>
  <c r="BL85" i="32"/>
  <c r="AI86" i="32"/>
  <c r="Y98" i="12"/>
  <c r="CL98" i="12" s="1"/>
  <c r="AQ99" i="12"/>
  <c r="CP99" i="12" s="1"/>
  <c r="AW449" i="32"/>
  <c r="BP94" i="12"/>
  <c r="AG94" i="12"/>
  <c r="BX601" i="32"/>
  <c r="BY601" i="32" s="1"/>
  <c r="BZ601" i="32" s="1"/>
  <c r="BJ607" i="32"/>
  <c r="BK607" i="32" s="1"/>
  <c r="BL607" i="32" s="1"/>
  <c r="I94" i="12"/>
  <c r="CF94" i="12" s="1"/>
  <c r="BY94" i="12" s="1"/>
  <c r="BX85" i="32" l="1"/>
  <c r="BI96" i="12" s="1"/>
  <c r="CX96" i="12" s="1"/>
  <c r="BB96" i="12"/>
  <c r="BJ86" i="32"/>
  <c r="AJ86" i="32"/>
  <c r="Z98" i="12"/>
  <c r="CM98" i="12" s="1"/>
  <c r="AR99" i="12"/>
  <c r="CQ99" i="12" s="1"/>
  <c r="AX449" i="32"/>
  <c r="BQ94" i="12"/>
  <c r="AH94" i="12"/>
  <c r="BJ608" i="32"/>
  <c r="BK608" i="32" s="1"/>
  <c r="BL608" i="32" s="1"/>
  <c r="BX602" i="32"/>
  <c r="BY602" i="32" s="1"/>
  <c r="BZ602" i="32" s="1"/>
  <c r="G95" i="12"/>
  <c r="CD95" i="12" s="1"/>
  <c r="BW95" i="12" s="1"/>
  <c r="BY85" i="32" l="1"/>
  <c r="BJ96" i="12" s="1"/>
  <c r="CY96" i="12" s="1"/>
  <c r="BK86" i="32"/>
  <c r="AZ98" i="12"/>
  <c r="CT98" i="12" s="1"/>
  <c r="AH87" i="32"/>
  <c r="AA98" i="12"/>
  <c r="CN98" i="12" s="1"/>
  <c r="AV450" i="32"/>
  <c r="AS99" i="12"/>
  <c r="CR99" i="12" s="1"/>
  <c r="BO95" i="12"/>
  <c r="AF95" i="12"/>
  <c r="BJ609" i="32"/>
  <c r="BK609" i="32" s="1"/>
  <c r="BL609" i="32" s="1"/>
  <c r="BX603" i="32"/>
  <c r="BY603" i="32" s="1"/>
  <c r="BZ603" i="32" s="1"/>
  <c r="H95" i="12"/>
  <c r="CE95" i="12" s="1"/>
  <c r="BX95" i="12" s="1"/>
  <c r="BZ85" i="32" l="1"/>
  <c r="BK96" i="12" s="1"/>
  <c r="CZ96" i="12" s="1"/>
  <c r="BA98" i="12"/>
  <c r="CU98" i="12" s="1"/>
  <c r="BL86" i="32"/>
  <c r="AI87" i="32"/>
  <c r="Y99" i="12"/>
  <c r="CL99" i="12" s="1"/>
  <c r="AQ100" i="12"/>
  <c r="CP100" i="12" s="1"/>
  <c r="AW450" i="32"/>
  <c r="AG95" i="12"/>
  <c r="BP95" i="12"/>
  <c r="BX604" i="32"/>
  <c r="BY604" i="32" s="1"/>
  <c r="BZ604" i="32" s="1"/>
  <c r="BJ610" i="32"/>
  <c r="BK610" i="32" s="1"/>
  <c r="BL610" i="32" s="1"/>
  <c r="I95" i="12"/>
  <c r="CF95" i="12" s="1"/>
  <c r="BY95" i="12" s="1"/>
  <c r="BX86" i="32" l="1"/>
  <c r="BI97" i="12" s="1"/>
  <c r="CX97" i="12" s="1"/>
  <c r="BB97" i="12"/>
  <c r="BJ87" i="32"/>
  <c r="AJ87" i="32"/>
  <c r="Z99" i="12"/>
  <c r="CM99" i="12" s="1"/>
  <c r="AR100" i="12"/>
  <c r="CQ100" i="12" s="1"/>
  <c r="AX450" i="32"/>
  <c r="AH95" i="12"/>
  <c r="BQ95" i="12"/>
  <c r="BJ611" i="32"/>
  <c r="BK611" i="32" s="1"/>
  <c r="BL611" i="32" s="1"/>
  <c r="BX605" i="32"/>
  <c r="BY605" i="32" s="1"/>
  <c r="BZ605" i="32" s="1"/>
  <c r="G96" i="12"/>
  <c r="CD96" i="12" s="1"/>
  <c r="BW96" i="12" s="1"/>
  <c r="BY86" i="32" l="1"/>
  <c r="BJ97" i="12" s="1"/>
  <c r="CY97" i="12" s="1"/>
  <c r="BK87" i="32"/>
  <c r="AZ99" i="12"/>
  <c r="CT99" i="12" s="1"/>
  <c r="AH88" i="32"/>
  <c r="AA99" i="12"/>
  <c r="CN99" i="12" s="1"/>
  <c r="AV451" i="32"/>
  <c r="AS100" i="12"/>
  <c r="CR100" i="12" s="1"/>
  <c r="BO96" i="12"/>
  <c r="AF96" i="12"/>
  <c r="BX606" i="32"/>
  <c r="BY606" i="32" s="1"/>
  <c r="BZ606" i="32" s="1"/>
  <c r="BJ612" i="32"/>
  <c r="BK612" i="32" s="1"/>
  <c r="BL612" i="32" s="1"/>
  <c r="O52" i="10"/>
  <c r="H96" i="12"/>
  <c r="CE96" i="12" s="1"/>
  <c r="BX96" i="12" s="1"/>
  <c r="BZ86" i="32" l="1"/>
  <c r="BK97" i="12" s="1"/>
  <c r="CZ97" i="12" s="1"/>
  <c r="BA99" i="12"/>
  <c r="CU99" i="12" s="1"/>
  <c r="BL87" i="32"/>
  <c r="AI88" i="32"/>
  <c r="Y100" i="12"/>
  <c r="CL100" i="12" s="1"/>
  <c r="AQ101" i="12"/>
  <c r="CP101" i="12" s="1"/>
  <c r="AW451" i="32"/>
  <c r="BP96" i="12"/>
  <c r="AG96" i="12"/>
  <c r="BJ613" i="32"/>
  <c r="BK613" i="32" s="1"/>
  <c r="BL613" i="32" s="1"/>
  <c r="BX607" i="32"/>
  <c r="BY607" i="32" s="1"/>
  <c r="BZ607" i="32" s="1"/>
  <c r="I96" i="12"/>
  <c r="CF96" i="12" s="1"/>
  <c r="BY96" i="12" s="1"/>
  <c r="BX87" i="32" l="1"/>
  <c r="BI98" i="12" s="1"/>
  <c r="CX98" i="12" s="1"/>
  <c r="BB98" i="12"/>
  <c r="BJ88" i="32"/>
  <c r="Z100" i="12"/>
  <c r="CM100" i="12" s="1"/>
  <c r="AJ88" i="32"/>
  <c r="AR101" i="12"/>
  <c r="CQ101" i="12" s="1"/>
  <c r="AX451" i="32"/>
  <c r="AH96" i="12"/>
  <c r="BQ96" i="12"/>
  <c r="BX608" i="32"/>
  <c r="BY608" i="32" s="1"/>
  <c r="BZ608" i="32" s="1"/>
  <c r="BJ614" i="32"/>
  <c r="BK614" i="32" s="1"/>
  <c r="BL614" i="32" s="1"/>
  <c r="G97" i="12"/>
  <c r="CD97" i="12" s="1"/>
  <c r="BW97" i="12" s="1"/>
  <c r="BY87" i="32" l="1"/>
  <c r="BJ98" i="12" s="1"/>
  <c r="CY98" i="12" s="1"/>
  <c r="BK88" i="32"/>
  <c r="AZ100" i="12"/>
  <c r="CT100" i="12" s="1"/>
  <c r="AH89" i="32"/>
  <c r="AA100" i="12"/>
  <c r="CN100" i="12" s="1"/>
  <c r="AV452" i="32"/>
  <c r="AS101" i="12"/>
  <c r="CR101" i="12" s="1"/>
  <c r="BO97" i="12"/>
  <c r="AF97" i="12"/>
  <c r="BJ615" i="32"/>
  <c r="BK615" i="32" s="1"/>
  <c r="BL615" i="32" s="1"/>
  <c r="BX609" i="32"/>
  <c r="BY609" i="32" s="1"/>
  <c r="BZ609" i="32" s="1"/>
  <c r="H97" i="12"/>
  <c r="CE97" i="12" s="1"/>
  <c r="BX97" i="12" s="1"/>
  <c r="BZ87" i="32" l="1"/>
  <c r="BK98" i="12" s="1"/>
  <c r="CZ98" i="12" s="1"/>
  <c r="BA100" i="12"/>
  <c r="CU100" i="12" s="1"/>
  <c r="BL88" i="32"/>
  <c r="AI89" i="32"/>
  <c r="Y101" i="12"/>
  <c r="CL101" i="12" s="1"/>
  <c r="AQ102" i="12"/>
  <c r="CP102" i="12" s="1"/>
  <c r="AW452" i="32"/>
  <c r="BP97" i="12"/>
  <c r="AG97" i="12"/>
  <c r="BX610" i="32"/>
  <c r="BY610" i="32" s="1"/>
  <c r="BZ610" i="32" s="1"/>
  <c r="BJ616" i="32"/>
  <c r="BK616" i="32" s="1"/>
  <c r="BL616" i="32" s="1"/>
  <c r="I97" i="12"/>
  <c r="CF97" i="12" s="1"/>
  <c r="BY97" i="12" s="1"/>
  <c r="BX88" i="32" l="1"/>
  <c r="BI99" i="12" s="1"/>
  <c r="CX99" i="12" s="1"/>
  <c r="BB99" i="12"/>
  <c r="BJ89" i="32"/>
  <c r="AJ89" i="32"/>
  <c r="Z101" i="12"/>
  <c r="CM101" i="12" s="1"/>
  <c r="AR102" i="12"/>
  <c r="CQ102" i="12" s="1"/>
  <c r="AX452" i="32"/>
  <c r="BQ97" i="12"/>
  <c r="AH97" i="12"/>
  <c r="BX611" i="32"/>
  <c r="BY611" i="32" s="1"/>
  <c r="BZ611" i="32" s="1"/>
  <c r="BJ617" i="32"/>
  <c r="BK617" i="32" s="1"/>
  <c r="BL617" i="32" s="1"/>
  <c r="G98" i="12"/>
  <c r="CD98" i="12" s="1"/>
  <c r="BW98" i="12" s="1"/>
  <c r="BY88" i="32" l="1"/>
  <c r="BJ99" i="12" s="1"/>
  <c r="CY99" i="12" s="1"/>
  <c r="BK89" i="32"/>
  <c r="AZ101" i="12"/>
  <c r="CT101" i="12" s="1"/>
  <c r="AH90" i="32"/>
  <c r="AA101" i="12"/>
  <c r="CN101" i="12" s="1"/>
  <c r="AV453" i="32"/>
  <c r="AS102" i="12"/>
  <c r="CR102" i="12" s="1"/>
  <c r="AF98" i="12"/>
  <c r="BO98" i="12"/>
  <c r="BJ618" i="32"/>
  <c r="BK618" i="32" s="1"/>
  <c r="BL618" i="32" s="1"/>
  <c r="BX612" i="32"/>
  <c r="BY612" i="32" s="1"/>
  <c r="BZ612" i="32" s="1"/>
  <c r="H98" i="12"/>
  <c r="CE98" i="12" s="1"/>
  <c r="BX98" i="12" s="1"/>
  <c r="BZ88" i="32" l="1"/>
  <c r="BK99" i="12" s="1"/>
  <c r="CZ99" i="12" s="1"/>
  <c r="BA101" i="12"/>
  <c r="CU101" i="12" s="1"/>
  <c r="BL89" i="32"/>
  <c r="AI90" i="32"/>
  <c r="Y102" i="12"/>
  <c r="CL102" i="12" s="1"/>
  <c r="AQ103" i="12"/>
  <c r="CP103" i="12" s="1"/>
  <c r="AW453" i="32"/>
  <c r="AG98" i="12"/>
  <c r="BP98" i="12"/>
  <c r="BX613" i="32"/>
  <c r="BY613" i="32" s="1"/>
  <c r="BZ613" i="32" s="1"/>
  <c r="BJ619" i="32"/>
  <c r="BK619" i="32" s="1"/>
  <c r="BL619" i="32" s="1"/>
  <c r="I98" i="12"/>
  <c r="CF98" i="12" s="1"/>
  <c r="BY98" i="12" s="1"/>
  <c r="BX89" i="32" l="1"/>
  <c r="BI100" i="12" s="1"/>
  <c r="CX100" i="12" s="1"/>
  <c r="BB100" i="12"/>
  <c r="BJ90" i="32"/>
  <c r="Z102" i="12"/>
  <c r="CM102" i="12" s="1"/>
  <c r="AJ90" i="32"/>
  <c r="AR103" i="12"/>
  <c r="CQ103" i="12" s="1"/>
  <c r="AX453" i="32"/>
  <c r="BQ98" i="12"/>
  <c r="AH98" i="12"/>
  <c r="BJ620" i="32"/>
  <c r="BK620" i="32" s="1"/>
  <c r="BL620" i="32" s="1"/>
  <c r="BX614" i="32"/>
  <c r="BY614" i="32" s="1"/>
  <c r="BZ614" i="32" s="1"/>
  <c r="G99" i="12"/>
  <c r="CD99" i="12" s="1"/>
  <c r="BW99" i="12" s="1"/>
  <c r="BY89" i="32" l="1"/>
  <c r="BJ100" i="12" s="1"/>
  <c r="CY100" i="12" s="1"/>
  <c r="BK90" i="32"/>
  <c r="AZ102" i="12"/>
  <c r="CT102" i="12" s="1"/>
  <c r="AH91" i="32"/>
  <c r="AA102" i="12"/>
  <c r="CN102" i="12" s="1"/>
  <c r="AV454" i="32"/>
  <c r="AS103" i="12"/>
  <c r="CR103" i="12" s="1"/>
  <c r="BO99" i="12"/>
  <c r="AF99" i="12"/>
  <c r="BX615" i="32"/>
  <c r="BY615" i="32" s="1"/>
  <c r="BZ615" i="32" s="1"/>
  <c r="BJ621" i="32"/>
  <c r="BK621" i="32" s="1"/>
  <c r="BL621" i="32" s="1"/>
  <c r="H99" i="12"/>
  <c r="CE99" i="12" s="1"/>
  <c r="BX99" i="12" s="1"/>
  <c r="BZ89" i="32" l="1"/>
  <c r="BK100" i="12" s="1"/>
  <c r="CZ100" i="12" s="1"/>
  <c r="BA102" i="12"/>
  <c r="CU102" i="12" s="1"/>
  <c r="BL90" i="32"/>
  <c r="AI91" i="32"/>
  <c r="Y103" i="12"/>
  <c r="CL103" i="12" s="1"/>
  <c r="AQ104" i="12"/>
  <c r="CP104" i="12" s="1"/>
  <c r="AW454" i="32"/>
  <c r="AG99" i="12"/>
  <c r="BP99" i="12"/>
  <c r="BX616" i="32"/>
  <c r="BY616" i="32" s="1"/>
  <c r="BZ616" i="32" s="1"/>
  <c r="I99" i="12"/>
  <c r="CF99" i="12" s="1"/>
  <c r="BY99" i="12" s="1"/>
  <c r="BX90" i="32" l="1"/>
  <c r="BI101" i="12" s="1"/>
  <c r="CX101" i="12" s="1"/>
  <c r="BB101" i="12"/>
  <c r="BJ91" i="32"/>
  <c r="Z103" i="12"/>
  <c r="CM103" i="12" s="1"/>
  <c r="AJ91" i="32"/>
  <c r="AR104" i="12"/>
  <c r="CQ104" i="12" s="1"/>
  <c r="AX454" i="32"/>
  <c r="BQ99" i="12"/>
  <c r="AH99" i="12"/>
  <c r="BX617" i="32"/>
  <c r="BY617" i="32" s="1"/>
  <c r="BZ617" i="32" s="1"/>
  <c r="G100" i="12"/>
  <c r="CD100" i="12" s="1"/>
  <c r="BW100" i="12" s="1"/>
  <c r="BY90" i="32" l="1"/>
  <c r="BJ101" i="12" s="1"/>
  <c r="CY101" i="12" s="1"/>
  <c r="BK91" i="32"/>
  <c r="AZ103" i="12"/>
  <c r="CT103" i="12" s="1"/>
  <c r="AH92" i="32"/>
  <c r="AA103" i="12"/>
  <c r="CN103" i="12" s="1"/>
  <c r="AS104" i="12"/>
  <c r="CR104" i="12" s="1"/>
  <c r="AV455" i="32"/>
  <c r="BO100" i="12"/>
  <c r="AF100" i="12"/>
  <c r="BX618" i="32"/>
  <c r="BY618" i="32" s="1"/>
  <c r="BZ618" i="32" s="1"/>
  <c r="H100" i="12"/>
  <c r="CE100" i="12" s="1"/>
  <c r="BX100" i="12" s="1"/>
  <c r="BZ90" i="32" l="1"/>
  <c r="BK101" i="12" s="1"/>
  <c r="CZ101" i="12" s="1"/>
  <c r="BA103" i="12"/>
  <c r="CU103" i="12" s="1"/>
  <c r="BL91" i="32"/>
  <c r="AI92" i="32"/>
  <c r="Y104" i="12"/>
  <c r="CL104" i="12" s="1"/>
  <c r="AQ105" i="12"/>
  <c r="CP105" i="12" s="1"/>
  <c r="AW455" i="32"/>
  <c r="BP100" i="12"/>
  <c r="AG100" i="12"/>
  <c r="BX619" i="32"/>
  <c r="BY619" i="32" s="1"/>
  <c r="BZ619" i="32" s="1"/>
  <c r="I100" i="12"/>
  <c r="CF100" i="12" s="1"/>
  <c r="BY100" i="12" s="1"/>
  <c r="BX91" i="32" l="1"/>
  <c r="BI102" i="12" s="1"/>
  <c r="CX102" i="12" s="1"/>
  <c r="BB102" i="12"/>
  <c r="BJ92" i="32"/>
  <c r="Z104" i="12"/>
  <c r="CM104" i="12" s="1"/>
  <c r="AJ92" i="32"/>
  <c r="AR105" i="12"/>
  <c r="CQ105" i="12" s="1"/>
  <c r="AX455" i="32"/>
  <c r="AH100" i="12"/>
  <c r="BQ100" i="12"/>
  <c r="BX620" i="32"/>
  <c r="BY620" i="32" s="1"/>
  <c r="BZ620" i="32" s="1"/>
  <c r="G101" i="12"/>
  <c r="CD101" i="12" s="1"/>
  <c r="BW101" i="12" s="1"/>
  <c r="BY91" i="32" l="1"/>
  <c r="BJ102" i="12" s="1"/>
  <c r="CY102" i="12" s="1"/>
  <c r="BK92" i="32"/>
  <c r="AZ104" i="12"/>
  <c r="CT104" i="12" s="1"/>
  <c r="AH93" i="32"/>
  <c r="AA104" i="12"/>
  <c r="CN104" i="12" s="1"/>
  <c r="AV456" i="32"/>
  <c r="AS105" i="12"/>
  <c r="CR105" i="12" s="1"/>
  <c r="BO101" i="12"/>
  <c r="AF101" i="12"/>
  <c r="BX621" i="32"/>
  <c r="BY621" i="32" s="1"/>
  <c r="BZ621" i="32" s="1"/>
  <c r="H101" i="12"/>
  <c r="CE101" i="12" s="1"/>
  <c r="BX101" i="12" s="1"/>
  <c r="BZ91" i="32" l="1"/>
  <c r="BK102" i="12" s="1"/>
  <c r="CZ102" i="12" s="1"/>
  <c r="BA104" i="12"/>
  <c r="CU104" i="12" s="1"/>
  <c r="BL92" i="32"/>
  <c r="AI93" i="32"/>
  <c r="Y105" i="12"/>
  <c r="CL105" i="12" s="1"/>
  <c r="AQ106" i="12"/>
  <c r="CP106" i="12" s="1"/>
  <c r="AW456" i="32"/>
  <c r="BP101" i="12"/>
  <c r="AG101" i="12"/>
  <c r="I101" i="12"/>
  <c r="CF101" i="12" s="1"/>
  <c r="BY101" i="12" s="1"/>
  <c r="BX92" i="32" l="1"/>
  <c r="BI103" i="12" s="1"/>
  <c r="CX103" i="12" s="1"/>
  <c r="BB103" i="12"/>
  <c r="BJ93" i="32"/>
  <c r="Z105" i="12"/>
  <c r="CM105" i="12" s="1"/>
  <c r="AJ93" i="32"/>
  <c r="AR106" i="12"/>
  <c r="CQ106" i="12" s="1"/>
  <c r="AX456" i="32"/>
  <c r="BQ101" i="12"/>
  <c r="AH101" i="12"/>
  <c r="G102" i="12"/>
  <c r="CD102" i="12" s="1"/>
  <c r="BW102" i="12" s="1"/>
  <c r="BY92" i="32" l="1"/>
  <c r="BJ103" i="12" s="1"/>
  <c r="CY103" i="12" s="1"/>
  <c r="BK93" i="32"/>
  <c r="AZ105" i="12"/>
  <c r="CT105" i="12" s="1"/>
  <c r="AH94" i="32"/>
  <c r="AA105" i="12"/>
  <c r="CN105" i="12" s="1"/>
  <c r="AV457" i="32"/>
  <c r="AS106" i="12"/>
  <c r="CR106" i="12" s="1"/>
  <c r="AF102" i="12"/>
  <c r="BO102" i="12"/>
  <c r="BZ92" i="32" l="1"/>
  <c r="BK103" i="12" s="1"/>
  <c r="CZ103" i="12" s="1"/>
  <c r="BA105" i="12"/>
  <c r="CU105" i="12" s="1"/>
  <c r="BL93" i="32"/>
  <c r="AI94" i="32"/>
  <c r="Y106" i="12"/>
  <c r="CL106" i="12" s="1"/>
  <c r="AQ107" i="12"/>
  <c r="CP107" i="12" s="1"/>
  <c r="AW457" i="32"/>
  <c r="S39" i="10"/>
  <c r="H102" i="12"/>
  <c r="CE102" i="12" s="1"/>
  <c r="BX102" i="12" s="1"/>
  <c r="I102" i="12"/>
  <c r="CF102" i="12" s="1"/>
  <c r="BY102" i="12" s="1"/>
  <c r="BX93" i="32" l="1"/>
  <c r="BI104" i="12" s="1"/>
  <c r="CX104" i="12" s="1"/>
  <c r="BB104" i="12"/>
  <c r="BJ94" i="32"/>
  <c r="Z106" i="12"/>
  <c r="CM106" i="12" s="1"/>
  <c r="AJ94" i="32"/>
  <c r="AR107" i="12"/>
  <c r="CQ107" i="12" s="1"/>
  <c r="AX457" i="32"/>
  <c r="BQ102" i="12"/>
  <c r="AH102" i="12"/>
  <c r="BP102" i="12"/>
  <c r="AG102" i="12"/>
  <c r="G103" i="12"/>
  <c r="CD103" i="12" s="1"/>
  <c r="BW103" i="12" s="1"/>
  <c r="BY93" i="32" l="1"/>
  <c r="BJ104" i="12" s="1"/>
  <c r="CY104" i="12" s="1"/>
  <c r="BK94" i="32"/>
  <c r="AZ106" i="12"/>
  <c r="CT106" i="12" s="1"/>
  <c r="AH95" i="32"/>
  <c r="AA106" i="12"/>
  <c r="CN106" i="12" s="1"/>
  <c r="AV458" i="32"/>
  <c r="AS107" i="12"/>
  <c r="CR107" i="12" s="1"/>
  <c r="BO103" i="12"/>
  <c r="AF103" i="12"/>
  <c r="H103" i="12"/>
  <c r="CE103" i="12" s="1"/>
  <c r="BX103" i="12" s="1"/>
  <c r="BZ93" i="32" l="1"/>
  <c r="BK104" i="12" s="1"/>
  <c r="CZ104" i="12" s="1"/>
  <c r="BA106" i="12"/>
  <c r="CU106" i="12" s="1"/>
  <c r="BL94" i="32"/>
  <c r="AI95" i="32"/>
  <c r="Y107" i="12"/>
  <c r="CL107" i="12" s="1"/>
  <c r="AQ108" i="12"/>
  <c r="CP108" i="12" s="1"/>
  <c r="AW458" i="32"/>
  <c r="AG103" i="12"/>
  <c r="BP103" i="12"/>
  <c r="I103" i="12"/>
  <c r="CF103" i="12" s="1"/>
  <c r="BY103" i="12" s="1"/>
  <c r="BX94" i="32" l="1"/>
  <c r="BI105" i="12" s="1"/>
  <c r="CX105" i="12" s="1"/>
  <c r="BB105" i="12"/>
  <c r="BJ95" i="32"/>
  <c r="Z107" i="12"/>
  <c r="CM107" i="12" s="1"/>
  <c r="AJ95" i="32"/>
  <c r="AR108" i="12"/>
  <c r="CQ108" i="12" s="1"/>
  <c r="AX458" i="32"/>
  <c r="AH103" i="12"/>
  <c r="BQ103" i="12"/>
  <c r="G104" i="12"/>
  <c r="CD104" i="12" s="1"/>
  <c r="BW104" i="12" s="1"/>
  <c r="BY94" i="32" l="1"/>
  <c r="BJ105" i="12" s="1"/>
  <c r="CY105" i="12" s="1"/>
  <c r="BK95" i="32"/>
  <c r="AZ107" i="12"/>
  <c r="CT107" i="12" s="1"/>
  <c r="AH96" i="32"/>
  <c r="AA107" i="12"/>
  <c r="CN107" i="12" s="1"/>
  <c r="AV459" i="32"/>
  <c r="AS108" i="12"/>
  <c r="CR108" i="12" s="1"/>
  <c r="BO104" i="12"/>
  <c r="AF104" i="12"/>
  <c r="H104" i="12"/>
  <c r="CE104" i="12" s="1"/>
  <c r="BX104" i="12" s="1"/>
  <c r="BZ94" i="32" l="1"/>
  <c r="BK105" i="12" s="1"/>
  <c r="CZ105" i="12" s="1"/>
  <c r="BA107" i="12"/>
  <c r="CU107" i="12" s="1"/>
  <c r="BL95" i="32"/>
  <c r="AI96" i="32"/>
  <c r="Y108" i="12"/>
  <c r="CL108" i="12" s="1"/>
  <c r="AQ109" i="12"/>
  <c r="CP109" i="12" s="1"/>
  <c r="AW459" i="32"/>
  <c r="BP104" i="12"/>
  <c r="AG104" i="12"/>
  <c r="I104" i="12"/>
  <c r="CF104" i="12" s="1"/>
  <c r="BY104" i="12" s="1"/>
  <c r="BX95" i="32" l="1"/>
  <c r="BI106" i="12" s="1"/>
  <c r="CX106" i="12" s="1"/>
  <c r="BB106" i="12"/>
  <c r="BJ96" i="32"/>
  <c r="Z108" i="12"/>
  <c r="CM108" i="12" s="1"/>
  <c r="AJ96" i="32"/>
  <c r="AR109" i="12"/>
  <c r="CQ109" i="12" s="1"/>
  <c r="AX459" i="32"/>
  <c r="AH104" i="12"/>
  <c r="BQ104" i="12"/>
  <c r="G105" i="12"/>
  <c r="CD105" i="12" s="1"/>
  <c r="BW105" i="12" s="1"/>
  <c r="BY95" i="32" l="1"/>
  <c r="BJ106" i="12" s="1"/>
  <c r="CY106" i="12" s="1"/>
  <c r="BK96" i="32"/>
  <c r="AZ108" i="12"/>
  <c r="CT108" i="12" s="1"/>
  <c r="AH97" i="32"/>
  <c r="AA108" i="12"/>
  <c r="CN108" i="12" s="1"/>
  <c r="AV460" i="32"/>
  <c r="AS109" i="12"/>
  <c r="CR109" i="12" s="1"/>
  <c r="BO105" i="12"/>
  <c r="AF105" i="12"/>
  <c r="H105" i="12"/>
  <c r="CE105" i="12" s="1"/>
  <c r="BX105" i="12" s="1"/>
  <c r="BZ95" i="32" l="1"/>
  <c r="BK106" i="12" s="1"/>
  <c r="CZ106" i="12" s="1"/>
  <c r="BA108" i="12"/>
  <c r="CU108" i="12" s="1"/>
  <c r="BL96" i="32"/>
  <c r="AI97" i="32"/>
  <c r="Y109" i="12"/>
  <c r="CL109" i="12" s="1"/>
  <c r="AQ110" i="12"/>
  <c r="CP110" i="12" s="1"/>
  <c r="AW460" i="32"/>
  <c r="BP105" i="12"/>
  <c r="AG105" i="12"/>
  <c r="I105" i="12"/>
  <c r="CF105" i="12" s="1"/>
  <c r="BY105" i="12" s="1"/>
  <c r="BX96" i="32" l="1"/>
  <c r="BI107" i="12" s="1"/>
  <c r="CX107" i="12" s="1"/>
  <c r="BB107" i="12"/>
  <c r="BJ97" i="32"/>
  <c r="Z109" i="12"/>
  <c r="CM109" i="12" s="1"/>
  <c r="AJ97" i="32"/>
  <c r="AR110" i="12"/>
  <c r="CQ110" i="12" s="1"/>
  <c r="AX460" i="32"/>
  <c r="BQ105" i="12"/>
  <c r="AH105" i="12"/>
  <c r="G106" i="12"/>
  <c r="CD106" i="12" s="1"/>
  <c r="BW106" i="12" s="1"/>
  <c r="BY96" i="32" l="1"/>
  <c r="BJ107" i="12" s="1"/>
  <c r="CY107" i="12" s="1"/>
  <c r="BK97" i="32"/>
  <c r="AZ109" i="12"/>
  <c r="CT109" i="12" s="1"/>
  <c r="AH98" i="32"/>
  <c r="AA109" i="12"/>
  <c r="CN109" i="12" s="1"/>
  <c r="AV461" i="32"/>
  <c r="AS110" i="12"/>
  <c r="CR110" i="12" s="1"/>
  <c r="AF106" i="12"/>
  <c r="BO106" i="12"/>
  <c r="H106" i="12"/>
  <c r="CE106" i="12" s="1"/>
  <c r="BX106" i="12" s="1"/>
  <c r="I106" i="12"/>
  <c r="CF106" i="12" s="1"/>
  <c r="BY106" i="12" s="1"/>
  <c r="BZ96" i="32" l="1"/>
  <c r="BK107" i="12" s="1"/>
  <c r="CZ107" i="12" s="1"/>
  <c r="BA109" i="12"/>
  <c r="CU109" i="12" s="1"/>
  <c r="BL97" i="32"/>
  <c r="AI98" i="32"/>
  <c r="Y110" i="12"/>
  <c r="CL110" i="12" s="1"/>
  <c r="AQ111" i="12"/>
  <c r="CP111" i="12" s="1"/>
  <c r="AW461" i="32"/>
  <c r="BQ106" i="12"/>
  <c r="AH106" i="12"/>
  <c r="BP106" i="12"/>
  <c r="AG106" i="12"/>
  <c r="G107" i="12"/>
  <c r="CD107" i="12" s="1"/>
  <c r="BW107" i="12" s="1"/>
  <c r="BX97" i="32" l="1"/>
  <c r="BI108" i="12" s="1"/>
  <c r="CX108" i="12" s="1"/>
  <c r="BB108" i="12"/>
  <c r="BJ98" i="32"/>
  <c r="Z110" i="12"/>
  <c r="CM110" i="12" s="1"/>
  <c r="AJ98" i="32"/>
  <c r="AR111" i="12"/>
  <c r="CQ111" i="12" s="1"/>
  <c r="AX461" i="32"/>
  <c r="AF107" i="12"/>
  <c r="BO107" i="12"/>
  <c r="H107" i="12"/>
  <c r="CE107" i="12" s="1"/>
  <c r="BX107" i="12" s="1"/>
  <c r="I107" i="12"/>
  <c r="CF107" i="12" s="1"/>
  <c r="BY107" i="12" s="1"/>
  <c r="BY97" i="32" l="1"/>
  <c r="BJ108" i="12" s="1"/>
  <c r="CY108" i="12" s="1"/>
  <c r="BK98" i="32"/>
  <c r="AZ110" i="12"/>
  <c r="CT110" i="12" s="1"/>
  <c r="AH99" i="32"/>
  <c r="AA110" i="12"/>
  <c r="CN110" i="12" s="1"/>
  <c r="AS111" i="12"/>
  <c r="CR111" i="12" s="1"/>
  <c r="AV462" i="32"/>
  <c r="AH107" i="12"/>
  <c r="BQ107" i="12"/>
  <c r="BP107" i="12"/>
  <c r="AG107" i="12"/>
  <c r="G108" i="12"/>
  <c r="CD108" i="12" s="1"/>
  <c r="BW108" i="12" s="1"/>
  <c r="BZ97" i="32" l="1"/>
  <c r="BK108" i="12" s="1"/>
  <c r="CZ108" i="12" s="1"/>
  <c r="BA110" i="12"/>
  <c r="CU110" i="12" s="1"/>
  <c r="BL98" i="32"/>
  <c r="AI99" i="32"/>
  <c r="Y111" i="12"/>
  <c r="CL111" i="12" s="1"/>
  <c r="AQ112" i="12"/>
  <c r="CP112" i="12" s="1"/>
  <c r="AW462" i="32"/>
  <c r="BO108" i="12"/>
  <c r="AF108" i="12"/>
  <c r="H108" i="12"/>
  <c r="CE108" i="12" s="1"/>
  <c r="BX108" i="12" s="1"/>
  <c r="BX98" i="32" l="1"/>
  <c r="BI109" i="12" s="1"/>
  <c r="CX109" i="12" s="1"/>
  <c r="BB109" i="12"/>
  <c r="BJ99" i="32"/>
  <c r="Z111" i="12"/>
  <c r="CM111" i="12" s="1"/>
  <c r="AJ99" i="32"/>
  <c r="AR112" i="12"/>
  <c r="CQ112" i="12" s="1"/>
  <c r="AX462" i="32"/>
  <c r="AG108" i="12"/>
  <c r="BP108" i="12"/>
  <c r="I108" i="12"/>
  <c r="CF108" i="12" s="1"/>
  <c r="BY108" i="12" s="1"/>
  <c r="BY98" i="32" l="1"/>
  <c r="BJ109" i="12" s="1"/>
  <c r="CY109" i="12" s="1"/>
  <c r="BK99" i="32"/>
  <c r="AZ111" i="12"/>
  <c r="CT111" i="12" s="1"/>
  <c r="AH100" i="32"/>
  <c r="AA111" i="12"/>
  <c r="CN111" i="12" s="1"/>
  <c r="AS112" i="12"/>
  <c r="CR112" i="12" s="1"/>
  <c r="AV463" i="32"/>
  <c r="AH108" i="12"/>
  <c r="BQ108" i="12"/>
  <c r="G109" i="12"/>
  <c r="CD109" i="12" s="1"/>
  <c r="BW109" i="12" s="1"/>
  <c r="BZ98" i="32" l="1"/>
  <c r="BK109" i="12" s="1"/>
  <c r="CZ109" i="12" s="1"/>
  <c r="BA111" i="12"/>
  <c r="CU111" i="12" s="1"/>
  <c r="BL99" i="32"/>
  <c r="AI100" i="32"/>
  <c r="Y112" i="12"/>
  <c r="CL112" i="12" s="1"/>
  <c r="AQ113" i="12"/>
  <c r="CP113" i="12" s="1"/>
  <c r="AW463" i="32"/>
  <c r="BO109" i="12"/>
  <c r="AF109" i="12"/>
  <c r="H109" i="12"/>
  <c r="CE109" i="12" s="1"/>
  <c r="BX109" i="12" s="1"/>
  <c r="T54" i="22"/>
  <c r="BX99" i="32" l="1"/>
  <c r="BI110" i="12" s="1"/>
  <c r="CX110" i="12" s="1"/>
  <c r="BB110" i="12"/>
  <c r="BJ100" i="32"/>
  <c r="Z112" i="12"/>
  <c r="CM112" i="12" s="1"/>
  <c r="AJ100" i="32"/>
  <c r="AR113" i="12"/>
  <c r="CQ113" i="12" s="1"/>
  <c r="AX463" i="32"/>
  <c r="BP109" i="12"/>
  <c r="AG109" i="12"/>
  <c r="T53" i="22"/>
  <c r="S46" i="8" s="1"/>
  <c r="U46" i="8" s="1"/>
  <c r="T59" i="22"/>
  <c r="S52" i="10" s="1"/>
  <c r="I109" i="12"/>
  <c r="CF109" i="12" s="1"/>
  <c r="BY109" i="12" s="1"/>
  <c r="BY99" i="32" l="1"/>
  <c r="BJ110" i="12" s="1"/>
  <c r="CY110" i="12" s="1"/>
  <c r="BK100" i="32"/>
  <c r="BL100" i="32" s="1"/>
  <c r="AZ112" i="12"/>
  <c r="CT112" i="12" s="1"/>
  <c r="AH101" i="32"/>
  <c r="AA112" i="12"/>
  <c r="CN112" i="12" s="1"/>
  <c r="AV464" i="32"/>
  <c r="AS113" i="12"/>
  <c r="CR113" i="12" s="1"/>
  <c r="AH109" i="12"/>
  <c r="BQ109" i="12"/>
  <c r="G110" i="12"/>
  <c r="CD110" i="12" s="1"/>
  <c r="BW110" i="12" s="1"/>
  <c r="BZ99" i="32" l="1"/>
  <c r="BK110" i="12" s="1"/>
  <c r="CZ110" i="12" s="1"/>
  <c r="BB111" i="12"/>
  <c r="BJ101" i="32"/>
  <c r="AI101" i="32"/>
  <c r="Y113" i="12"/>
  <c r="CL113" i="12" s="1"/>
  <c r="AQ114" i="12"/>
  <c r="CP114" i="12" s="1"/>
  <c r="AW464" i="32"/>
  <c r="BO110" i="12"/>
  <c r="AF110" i="12"/>
  <c r="H110" i="12"/>
  <c r="CE110" i="12" s="1"/>
  <c r="BX110" i="12" s="1"/>
  <c r="BX100" i="32" l="1"/>
  <c r="BI111" i="12" s="1"/>
  <c r="CX111" i="12" s="1"/>
  <c r="BK101" i="32"/>
  <c r="AZ113" i="12"/>
  <c r="CT113" i="12" s="1"/>
  <c r="Z113" i="12"/>
  <c r="CM113" i="12" s="1"/>
  <c r="AJ101" i="32"/>
  <c r="AR114" i="12"/>
  <c r="CQ114" i="12" s="1"/>
  <c r="AX464" i="32"/>
  <c r="BP110" i="12"/>
  <c r="AG110" i="12"/>
  <c r="I110" i="12"/>
  <c r="CF110" i="12" s="1"/>
  <c r="BY110" i="12" s="1"/>
  <c r="BY100" i="32" l="1"/>
  <c r="BJ111" i="12" s="1"/>
  <c r="CY111" i="12" s="1"/>
  <c r="BA112" i="12"/>
  <c r="CU112" i="12" s="1"/>
  <c r="BA113" i="12"/>
  <c r="CU113" i="12" s="1"/>
  <c r="BL101" i="32"/>
  <c r="AH102" i="32"/>
  <c r="AA113" i="12"/>
  <c r="CN113" i="12" s="1"/>
  <c r="AS114" i="12"/>
  <c r="CR114" i="12" s="1"/>
  <c r="AV465" i="32"/>
  <c r="BQ110" i="12"/>
  <c r="AH110" i="12"/>
  <c r="G111" i="12"/>
  <c r="CD111" i="12" s="1"/>
  <c r="BW111" i="12" s="1"/>
  <c r="BZ100" i="32" l="1"/>
  <c r="BK111" i="12" s="1"/>
  <c r="CZ111" i="12" s="1"/>
  <c r="BB112" i="12"/>
  <c r="BJ102" i="32"/>
  <c r="Y114" i="12"/>
  <c r="CL114" i="12" s="1"/>
  <c r="AI102" i="32"/>
  <c r="AW465" i="32"/>
  <c r="AR115" i="12" s="1"/>
  <c r="CQ115" i="12" s="1"/>
  <c r="AQ115" i="12"/>
  <c r="CP115" i="12" s="1"/>
  <c r="AF111" i="12"/>
  <c r="BO111" i="12"/>
  <c r="H111" i="12"/>
  <c r="CE111" i="12" s="1"/>
  <c r="BX111" i="12" s="1"/>
  <c r="BX101" i="32" l="1"/>
  <c r="BI112" i="12" s="1"/>
  <c r="CX112" i="12" s="1"/>
  <c r="BK102" i="32"/>
  <c r="AZ114" i="12"/>
  <c r="CT114" i="12" s="1"/>
  <c r="Z114" i="12"/>
  <c r="CM114" i="12" s="1"/>
  <c r="AJ102" i="32"/>
  <c r="BP111" i="12"/>
  <c r="AG111" i="12"/>
  <c r="I111" i="12"/>
  <c r="CF111" i="12" s="1"/>
  <c r="BY111" i="12" s="1"/>
  <c r="BY101" i="32" l="1"/>
  <c r="BJ112" i="12" s="1"/>
  <c r="CY112" i="12" s="1"/>
  <c r="BA114" i="12"/>
  <c r="CU114" i="12" s="1"/>
  <c r="BL102" i="32"/>
  <c r="AH103" i="32"/>
  <c r="AA114" i="12"/>
  <c r="CN114" i="12" s="1"/>
  <c r="BQ111" i="12"/>
  <c r="AH111" i="12"/>
  <c r="G112" i="12"/>
  <c r="CD112" i="12" s="1"/>
  <c r="BW112" i="12" s="1"/>
  <c r="BZ101" i="32" l="1"/>
  <c r="BK112" i="12" s="1"/>
  <c r="CZ112" i="12" s="1"/>
  <c r="BB113" i="12"/>
  <c r="BJ103" i="32"/>
  <c r="AI103" i="32"/>
  <c r="Y115" i="12"/>
  <c r="CL115" i="12" s="1"/>
  <c r="BO112" i="12"/>
  <c r="AF112" i="12"/>
  <c r="H112" i="12"/>
  <c r="CE112" i="12" s="1"/>
  <c r="BX112" i="12" s="1"/>
  <c r="BX102" i="32" l="1"/>
  <c r="BI113" i="12" s="1"/>
  <c r="CX113" i="12" s="1"/>
  <c r="BK103" i="32"/>
  <c r="AZ115" i="12"/>
  <c r="CT115" i="12" s="1"/>
  <c r="Z115" i="12"/>
  <c r="CM115" i="12" s="1"/>
  <c r="AJ103" i="32"/>
  <c r="AG112" i="12"/>
  <c r="BP112" i="12"/>
  <c r="I112" i="12"/>
  <c r="CF112" i="12" s="1"/>
  <c r="BY112" i="12" s="1"/>
  <c r="BY102" i="32" l="1"/>
  <c r="BJ113" i="12" s="1"/>
  <c r="CY113" i="12" s="1"/>
  <c r="BA115" i="12"/>
  <c r="CU115" i="12" s="1"/>
  <c r="BL103" i="32"/>
  <c r="AH104" i="32"/>
  <c r="AA115" i="12"/>
  <c r="CN115" i="12" s="1"/>
  <c r="BQ112" i="12"/>
  <c r="AH112" i="12"/>
  <c r="G113" i="12"/>
  <c r="CD113" i="12" s="1"/>
  <c r="BW113" i="12" s="1"/>
  <c r="BZ102" i="32" l="1"/>
  <c r="BK113" i="12" s="1"/>
  <c r="CZ113" i="12" s="1"/>
  <c r="BB114" i="12"/>
  <c r="BJ104" i="32"/>
  <c r="AI104" i="32"/>
  <c r="Y116" i="12"/>
  <c r="CL116" i="12" s="1"/>
  <c r="BO113" i="12"/>
  <c r="AF113" i="12"/>
  <c r="H113" i="12"/>
  <c r="CE113" i="12" s="1"/>
  <c r="BX113" i="12" s="1"/>
  <c r="BX103" i="32" l="1"/>
  <c r="BI114" i="12" s="1"/>
  <c r="CX114" i="12" s="1"/>
  <c r="BK104" i="32"/>
  <c r="AZ116" i="12"/>
  <c r="CT116" i="12" s="1"/>
  <c r="Z116" i="12"/>
  <c r="CM116" i="12" s="1"/>
  <c r="AJ104" i="32"/>
  <c r="BP113" i="12"/>
  <c r="AG113" i="12"/>
  <c r="I113" i="12"/>
  <c r="CF113" i="12" s="1"/>
  <c r="BY113" i="12" s="1"/>
  <c r="BY103" i="32" l="1"/>
  <c r="BJ114" i="12" s="1"/>
  <c r="CY114" i="12" s="1"/>
  <c r="BA116" i="12"/>
  <c r="CU116" i="12" s="1"/>
  <c r="BL104" i="32"/>
  <c r="AH105" i="32"/>
  <c r="AA116" i="12"/>
  <c r="CN116" i="12" s="1"/>
  <c r="AH113" i="12"/>
  <c r="BQ113" i="12"/>
  <c r="G114" i="12"/>
  <c r="CD114" i="12" s="1"/>
  <c r="BW114" i="12" s="1"/>
  <c r="BZ103" i="32" l="1"/>
  <c r="BK114" i="12" s="1"/>
  <c r="CZ114" i="12" s="1"/>
  <c r="BB115" i="12"/>
  <c r="BJ105" i="32"/>
  <c r="AI105" i="32"/>
  <c r="Y117" i="12"/>
  <c r="CL117" i="12" s="1"/>
  <c r="AF114" i="12"/>
  <c r="BO114" i="12"/>
  <c r="H114" i="12"/>
  <c r="CE114" i="12" s="1"/>
  <c r="BX114" i="12" s="1"/>
  <c r="BX104" i="32" l="1"/>
  <c r="BI115" i="12" s="1"/>
  <c r="CX115" i="12" s="1"/>
  <c r="BK105" i="32"/>
  <c r="AZ117" i="12"/>
  <c r="CT117" i="12" s="1"/>
  <c r="Z117" i="12"/>
  <c r="CM117" i="12" s="1"/>
  <c r="AJ105" i="32"/>
  <c r="BP114" i="12"/>
  <c r="AG114" i="12"/>
  <c r="I114" i="12"/>
  <c r="CF114" i="12" s="1"/>
  <c r="BY114" i="12" s="1"/>
  <c r="BY104" i="32" l="1"/>
  <c r="BJ115" i="12" s="1"/>
  <c r="CY115" i="12" s="1"/>
  <c r="BA117" i="12"/>
  <c r="CU117" i="12" s="1"/>
  <c r="BL105" i="32"/>
  <c r="AH106" i="32"/>
  <c r="AA117" i="12"/>
  <c r="CN117" i="12" s="1"/>
  <c r="BQ114" i="12"/>
  <c r="AH114" i="12"/>
  <c r="G115" i="12"/>
  <c r="CD115" i="12" s="1"/>
  <c r="BW115" i="12" s="1"/>
  <c r="BZ104" i="32" l="1"/>
  <c r="BK115" i="12" s="1"/>
  <c r="CZ115" i="12" s="1"/>
  <c r="BB116" i="12"/>
  <c r="BJ106" i="32"/>
  <c r="AI106" i="32"/>
  <c r="Y118" i="12"/>
  <c r="CL118" i="12" s="1"/>
  <c r="BO115" i="12"/>
  <c r="AF115" i="12"/>
  <c r="BX105" i="32" l="1"/>
  <c r="BI116" i="12" s="1"/>
  <c r="CX116" i="12" s="1"/>
  <c r="BK106" i="32"/>
  <c r="AZ118" i="12"/>
  <c r="CT118" i="12" s="1"/>
  <c r="Z118" i="12"/>
  <c r="CM118" i="12" s="1"/>
  <c r="AJ106" i="32"/>
  <c r="I115" i="12"/>
  <c r="CF115" i="12" s="1"/>
  <c r="BY115" i="12" s="1"/>
  <c r="H115" i="12"/>
  <c r="CE115" i="12" s="1"/>
  <c r="BX115" i="12" s="1"/>
  <c r="G116" i="12"/>
  <c r="CD116" i="12" s="1"/>
  <c r="BW116" i="12" l="1"/>
  <c r="BY105" i="32"/>
  <c r="BJ116" i="12" s="1"/>
  <c r="CY116" i="12" s="1"/>
  <c r="BA118" i="12"/>
  <c r="CU118" i="12" s="1"/>
  <c r="BL106" i="32"/>
  <c r="AH107" i="32"/>
  <c r="AA118" i="12"/>
  <c r="CN118" i="12" s="1"/>
  <c r="BO116" i="12"/>
  <c r="AF116" i="12"/>
  <c r="AG115" i="12"/>
  <c r="BP115" i="12"/>
  <c r="BQ115" i="12"/>
  <c r="AH115" i="12"/>
  <c r="BZ105" i="32" l="1"/>
  <c r="BK116" i="12" s="1"/>
  <c r="CZ116" i="12" s="1"/>
  <c r="BB117" i="12"/>
  <c r="BJ107" i="32"/>
  <c r="AI107" i="32"/>
  <c r="Y119" i="12"/>
  <c r="CL119" i="12" s="1"/>
  <c r="I116" i="12"/>
  <c r="CF116" i="12" s="1"/>
  <c r="H116" i="12"/>
  <c r="CE116" i="12" s="1"/>
  <c r="BX116" i="12" s="1"/>
  <c r="G117" i="12"/>
  <c r="CD117" i="12" s="1"/>
  <c r="BY116" i="12" l="1"/>
  <c r="BX106" i="32"/>
  <c r="BI117" i="12" s="1"/>
  <c r="CX117" i="12" s="1"/>
  <c r="BW117" i="12" s="1"/>
  <c r="BK107" i="32"/>
  <c r="AZ119" i="12"/>
  <c r="CT119" i="12" s="1"/>
  <c r="Z119" i="12"/>
  <c r="CM119" i="12" s="1"/>
  <c r="AJ107" i="32"/>
  <c r="AF117" i="12"/>
  <c r="BP116" i="12"/>
  <c r="AG116" i="12"/>
  <c r="AH116" i="12"/>
  <c r="BQ116" i="12"/>
  <c r="BO117" i="12" l="1"/>
  <c r="BY106" i="32"/>
  <c r="BJ117" i="12" s="1"/>
  <c r="CY117" i="12" s="1"/>
  <c r="BA119" i="12"/>
  <c r="CU119" i="12" s="1"/>
  <c r="BL107" i="32"/>
  <c r="AH108" i="32"/>
  <c r="AA119" i="12"/>
  <c r="CN119" i="12" s="1"/>
  <c r="I117" i="12"/>
  <c r="CF117" i="12" s="1"/>
  <c r="H117" i="12"/>
  <c r="CE117" i="12" s="1"/>
  <c r="G118" i="12"/>
  <c r="CD118" i="12" s="1"/>
  <c r="BX117" i="12" l="1"/>
  <c r="BZ106" i="32"/>
  <c r="BK117" i="12" s="1"/>
  <c r="CZ117" i="12" s="1"/>
  <c r="BY117" i="12" s="1"/>
  <c r="BB118" i="12"/>
  <c r="BJ108" i="32"/>
  <c r="AI108" i="32"/>
  <c r="Y120" i="12"/>
  <c r="CL120" i="12" s="1"/>
  <c r="AF118" i="12"/>
  <c r="BP117" i="12"/>
  <c r="AG117" i="12"/>
  <c r="AH117" i="12"/>
  <c r="BQ117" i="12" l="1"/>
  <c r="BX107" i="32"/>
  <c r="BI118" i="12" s="1"/>
  <c r="BK108" i="32"/>
  <c r="AZ120" i="12"/>
  <c r="CT120" i="12" s="1"/>
  <c r="Z120" i="12"/>
  <c r="CM120" i="12" s="1"/>
  <c r="AJ108" i="32"/>
  <c r="I118" i="12"/>
  <c r="CF118" i="12" s="1"/>
  <c r="H118" i="12"/>
  <c r="CE118" i="12" s="1"/>
  <c r="G119" i="12"/>
  <c r="CD119" i="12" s="1"/>
  <c r="CX118" i="12" l="1"/>
  <c r="BW118" i="12" s="1"/>
  <c r="BO118" i="12"/>
  <c r="BY107" i="32"/>
  <c r="BJ118" i="12" s="1"/>
  <c r="CY118" i="12" s="1"/>
  <c r="BX118" i="12" s="1"/>
  <c r="BA120" i="12"/>
  <c r="CU120" i="12" s="1"/>
  <c r="BL108" i="32"/>
  <c r="AH109" i="32"/>
  <c r="AA120" i="12"/>
  <c r="CN120" i="12" s="1"/>
  <c r="AF119" i="12"/>
  <c r="AG118" i="12"/>
  <c r="AH118" i="12"/>
  <c r="BP118" i="12" l="1"/>
  <c r="BZ107" i="32"/>
  <c r="BK118" i="12" s="1"/>
  <c r="BB119" i="12"/>
  <c r="BJ109" i="32"/>
  <c r="AI109" i="32"/>
  <c r="Y121" i="12"/>
  <c r="CL121" i="12" s="1"/>
  <c r="I119" i="12"/>
  <c r="CF119" i="12" s="1"/>
  <c r="H119" i="12"/>
  <c r="CE119" i="12" s="1"/>
  <c r="G120" i="12"/>
  <c r="CD120" i="12" s="1"/>
  <c r="CZ118" i="12" l="1"/>
  <c r="BY118" i="12" s="1"/>
  <c r="BQ118" i="12"/>
  <c r="BX108" i="32"/>
  <c r="BI119" i="12" s="1"/>
  <c r="BK109" i="32"/>
  <c r="AZ121" i="12"/>
  <c r="CT121" i="12" s="1"/>
  <c r="Z121" i="12"/>
  <c r="CM121" i="12" s="1"/>
  <c r="AJ109" i="32"/>
  <c r="AF120" i="12"/>
  <c r="AG119" i="12"/>
  <c r="AH119" i="12"/>
  <c r="CX119" i="12" l="1"/>
  <c r="BW119" i="12" s="1"/>
  <c r="BO119" i="12"/>
  <c r="BY108" i="32"/>
  <c r="BJ119" i="12" s="1"/>
  <c r="BA121" i="12"/>
  <c r="CU121" i="12" s="1"/>
  <c r="BL109" i="32"/>
  <c r="AH110" i="32"/>
  <c r="AA121" i="12"/>
  <c r="CN121" i="12" s="1"/>
  <c r="I120" i="12"/>
  <c r="CF120" i="12" s="1"/>
  <c r="H120" i="12"/>
  <c r="CE120" i="12" s="1"/>
  <c r="G121" i="12"/>
  <c r="CD121" i="12" s="1"/>
  <c r="CY119" i="12" l="1"/>
  <c r="BX119" i="12" s="1"/>
  <c r="BP119" i="12"/>
  <c r="BZ108" i="32"/>
  <c r="BK119" i="12" s="1"/>
  <c r="BB120" i="12"/>
  <c r="BJ110" i="32"/>
  <c r="AI110" i="32"/>
  <c r="Y122" i="12"/>
  <c r="CL122" i="12" s="1"/>
  <c r="AF121" i="12"/>
  <c r="AG120" i="12"/>
  <c r="AH120" i="12"/>
  <c r="BQ119" i="12" l="1"/>
  <c r="CZ119" i="12"/>
  <c r="BY119" i="12" s="1"/>
  <c r="BX109" i="32"/>
  <c r="BI120" i="12" s="1"/>
  <c r="BK110" i="32"/>
  <c r="AZ122" i="12"/>
  <c r="CT122" i="12" s="1"/>
  <c r="Z122" i="12"/>
  <c r="CM122" i="12" s="1"/>
  <c r="AJ110" i="32"/>
  <c r="I121" i="12"/>
  <c r="CF121" i="12" s="1"/>
  <c r="H121" i="12"/>
  <c r="CE121" i="12" s="1"/>
  <c r="G122" i="12"/>
  <c r="CD122" i="12" s="1"/>
  <c r="CX120" i="12" l="1"/>
  <c r="BW120" i="12" s="1"/>
  <c r="BO120" i="12"/>
  <c r="BY109" i="32"/>
  <c r="BJ120" i="12" s="1"/>
  <c r="BA122" i="12"/>
  <c r="CU122" i="12" s="1"/>
  <c r="BL110" i="32"/>
  <c r="AH111" i="32"/>
  <c r="AA122" i="12"/>
  <c r="CN122" i="12" s="1"/>
  <c r="AF122" i="12"/>
  <c r="AG121" i="12"/>
  <c r="AH121" i="12"/>
  <c r="CY120" i="12" l="1"/>
  <c r="BX120" i="12" s="1"/>
  <c r="BP120" i="12"/>
  <c r="BZ109" i="32"/>
  <c r="BK120" i="12" s="1"/>
  <c r="BB121" i="12"/>
  <c r="BJ111" i="32"/>
  <c r="AI111" i="32"/>
  <c r="Y123" i="12"/>
  <c r="CL123" i="12" s="1"/>
  <c r="I122" i="12"/>
  <c r="CF122" i="12" s="1"/>
  <c r="H122" i="12"/>
  <c r="CE122" i="12" s="1"/>
  <c r="G123" i="12"/>
  <c r="CD123" i="12" s="1"/>
  <c r="BQ120" i="12" l="1"/>
  <c r="CZ120" i="12"/>
  <c r="BY120" i="12" s="1"/>
  <c r="BX110" i="32"/>
  <c r="BI121" i="12" s="1"/>
  <c r="BK111" i="32"/>
  <c r="AZ123" i="12"/>
  <c r="CT123" i="12" s="1"/>
  <c r="Z123" i="12"/>
  <c r="CM123" i="12" s="1"/>
  <c r="AJ111" i="32"/>
  <c r="AF123" i="12"/>
  <c r="AG122" i="12"/>
  <c r="AH122" i="12"/>
  <c r="CX121" i="12" l="1"/>
  <c r="BW121" i="12" s="1"/>
  <c r="BO121" i="12"/>
  <c r="BY110" i="32"/>
  <c r="BJ121" i="12" s="1"/>
  <c r="BA123" i="12"/>
  <c r="CU123" i="12" s="1"/>
  <c r="BL111" i="32"/>
  <c r="AH112" i="32"/>
  <c r="AA123" i="12"/>
  <c r="CN123" i="12" s="1"/>
  <c r="I123" i="12"/>
  <c r="CF123" i="12" s="1"/>
  <c r="H123" i="12"/>
  <c r="CE123" i="12" s="1"/>
  <c r="G124" i="12"/>
  <c r="CD124" i="12" s="1"/>
  <c r="CY121" i="12" l="1"/>
  <c r="BX121" i="12" s="1"/>
  <c r="BP121" i="12"/>
  <c r="BZ110" i="32"/>
  <c r="BK121" i="12" s="1"/>
  <c r="BB122" i="12"/>
  <c r="BJ112" i="32"/>
  <c r="AI112" i="32"/>
  <c r="Y124" i="12"/>
  <c r="CL124" i="12" s="1"/>
  <c r="AG123" i="12"/>
  <c r="AH123" i="12"/>
  <c r="BQ121" i="12" l="1"/>
  <c r="CZ121" i="12"/>
  <c r="BY121" i="12" s="1"/>
  <c r="BX111" i="32"/>
  <c r="BI122" i="12" s="1"/>
  <c r="BK112" i="32"/>
  <c r="AZ124" i="12"/>
  <c r="CT124" i="12" s="1"/>
  <c r="AF124" i="12"/>
  <c r="Z124" i="12"/>
  <c r="CM124" i="12" s="1"/>
  <c r="AJ112" i="32"/>
  <c r="I124" i="12"/>
  <c r="CF124" i="12" s="1"/>
  <c r="H124" i="12"/>
  <c r="CE124" i="12" s="1"/>
  <c r="G125" i="12"/>
  <c r="CD125" i="12" s="1"/>
  <c r="CX122" i="12" l="1"/>
  <c r="BW122" i="12" s="1"/>
  <c r="BO122" i="12"/>
  <c r="BY111" i="32"/>
  <c r="BJ122" i="12" s="1"/>
  <c r="BA124" i="12"/>
  <c r="CU124" i="12" s="1"/>
  <c r="BL112" i="32"/>
  <c r="AH113" i="32"/>
  <c r="AA124" i="12"/>
  <c r="CN124" i="12" s="1"/>
  <c r="AG124" i="12"/>
  <c r="CY122" i="12" l="1"/>
  <c r="BX122" i="12" s="1"/>
  <c r="BP122" i="12"/>
  <c r="BZ111" i="32"/>
  <c r="BK122" i="12" s="1"/>
  <c r="BB123" i="12"/>
  <c r="BJ113" i="32"/>
  <c r="AH124" i="12"/>
  <c r="AI113" i="32"/>
  <c r="Y125" i="12"/>
  <c r="I125" i="12"/>
  <c r="CF125" i="12" s="1"/>
  <c r="H125" i="12"/>
  <c r="CE125" i="12" s="1"/>
  <c r="G126" i="12"/>
  <c r="CD126" i="12" s="1"/>
  <c r="BQ122" i="12" l="1"/>
  <c r="CZ122" i="12"/>
  <c r="BY122" i="12" s="1"/>
  <c r="BX112" i="32"/>
  <c r="BI123" i="12" s="1"/>
  <c r="BK113" i="32"/>
  <c r="AZ125" i="12"/>
  <c r="CT125" i="12" s="1"/>
  <c r="CL125" i="12"/>
  <c r="AF125" i="12"/>
  <c r="Z125" i="12"/>
  <c r="CM125" i="12" s="1"/>
  <c r="AJ113" i="32"/>
  <c r="CX123" i="12" l="1"/>
  <c r="BW123" i="12" s="1"/>
  <c r="BO123" i="12"/>
  <c r="BY112" i="32"/>
  <c r="BJ123" i="12" s="1"/>
  <c r="BA125" i="12"/>
  <c r="CU125" i="12" s="1"/>
  <c r="BL113" i="32"/>
  <c r="AH114" i="32"/>
  <c r="AA125" i="12"/>
  <c r="CN125" i="12" s="1"/>
  <c r="AG125" i="12"/>
  <c r="I126" i="12"/>
  <c r="CF126" i="12" s="1"/>
  <c r="H126" i="12"/>
  <c r="CE126" i="12" s="1"/>
  <c r="G127" i="12"/>
  <c r="CD127" i="12" s="1"/>
  <c r="CY123" i="12" l="1"/>
  <c r="BX123" i="12" s="1"/>
  <c r="BP123" i="12"/>
  <c r="BZ112" i="32"/>
  <c r="BK123" i="12" s="1"/>
  <c r="BB124" i="12"/>
  <c r="BJ114" i="32"/>
  <c r="AH125" i="12"/>
  <c r="AI114" i="32"/>
  <c r="Y126" i="12"/>
  <c r="BQ123" i="12" l="1"/>
  <c r="CZ123" i="12"/>
  <c r="BY123" i="12" s="1"/>
  <c r="BX113" i="32"/>
  <c r="BI124" i="12" s="1"/>
  <c r="BK114" i="32"/>
  <c r="BL114" i="32" s="1"/>
  <c r="AZ126" i="12"/>
  <c r="CT126" i="12" s="1"/>
  <c r="CL126" i="12"/>
  <c r="AF126" i="12"/>
  <c r="Z126" i="12"/>
  <c r="AJ114" i="32"/>
  <c r="I127" i="12"/>
  <c r="CF127" i="12" s="1"/>
  <c r="H127" i="12"/>
  <c r="CE127" i="12" s="1"/>
  <c r="G128" i="12"/>
  <c r="CD128" i="12" s="1"/>
  <c r="CX124" i="12" l="1"/>
  <c r="BW124" i="12" s="1"/>
  <c r="BO124" i="12"/>
  <c r="BY113" i="32"/>
  <c r="BJ124" i="12" s="1"/>
  <c r="BB125" i="12"/>
  <c r="BJ115" i="32"/>
  <c r="BB126" i="12"/>
  <c r="AH115" i="32"/>
  <c r="AA126" i="12"/>
  <c r="CN126" i="12" s="1"/>
  <c r="CM126" i="12"/>
  <c r="AG126" i="12"/>
  <c r="CY124" i="12" l="1"/>
  <c r="BX124" i="12" s="1"/>
  <c r="BP124" i="12"/>
  <c r="BZ113" i="32"/>
  <c r="BK124" i="12" s="1"/>
  <c r="BK115" i="32"/>
  <c r="AZ127" i="12"/>
  <c r="CT127" i="12" s="1"/>
  <c r="AH126" i="12"/>
  <c r="AI115" i="32"/>
  <c r="Y127" i="12"/>
  <c r="I128" i="12"/>
  <c r="CF128" i="12" s="1"/>
  <c r="H128" i="12"/>
  <c r="CE128" i="12" s="1"/>
  <c r="G129" i="12"/>
  <c r="CD129" i="12" s="1"/>
  <c r="BQ124" i="12" l="1"/>
  <c r="CZ124" i="12"/>
  <c r="BY124" i="12" s="1"/>
  <c r="BX114" i="32"/>
  <c r="BI125" i="12" s="1"/>
  <c r="BA126" i="12"/>
  <c r="BA127" i="12"/>
  <c r="CU127" i="12" s="1"/>
  <c r="BL115" i="32"/>
  <c r="CL127" i="12"/>
  <c r="AF127" i="12"/>
  <c r="Z127" i="12"/>
  <c r="AJ115" i="32"/>
  <c r="CX125" i="12" l="1"/>
  <c r="BW125" i="12" s="1"/>
  <c r="BO125" i="12"/>
  <c r="BY114" i="32"/>
  <c r="BJ125" i="12" s="1"/>
  <c r="BJ116" i="32"/>
  <c r="CU126" i="12"/>
  <c r="CM127" i="12"/>
  <c r="AG127" i="12"/>
  <c r="AH116" i="32"/>
  <c r="AA127" i="12"/>
  <c r="CN127" i="12" s="1"/>
  <c r="I129" i="12"/>
  <c r="CF129" i="12" s="1"/>
  <c r="H129" i="12"/>
  <c r="CE129" i="12" s="1"/>
  <c r="G130" i="12"/>
  <c r="CD130" i="12" s="1"/>
  <c r="R13" i="22"/>
  <c r="L13" i="22"/>
  <c r="K13" i="22"/>
  <c r="J13" i="22"/>
  <c r="I13" i="22"/>
  <c r="H13" i="22"/>
  <c r="M13" i="22"/>
  <c r="N13" i="22"/>
  <c r="O13" i="22"/>
  <c r="P13" i="22"/>
  <c r="T10" i="22"/>
  <c r="T13" i="22" s="1"/>
  <c r="Q13" i="22"/>
  <c r="CY125" i="12" l="1"/>
  <c r="BX125" i="12" s="1"/>
  <c r="BP125" i="12"/>
  <c r="BZ114" i="32"/>
  <c r="BK125" i="12" s="1"/>
  <c r="BK116" i="32"/>
  <c r="BL116" i="32" s="1"/>
  <c r="AZ128" i="12"/>
  <c r="CT128" i="12" s="1"/>
  <c r="AH127" i="12"/>
  <c r="AI116" i="32"/>
  <c r="Y128" i="12"/>
  <c r="G13" i="22"/>
  <c r="BQ125" i="12" l="1"/>
  <c r="CZ125" i="12"/>
  <c r="BY125" i="12" s="1"/>
  <c r="BX115" i="32"/>
  <c r="BI126" i="12" s="1"/>
  <c r="BB127" i="12"/>
  <c r="BJ117" i="32"/>
  <c r="BB128" i="12"/>
  <c r="Z128" i="12"/>
  <c r="AJ116" i="32"/>
  <c r="CL128" i="12"/>
  <c r="AF128" i="12"/>
  <c r="I130" i="12"/>
  <c r="CF130" i="12" s="1"/>
  <c r="H130" i="12"/>
  <c r="CE130" i="12" s="1"/>
  <c r="I7" i="17"/>
  <c r="I45" i="17" s="1"/>
  <c r="I44" i="17" l="1"/>
  <c r="CX126" i="12"/>
  <c r="BW126" i="12" s="1"/>
  <c r="BO126" i="12"/>
  <c r="BY115" i="32"/>
  <c r="BJ126" i="12" s="1"/>
  <c r="BK117" i="32"/>
  <c r="AZ129" i="12"/>
  <c r="CT129" i="12" s="1"/>
  <c r="AH117" i="32"/>
  <c r="AA128" i="12"/>
  <c r="CN128" i="12" s="1"/>
  <c r="CM128" i="12"/>
  <c r="AG128" i="12"/>
  <c r="G131" i="12"/>
  <c r="CD131" i="12" s="1"/>
  <c r="K42" i="10"/>
  <c r="O42" i="10"/>
  <c r="S42" i="10"/>
  <c r="M7" i="17"/>
  <c r="M45" i="17" s="1"/>
  <c r="K7" i="17"/>
  <c r="K45" i="17" s="1"/>
  <c r="O7" i="17"/>
  <c r="O45" i="17" s="1"/>
  <c r="J7" i="17"/>
  <c r="J45" i="17" s="1"/>
  <c r="H7" i="17"/>
  <c r="H45" i="17" s="1"/>
  <c r="Q7" i="17"/>
  <c r="Q45" i="17" s="1"/>
  <c r="N7" i="17"/>
  <c r="N45" i="17" s="1"/>
  <c r="L7" i="17"/>
  <c r="L45" i="17" s="1"/>
  <c r="P7" i="17"/>
  <c r="P45" i="17" s="1"/>
  <c r="G7" i="17"/>
  <c r="G45" i="17" s="1"/>
  <c r="J44" i="17" l="1"/>
  <c r="N44" i="17"/>
  <c r="M44" i="17"/>
  <c r="P44" i="17"/>
  <c r="Q44" i="17"/>
  <c r="H44" i="17"/>
  <c r="O44" i="17"/>
  <c r="K44" i="17"/>
  <c r="G44" i="17"/>
  <c r="CY126" i="12"/>
  <c r="BX126" i="12" s="1"/>
  <c r="BP126" i="12"/>
  <c r="BZ115" i="32"/>
  <c r="BK126" i="12" s="1"/>
  <c r="BA128" i="12"/>
  <c r="BA129" i="12"/>
  <c r="CU129" i="12" s="1"/>
  <c r="BL117" i="32"/>
  <c r="AH128" i="12"/>
  <c r="AI117" i="32"/>
  <c r="Y129" i="12"/>
  <c r="G132" i="12"/>
  <c r="CD132" i="12" s="1"/>
  <c r="I131" i="12"/>
  <c r="CF131" i="12" s="1"/>
  <c r="H131" i="12"/>
  <c r="CE131" i="12" s="1"/>
  <c r="L44" i="17"/>
  <c r="R7" i="17"/>
  <c r="R45" i="17" s="1"/>
  <c r="T45" i="17" s="1"/>
  <c r="N34" i="8" s="1"/>
  <c r="P34" i="8" s="1"/>
  <c r="R44" i="17" l="1"/>
  <c r="T44" i="17" s="1"/>
  <c r="N33" i="8" s="1"/>
  <c r="BQ126" i="12"/>
  <c r="CZ126" i="12"/>
  <c r="BY126" i="12" s="1"/>
  <c r="BX116" i="32"/>
  <c r="BI127" i="12" s="1"/>
  <c r="BJ118" i="32"/>
  <c r="CU128" i="12"/>
  <c r="CL129" i="12"/>
  <c r="AF129" i="12"/>
  <c r="Z129" i="12"/>
  <c r="AJ117" i="32"/>
  <c r="G133" i="12"/>
  <c r="CD133" i="12" s="1"/>
  <c r="I132" i="12"/>
  <c r="CF132" i="12" s="1"/>
  <c r="H132" i="12"/>
  <c r="CE132" i="12" s="1"/>
  <c r="O11" i="10"/>
  <c r="S11" i="10" s="1"/>
  <c r="T7" i="17"/>
  <c r="N41" i="8" l="1"/>
  <c r="P33" i="8"/>
  <c r="CX127" i="12"/>
  <c r="BW127" i="12" s="1"/>
  <c r="BO127" i="12"/>
  <c r="BY116" i="32"/>
  <c r="BJ127" i="12" s="1"/>
  <c r="BK118" i="32"/>
  <c r="AZ130" i="12"/>
  <c r="CT130" i="12" s="1"/>
  <c r="AH118" i="32"/>
  <c r="AA129" i="12"/>
  <c r="CN129" i="12" s="1"/>
  <c r="CM129" i="12"/>
  <c r="AG129" i="12"/>
  <c r="G134" i="12"/>
  <c r="CD134" i="12" s="1"/>
  <c r="I133" i="12"/>
  <c r="CF133" i="12" s="1"/>
  <c r="H133" i="12"/>
  <c r="CE133" i="12" s="1"/>
  <c r="P32" i="8"/>
  <c r="CY127" i="12" l="1"/>
  <c r="BX127" i="12" s="1"/>
  <c r="BP127" i="12"/>
  <c r="BZ116" i="32"/>
  <c r="BK127" i="12" s="1"/>
  <c r="BA130" i="12"/>
  <c r="CU130" i="12" s="1"/>
  <c r="BL118" i="32"/>
  <c r="AI118" i="32"/>
  <c r="Y130" i="12"/>
  <c r="AH129" i="12"/>
  <c r="G135" i="12"/>
  <c r="CD135" i="12" s="1"/>
  <c r="I134" i="12"/>
  <c r="CF134" i="12" s="1"/>
  <c r="H134" i="12"/>
  <c r="CE134" i="12" s="1"/>
  <c r="N28" i="9"/>
  <c r="BQ127" i="12" l="1"/>
  <c r="CZ127" i="12"/>
  <c r="BY127" i="12" s="1"/>
  <c r="BX117" i="32"/>
  <c r="BI128" i="12" s="1"/>
  <c r="BB129" i="12"/>
  <c r="BJ119" i="32"/>
  <c r="CL130" i="12"/>
  <c r="AF130" i="12"/>
  <c r="Z130" i="12"/>
  <c r="AJ118" i="32"/>
  <c r="G136" i="12"/>
  <c r="CD136" i="12" s="1"/>
  <c r="I135" i="12"/>
  <c r="CF135" i="12" s="1"/>
  <c r="H135" i="12"/>
  <c r="CE135" i="12" s="1"/>
  <c r="P28" i="9"/>
  <c r="CX128" i="12" l="1"/>
  <c r="BW128" i="12" s="1"/>
  <c r="BO128" i="12"/>
  <c r="BY117" i="32"/>
  <c r="BJ128" i="12" s="1"/>
  <c r="BK119" i="32"/>
  <c r="AZ131" i="12"/>
  <c r="CT131" i="12" s="1"/>
  <c r="AH119" i="32"/>
  <c r="AA130" i="12"/>
  <c r="CN130" i="12" s="1"/>
  <c r="CM130" i="12"/>
  <c r="AG130" i="12"/>
  <c r="I136" i="12"/>
  <c r="CF136" i="12" s="1"/>
  <c r="H136" i="12"/>
  <c r="CE136" i="12" s="1"/>
  <c r="G137" i="12"/>
  <c r="CD137" i="12" s="1"/>
  <c r="G8" i="17"/>
  <c r="G13" i="17" s="1"/>
  <c r="CY128" i="12" l="1"/>
  <c r="BX128" i="12" s="1"/>
  <c r="BP128" i="12"/>
  <c r="BZ117" i="32"/>
  <c r="BK128" i="12" s="1"/>
  <c r="BA131" i="12"/>
  <c r="CU131" i="12" s="1"/>
  <c r="BL119" i="32"/>
  <c r="AH130" i="12"/>
  <c r="AI119" i="32"/>
  <c r="Y131" i="12"/>
  <c r="I137" i="12"/>
  <c r="CF137" i="12" s="1"/>
  <c r="H137" i="12"/>
  <c r="CE137" i="12" s="1"/>
  <c r="G138" i="12"/>
  <c r="CD138" i="12" s="1"/>
  <c r="I8" i="17"/>
  <c r="I13" i="17" s="1"/>
  <c r="Q8" i="17"/>
  <c r="Q13" i="17" s="1"/>
  <c r="N8" i="17"/>
  <c r="N13" i="17" s="1"/>
  <c r="J8" i="17"/>
  <c r="J13" i="17" s="1"/>
  <c r="R8" i="17"/>
  <c r="R13" i="17" s="1"/>
  <c r="M8" i="17"/>
  <c r="M13" i="17" s="1"/>
  <c r="O8" i="17"/>
  <c r="O13" i="17" s="1"/>
  <c r="K8" i="17"/>
  <c r="K13" i="17" s="1"/>
  <c r="P8" i="17"/>
  <c r="P13" i="17" s="1"/>
  <c r="L8" i="17"/>
  <c r="L13" i="17" s="1"/>
  <c r="H8" i="17"/>
  <c r="BQ128" i="12" l="1"/>
  <c r="CZ128" i="12"/>
  <c r="BY128" i="12" s="1"/>
  <c r="BX118" i="32"/>
  <c r="BI129" i="12" s="1"/>
  <c r="BB130" i="12"/>
  <c r="BJ120" i="32"/>
  <c r="CL131" i="12"/>
  <c r="AF131" i="12"/>
  <c r="Z131" i="12"/>
  <c r="AJ119" i="32"/>
  <c r="G139" i="12"/>
  <c r="CD139" i="12" s="1"/>
  <c r="I138" i="12"/>
  <c r="CF138" i="12" s="1"/>
  <c r="H138" i="12"/>
  <c r="CE138" i="12" s="1"/>
  <c r="T8" i="17"/>
  <c r="N39" i="9" s="1"/>
  <c r="H13" i="17"/>
  <c r="CX129" i="12" l="1"/>
  <c r="BW129" i="12" s="1"/>
  <c r="BO129" i="12"/>
  <c r="BY118" i="32"/>
  <c r="BJ129" i="12" s="1"/>
  <c r="BK120" i="32"/>
  <c r="AZ132" i="12"/>
  <c r="CT132" i="12" s="1"/>
  <c r="AH120" i="32"/>
  <c r="AA131" i="12"/>
  <c r="CN131" i="12" s="1"/>
  <c r="CM131" i="12"/>
  <c r="AG131" i="12"/>
  <c r="I139" i="12"/>
  <c r="CF139" i="12" s="1"/>
  <c r="H139" i="12"/>
  <c r="CE139" i="12" s="1"/>
  <c r="G140" i="12"/>
  <c r="CD140" i="12" s="1"/>
  <c r="T13" i="17"/>
  <c r="N42" i="9"/>
  <c r="P42" i="9" s="1"/>
  <c r="P39" i="9"/>
  <c r="T53" i="16"/>
  <c r="J46" i="8" s="1"/>
  <c r="L46" i="8" s="1"/>
  <c r="CY129" i="12" l="1"/>
  <c r="BX129" i="12" s="1"/>
  <c r="BP129" i="12"/>
  <c r="BZ118" i="32"/>
  <c r="BK129" i="12" s="1"/>
  <c r="BA132" i="12"/>
  <c r="CU132" i="12" s="1"/>
  <c r="BL120" i="32"/>
  <c r="AH131" i="12"/>
  <c r="AI120" i="32"/>
  <c r="Y132" i="12"/>
  <c r="I140" i="12"/>
  <c r="CF140" i="12" s="1"/>
  <c r="H140" i="12"/>
  <c r="CE140" i="12" s="1"/>
  <c r="G141" i="12"/>
  <c r="CD141" i="12" s="1"/>
  <c r="BQ129" i="12" l="1"/>
  <c r="CZ129" i="12"/>
  <c r="BY129" i="12" s="1"/>
  <c r="BX119" i="32"/>
  <c r="BI130" i="12" s="1"/>
  <c r="BB131" i="12"/>
  <c r="BJ121" i="32"/>
  <c r="CL132" i="12"/>
  <c r="AF132" i="12"/>
  <c r="Z132" i="12"/>
  <c r="AJ120" i="32"/>
  <c r="I141" i="12"/>
  <c r="CF141" i="12" s="1"/>
  <c r="H141" i="12"/>
  <c r="CE141" i="12" s="1"/>
  <c r="G142" i="12"/>
  <c r="CD142" i="12" s="1"/>
  <c r="CX130" i="12" l="1"/>
  <c r="BW130" i="12" s="1"/>
  <c r="BO130" i="12"/>
  <c r="BY119" i="32"/>
  <c r="BJ130" i="12" s="1"/>
  <c r="BK121" i="32"/>
  <c r="AZ133" i="12"/>
  <c r="CT133" i="12" s="1"/>
  <c r="AH121" i="32"/>
  <c r="AA132" i="12"/>
  <c r="CN132" i="12" s="1"/>
  <c r="CM132" i="12"/>
  <c r="AG132" i="12"/>
  <c r="I142" i="12"/>
  <c r="CF142" i="12" s="1"/>
  <c r="H142" i="12"/>
  <c r="CE142" i="12" s="1"/>
  <c r="G143" i="12"/>
  <c r="CD143" i="12" s="1"/>
  <c r="CY130" i="12" l="1"/>
  <c r="BX130" i="12" s="1"/>
  <c r="BP130" i="12"/>
  <c r="BZ119" i="32"/>
  <c r="BK130" i="12" s="1"/>
  <c r="BA133" i="12"/>
  <c r="CU133" i="12" s="1"/>
  <c r="BL121" i="32"/>
  <c r="AH132" i="12"/>
  <c r="AI121" i="32"/>
  <c r="Y133" i="12"/>
  <c r="I143" i="12"/>
  <c r="CF143" i="12" s="1"/>
  <c r="H143" i="12"/>
  <c r="CE143" i="12" s="1"/>
  <c r="G144" i="12"/>
  <c r="CD144" i="12" s="1"/>
  <c r="T53" i="17"/>
  <c r="N46" i="8" s="1"/>
  <c r="P46" i="8" s="1"/>
  <c r="BQ130" i="12" l="1"/>
  <c r="CZ130" i="12"/>
  <c r="BY130" i="12" s="1"/>
  <c r="BX120" i="32"/>
  <c r="BI131" i="12" s="1"/>
  <c r="BB132" i="12"/>
  <c r="BJ122" i="32"/>
  <c r="Z133" i="12"/>
  <c r="AJ121" i="32"/>
  <c r="CL133" i="12"/>
  <c r="AF133" i="12"/>
  <c r="I144" i="12"/>
  <c r="CF144" i="12" s="1"/>
  <c r="H144" i="12"/>
  <c r="CE144" i="12" s="1"/>
  <c r="G145" i="12"/>
  <c r="CD145" i="12" s="1"/>
  <c r="T54" i="17"/>
  <c r="CX131" i="12" l="1"/>
  <c r="BW131" i="12" s="1"/>
  <c r="BO131" i="12"/>
  <c r="BY120" i="32"/>
  <c r="BJ131" i="12" s="1"/>
  <c r="BK122" i="32"/>
  <c r="AZ134" i="12"/>
  <c r="CT134" i="12" s="1"/>
  <c r="AH122" i="32"/>
  <c r="AA133" i="12"/>
  <c r="CN133" i="12" s="1"/>
  <c r="CM133" i="12"/>
  <c r="AG133" i="12"/>
  <c r="I145" i="12"/>
  <c r="CF145" i="12" s="1"/>
  <c r="H145" i="12"/>
  <c r="CE145" i="12" s="1"/>
  <c r="CY131" i="12" l="1"/>
  <c r="BX131" i="12" s="1"/>
  <c r="BP131" i="12"/>
  <c r="BZ120" i="32"/>
  <c r="BK131" i="12" s="1"/>
  <c r="BA134" i="12"/>
  <c r="CU134" i="12" s="1"/>
  <c r="BL122" i="32"/>
  <c r="AH133" i="12"/>
  <c r="AI122" i="32"/>
  <c r="Y134" i="12"/>
  <c r="BQ131" i="12" l="1"/>
  <c r="CZ131" i="12"/>
  <c r="BY131" i="12" s="1"/>
  <c r="BX121" i="32"/>
  <c r="BI132" i="12" s="1"/>
  <c r="BB133" i="12"/>
  <c r="BJ123" i="32"/>
  <c r="CL134" i="12"/>
  <c r="AF134" i="12"/>
  <c r="Z134" i="12"/>
  <c r="AJ122" i="32"/>
  <c r="CX132" i="12" l="1"/>
  <c r="BW132" i="12" s="1"/>
  <c r="BO132" i="12"/>
  <c r="BY121" i="32"/>
  <c r="BJ132" i="12" s="1"/>
  <c r="BK123" i="32"/>
  <c r="AZ135" i="12"/>
  <c r="CT135" i="12" s="1"/>
  <c r="CM134" i="12"/>
  <c r="AG134" i="12"/>
  <c r="AH123" i="32"/>
  <c r="AA134" i="12"/>
  <c r="CN134" i="12" s="1"/>
  <c r="CY132" i="12" l="1"/>
  <c r="BX132" i="12" s="1"/>
  <c r="BP132" i="12"/>
  <c r="BZ121" i="32"/>
  <c r="BK132" i="12" s="1"/>
  <c r="BA135" i="12"/>
  <c r="CU135" i="12" s="1"/>
  <c r="BL123" i="32"/>
  <c r="AH134" i="12"/>
  <c r="AI123" i="32"/>
  <c r="Y135" i="12"/>
  <c r="BQ132" i="12" l="1"/>
  <c r="CZ132" i="12"/>
  <c r="BY132" i="12" s="1"/>
  <c r="BX122" i="32"/>
  <c r="BI133" i="12" s="1"/>
  <c r="BB134" i="12"/>
  <c r="BJ124" i="32"/>
  <c r="CL135" i="12"/>
  <c r="AF135" i="12"/>
  <c r="Z135" i="12"/>
  <c r="AJ123" i="32"/>
  <c r="CX133" i="12" l="1"/>
  <c r="BW133" i="12" s="1"/>
  <c r="BO133" i="12"/>
  <c r="BY122" i="32"/>
  <c r="BJ133" i="12" s="1"/>
  <c r="BK124" i="32"/>
  <c r="AZ136" i="12"/>
  <c r="CT136" i="12" s="1"/>
  <c r="AH124" i="32"/>
  <c r="AA135" i="12"/>
  <c r="CN135" i="12" s="1"/>
  <c r="CM135" i="12"/>
  <c r="AG135" i="12"/>
  <c r="CY133" i="12" l="1"/>
  <c r="BX133" i="12" s="1"/>
  <c r="BP133" i="12"/>
  <c r="BZ122" i="32"/>
  <c r="BK133" i="12" s="1"/>
  <c r="BA136" i="12"/>
  <c r="CU136" i="12" s="1"/>
  <c r="BL124" i="32"/>
  <c r="AH135" i="12"/>
  <c r="AI124" i="32"/>
  <c r="Y136" i="12"/>
  <c r="BQ133" i="12" l="1"/>
  <c r="CZ133" i="12"/>
  <c r="BY133" i="12" s="1"/>
  <c r="BX123" i="32"/>
  <c r="BI134" i="12" s="1"/>
  <c r="BB135" i="12"/>
  <c r="BJ125" i="32"/>
  <c r="CL136" i="12"/>
  <c r="AF136" i="12"/>
  <c r="Z136" i="12"/>
  <c r="AJ124" i="32"/>
  <c r="CX134" i="12" l="1"/>
  <c r="BW134" i="12" s="1"/>
  <c r="BO134" i="12"/>
  <c r="BY123" i="32"/>
  <c r="BJ134" i="12" s="1"/>
  <c r="BK125" i="32"/>
  <c r="AZ137" i="12"/>
  <c r="CT137" i="12" s="1"/>
  <c r="AH125" i="32"/>
  <c r="AA136" i="12"/>
  <c r="CN136" i="12" s="1"/>
  <c r="CM136" i="12"/>
  <c r="AG136" i="12"/>
  <c r="CY134" i="12" l="1"/>
  <c r="BX134" i="12" s="1"/>
  <c r="BP134" i="12"/>
  <c r="BZ123" i="32"/>
  <c r="BK134" i="12" s="1"/>
  <c r="BA137" i="12"/>
  <c r="CU137" i="12" s="1"/>
  <c r="BL125" i="32"/>
  <c r="AH136" i="12"/>
  <c r="AI125" i="32"/>
  <c r="Y137" i="12"/>
  <c r="BQ134" i="12" l="1"/>
  <c r="CZ134" i="12"/>
  <c r="BY134" i="12" s="1"/>
  <c r="BX124" i="32"/>
  <c r="BI135" i="12" s="1"/>
  <c r="BB136" i="12"/>
  <c r="BJ126" i="32"/>
  <c r="CL137" i="12"/>
  <c r="AF137" i="12"/>
  <c r="Z137" i="12"/>
  <c r="AJ125" i="32"/>
  <c r="CX135" i="12" l="1"/>
  <c r="BW135" i="12" s="1"/>
  <c r="BO135" i="12"/>
  <c r="BY124" i="32"/>
  <c r="BJ135" i="12" s="1"/>
  <c r="BK126" i="32"/>
  <c r="AZ138" i="12"/>
  <c r="CT138" i="12" s="1"/>
  <c r="AH126" i="32"/>
  <c r="AA137" i="12"/>
  <c r="CN137" i="12" s="1"/>
  <c r="CM137" i="12"/>
  <c r="AG137" i="12"/>
  <c r="CY135" i="12" l="1"/>
  <c r="BX135" i="12" s="1"/>
  <c r="BP135" i="12"/>
  <c r="BZ124" i="32"/>
  <c r="BK135" i="12" s="1"/>
  <c r="BA138" i="12"/>
  <c r="CU138" i="12" s="1"/>
  <c r="BL126" i="32"/>
  <c r="AH137" i="12"/>
  <c r="AI126" i="32"/>
  <c r="Y138" i="12"/>
  <c r="BQ135" i="12" l="1"/>
  <c r="CZ135" i="12"/>
  <c r="BY135" i="12" s="1"/>
  <c r="BX125" i="32"/>
  <c r="BI136" i="12" s="1"/>
  <c r="BB137" i="12"/>
  <c r="BJ127" i="32"/>
  <c r="CL138" i="12"/>
  <c r="AF138" i="12"/>
  <c r="Z138" i="12"/>
  <c r="AJ126" i="32"/>
  <c r="CX136" i="12" l="1"/>
  <c r="BW136" i="12" s="1"/>
  <c r="BO136" i="12"/>
  <c r="BY125" i="32"/>
  <c r="BJ136" i="12" s="1"/>
  <c r="BK127" i="32"/>
  <c r="AZ139" i="12"/>
  <c r="CT139" i="12" s="1"/>
  <c r="AH127" i="32"/>
  <c r="AA138" i="12"/>
  <c r="CN138" i="12" s="1"/>
  <c r="CM138" i="12"/>
  <c r="AG138" i="12"/>
  <c r="CY136" i="12" l="1"/>
  <c r="BX136" i="12" s="1"/>
  <c r="BP136" i="12"/>
  <c r="BZ125" i="32"/>
  <c r="BK136" i="12" s="1"/>
  <c r="BA139" i="12"/>
  <c r="CU139" i="12" s="1"/>
  <c r="BL127" i="32"/>
  <c r="AH138" i="12"/>
  <c r="AI127" i="32"/>
  <c r="Y139" i="12"/>
  <c r="BQ136" i="12" l="1"/>
  <c r="CZ136" i="12"/>
  <c r="BY136" i="12" s="1"/>
  <c r="BX126" i="32"/>
  <c r="BI137" i="12" s="1"/>
  <c r="BB138" i="12"/>
  <c r="BJ128" i="32"/>
  <c r="CL139" i="12"/>
  <c r="AF139" i="12"/>
  <c r="Z139" i="12"/>
  <c r="AJ127" i="32"/>
  <c r="CX137" i="12" l="1"/>
  <c r="BW137" i="12" s="1"/>
  <c r="BO137" i="12"/>
  <c r="BY126" i="32"/>
  <c r="BJ137" i="12" s="1"/>
  <c r="BK128" i="32"/>
  <c r="AZ140" i="12"/>
  <c r="CT140" i="12" s="1"/>
  <c r="AH128" i="32"/>
  <c r="AA139" i="12"/>
  <c r="CN139" i="12" s="1"/>
  <c r="CM139" i="12"/>
  <c r="AG139" i="12"/>
  <c r="CY137" i="12" l="1"/>
  <c r="BX137" i="12" s="1"/>
  <c r="BP137" i="12"/>
  <c r="BZ126" i="32"/>
  <c r="BK137" i="12" s="1"/>
  <c r="BA140" i="12"/>
  <c r="CU140" i="12" s="1"/>
  <c r="BL128" i="32"/>
  <c r="AH139" i="12"/>
  <c r="AI128" i="32"/>
  <c r="Y140" i="12"/>
  <c r="BQ137" i="12" l="1"/>
  <c r="CZ137" i="12"/>
  <c r="BY137" i="12" s="1"/>
  <c r="BX127" i="32"/>
  <c r="BI138" i="12" s="1"/>
  <c r="BB139" i="12"/>
  <c r="BJ129" i="32"/>
  <c r="CL140" i="12"/>
  <c r="AF140" i="12"/>
  <c r="Z140" i="12"/>
  <c r="AJ128" i="32"/>
  <c r="CX138" i="12" l="1"/>
  <c r="BW138" i="12" s="1"/>
  <c r="BO138" i="12"/>
  <c r="BY127" i="32"/>
  <c r="BJ138" i="12" s="1"/>
  <c r="BK129" i="32"/>
  <c r="AZ141" i="12"/>
  <c r="CT141" i="12" s="1"/>
  <c r="AH129" i="32"/>
  <c r="AA140" i="12"/>
  <c r="CN140" i="12" s="1"/>
  <c r="CM140" i="12"/>
  <c r="AG140" i="12"/>
  <c r="CY138" i="12" l="1"/>
  <c r="BX138" i="12" s="1"/>
  <c r="BP138" i="12"/>
  <c r="BZ127" i="32"/>
  <c r="BK138" i="12" s="1"/>
  <c r="BA141" i="12"/>
  <c r="CU141" i="12" s="1"/>
  <c r="BL129" i="32"/>
  <c r="AH140" i="12"/>
  <c r="AI129" i="32"/>
  <c r="Y141" i="12"/>
  <c r="BQ138" i="12" l="1"/>
  <c r="CZ138" i="12"/>
  <c r="BY138" i="12" s="1"/>
  <c r="BX128" i="32"/>
  <c r="BI139" i="12" s="1"/>
  <c r="BB140" i="12"/>
  <c r="BJ130" i="32"/>
  <c r="CL141" i="12"/>
  <c r="AF141" i="12"/>
  <c r="Z141" i="12"/>
  <c r="AJ129" i="32"/>
  <c r="CX139" i="12" l="1"/>
  <c r="BW139" i="12" s="1"/>
  <c r="BO139" i="12"/>
  <c r="BY128" i="32"/>
  <c r="BJ139" i="12" s="1"/>
  <c r="BK130" i="32"/>
  <c r="AZ142" i="12"/>
  <c r="CT142" i="12" s="1"/>
  <c r="AH130" i="32"/>
  <c r="AA141" i="12"/>
  <c r="CN141" i="12" s="1"/>
  <c r="CM141" i="12"/>
  <c r="AG141" i="12"/>
  <c r="CY139" i="12" l="1"/>
  <c r="BX139" i="12" s="1"/>
  <c r="BP139" i="12"/>
  <c r="BZ128" i="32"/>
  <c r="BK139" i="12" s="1"/>
  <c r="BA142" i="12"/>
  <c r="CU142" i="12" s="1"/>
  <c r="BL130" i="32"/>
  <c r="AH141" i="12"/>
  <c r="AI130" i="32"/>
  <c r="Y142" i="12"/>
  <c r="BQ139" i="12" l="1"/>
  <c r="CZ139" i="12"/>
  <c r="BY139" i="12" s="1"/>
  <c r="BX129" i="32"/>
  <c r="BI140" i="12" s="1"/>
  <c r="BB141" i="12"/>
  <c r="BJ131" i="32"/>
  <c r="CL142" i="12"/>
  <c r="AF142" i="12"/>
  <c r="Z142" i="12"/>
  <c r="AJ130" i="32"/>
  <c r="CX140" i="12" l="1"/>
  <c r="BW140" i="12" s="1"/>
  <c r="BO140" i="12"/>
  <c r="BY129" i="32"/>
  <c r="BJ140" i="12" s="1"/>
  <c r="BK131" i="32"/>
  <c r="AZ143" i="12"/>
  <c r="CT143" i="12" s="1"/>
  <c r="AH131" i="32"/>
  <c r="AA142" i="12"/>
  <c r="CN142" i="12" s="1"/>
  <c r="CM142" i="12"/>
  <c r="AG142" i="12"/>
  <c r="CY140" i="12" l="1"/>
  <c r="BX140" i="12" s="1"/>
  <c r="BP140" i="12"/>
  <c r="BZ129" i="32"/>
  <c r="BK140" i="12" s="1"/>
  <c r="BA143" i="12"/>
  <c r="CU143" i="12" s="1"/>
  <c r="BL131" i="32"/>
  <c r="AH142" i="12"/>
  <c r="AI131" i="32"/>
  <c r="Y143" i="12"/>
  <c r="BQ140" i="12" l="1"/>
  <c r="CZ140" i="12"/>
  <c r="BY140" i="12" s="1"/>
  <c r="BX130" i="32"/>
  <c r="BI141" i="12" s="1"/>
  <c r="BB142" i="12"/>
  <c r="BJ132" i="32"/>
  <c r="CL143" i="12"/>
  <c r="AF143" i="12"/>
  <c r="Z143" i="12"/>
  <c r="AJ131" i="32"/>
  <c r="CX141" i="12" l="1"/>
  <c r="BW141" i="12" s="1"/>
  <c r="BO141" i="12"/>
  <c r="BY130" i="32"/>
  <c r="BJ141" i="12" s="1"/>
  <c r="BK132" i="32"/>
  <c r="AZ144" i="12"/>
  <c r="CT144" i="12" s="1"/>
  <c r="AH132" i="32"/>
  <c r="AA143" i="12"/>
  <c r="CN143" i="12" s="1"/>
  <c r="CM143" i="12"/>
  <c r="AG143" i="12"/>
  <c r="CY141" i="12" l="1"/>
  <c r="BX141" i="12" s="1"/>
  <c r="BP141" i="12"/>
  <c r="BZ130" i="32"/>
  <c r="BK141" i="12" s="1"/>
  <c r="BA144" i="12"/>
  <c r="CU144" i="12" s="1"/>
  <c r="BL132" i="32"/>
  <c r="AH143" i="12"/>
  <c r="AI132" i="32"/>
  <c r="Y144" i="12"/>
  <c r="BQ141" i="12" l="1"/>
  <c r="CZ141" i="12"/>
  <c r="BY141" i="12" s="1"/>
  <c r="BX131" i="32"/>
  <c r="BI142" i="12" s="1"/>
  <c r="BB143" i="12"/>
  <c r="BJ133" i="32"/>
  <c r="CL144" i="12"/>
  <c r="AF144" i="12"/>
  <c r="Z144" i="12"/>
  <c r="AJ132" i="32"/>
  <c r="CX142" i="12" l="1"/>
  <c r="BW142" i="12" s="1"/>
  <c r="BO142" i="12"/>
  <c r="BY131" i="32"/>
  <c r="BJ142" i="12" s="1"/>
  <c r="BK133" i="32"/>
  <c r="BL133" i="32" s="1"/>
  <c r="AZ145" i="12"/>
  <c r="CT145" i="12" s="1"/>
  <c r="AH133" i="32"/>
  <c r="AA144" i="12"/>
  <c r="CN144" i="12" s="1"/>
  <c r="CM144" i="12"/>
  <c r="AG144" i="12"/>
  <c r="CY142" i="12" l="1"/>
  <c r="BX142" i="12" s="1"/>
  <c r="BP142" i="12"/>
  <c r="BZ131" i="32"/>
  <c r="BK142" i="12" s="1"/>
  <c r="BB144" i="12"/>
  <c r="BJ134" i="32"/>
  <c r="BK134" i="32" s="1"/>
  <c r="BA145" i="12" s="1"/>
  <c r="CU145" i="12" s="1"/>
  <c r="BL134" i="32"/>
  <c r="BJ135" i="32" s="1"/>
  <c r="BK135" i="32" s="1"/>
  <c r="BL135" i="32" s="1"/>
  <c r="BJ136" i="32" s="1"/>
  <c r="BK136" i="32" s="1"/>
  <c r="BL136" i="32" s="1"/>
  <c r="BJ137" i="32" s="1"/>
  <c r="BK137" i="32" s="1"/>
  <c r="BL137" i="32" s="1"/>
  <c r="BB145" i="12"/>
  <c r="AH144" i="12"/>
  <c r="AI133" i="32"/>
  <c r="Y145" i="12"/>
  <c r="BQ142" i="12" l="1"/>
  <c r="CZ142" i="12"/>
  <c r="BY142" i="12" s="1"/>
  <c r="BX132" i="32"/>
  <c r="BI143" i="12" s="1"/>
  <c r="CL145" i="12"/>
  <c r="AF145" i="12"/>
  <c r="Z145" i="12"/>
  <c r="AJ133" i="32"/>
  <c r="CX143" i="12" l="1"/>
  <c r="BW143" i="12" s="1"/>
  <c r="BO143" i="12"/>
  <c r="BY132" i="32"/>
  <c r="BJ143" i="12" s="1"/>
  <c r="CM145" i="12"/>
  <c r="AG145" i="12"/>
  <c r="AJ134" i="32"/>
  <c r="AH134" i="32"/>
  <c r="AI134" i="32" s="1"/>
  <c r="AA145" i="12"/>
  <c r="CN145" i="12" s="1"/>
  <c r="CY143" i="12" l="1"/>
  <c r="BX143" i="12" s="1"/>
  <c r="BP143" i="12"/>
  <c r="BZ132" i="32"/>
  <c r="BK143" i="12" s="1"/>
  <c r="AH145" i="12"/>
  <c r="AJ135" i="32"/>
  <c r="AH135" i="32"/>
  <c r="AI135" i="32" s="1"/>
  <c r="BQ143" i="12" l="1"/>
  <c r="CZ143" i="12"/>
  <c r="BY143" i="12" s="1"/>
  <c r="BX133" i="32"/>
  <c r="BI144" i="12" s="1"/>
  <c r="AH136" i="32"/>
  <c r="AI136" i="32" s="1"/>
  <c r="AJ136" i="32"/>
  <c r="CX144" i="12" l="1"/>
  <c r="BW144" i="12" s="1"/>
  <c r="BO144" i="12"/>
  <c r="BY133" i="32"/>
  <c r="BJ144" i="12" s="1"/>
  <c r="AH137" i="32"/>
  <c r="AI137" i="32" s="1"/>
  <c r="AJ137" i="32" s="1"/>
  <c r="CY144" i="12" l="1"/>
  <c r="BX144" i="12" s="1"/>
  <c r="BP144" i="12"/>
  <c r="BZ133" i="32"/>
  <c r="BK144" i="12" s="1"/>
  <c r="BQ144" i="12" l="1"/>
  <c r="CZ144" i="12"/>
  <c r="BY144" i="12" s="1"/>
  <c r="BX134" i="32"/>
  <c r="BY134" i="32" l="1"/>
  <c r="BI145" i="12"/>
  <c r="CX145" i="12" l="1"/>
  <c r="BW145" i="12" s="1"/>
  <c r="BO145" i="12"/>
  <c r="BZ134" i="32"/>
  <c r="BJ145" i="12"/>
  <c r="BP145" i="12" l="1"/>
  <c r="CY145" i="12"/>
  <c r="BX145" i="12" s="1"/>
  <c r="BX135" i="32"/>
  <c r="BY135" i="32" s="1"/>
  <c r="BZ135" i="32" s="1"/>
  <c r="BX136" i="32" s="1"/>
  <c r="BY136" i="32" s="1"/>
  <c r="BZ136" i="32" s="1"/>
  <c r="BX137" i="32" s="1"/>
  <c r="BY137" i="32" s="1"/>
  <c r="BZ137" i="32" s="1"/>
  <c r="BK145" i="12"/>
  <c r="BQ145" i="12" l="1"/>
  <c r="CZ145" i="12"/>
  <c r="BY145" i="12" s="1"/>
  <c r="N15" i="32" l="1"/>
  <c r="J20" i="9" l="1"/>
  <c r="G18" i="28" s="1"/>
  <c r="N15" i="9"/>
  <c r="L18" i="9"/>
  <c r="L20" i="9" l="1"/>
  <c r="N18" i="9"/>
  <c r="P15" i="9"/>
  <c r="J22" i="9"/>
  <c r="O12" i="10" l="1"/>
  <c r="R15" i="9"/>
  <c r="P18" i="9"/>
  <c r="N20" i="9"/>
  <c r="L22" i="9"/>
  <c r="J52" i="9"/>
  <c r="M18" i="28" l="1"/>
  <c r="P20" i="9"/>
  <c r="N22" i="9"/>
  <c r="R18" i="9"/>
  <c r="R20" i="9" s="1"/>
  <c r="T15" i="9"/>
  <c r="R22" i="9" l="1"/>
  <c r="T20" i="9"/>
  <c r="S18" i="28"/>
  <c r="P22" i="9"/>
  <c r="N52" i="9"/>
  <c r="S12" i="10"/>
  <c r="T18" i="9"/>
  <c r="T22" i="9" l="1"/>
  <c r="R52" i="9"/>
  <c r="G32" i="10"/>
  <c r="G37" i="10" s="1"/>
  <c r="G44" i="10" s="1"/>
  <c r="G58" i="10" s="1"/>
  <c r="F83" i="16"/>
  <c r="G75" i="16" s="1"/>
  <c r="G52" i="16" s="1"/>
  <c r="G42" i="34"/>
  <c r="G61" i="16" l="1"/>
  <c r="G65" i="16" s="1"/>
  <c r="G61" i="10"/>
  <c r="G60" i="10"/>
  <c r="G49" i="34"/>
  <c r="G63" i="34" s="1"/>
  <c r="G66" i="34" l="1"/>
  <c r="G65" i="34"/>
  <c r="G68" i="16"/>
  <c r="G78" i="16"/>
  <c r="I12" i="35"/>
  <c r="B12" i="35" l="1"/>
  <c r="M12" i="35"/>
  <c r="G72" i="16"/>
  <c r="H64" i="16"/>
  <c r="G80" i="16"/>
  <c r="G76" i="16" l="1"/>
  <c r="G71" i="16"/>
  <c r="G70" i="16" s="1"/>
  <c r="G77" i="16" l="1"/>
  <c r="G83" i="16" s="1"/>
  <c r="G82" i="16"/>
  <c r="G85" i="16" s="1"/>
  <c r="H81" i="16" s="1"/>
  <c r="G74" i="16"/>
  <c r="H75" i="16" l="1"/>
  <c r="H52" i="16" s="1"/>
  <c r="H61" i="16" l="1"/>
  <c r="H65" i="16" s="1"/>
  <c r="H78" i="16" l="1"/>
  <c r="H68" i="16"/>
  <c r="H80" i="16" l="1"/>
  <c r="I64" i="16"/>
  <c r="H72" i="16"/>
  <c r="H76" i="16" l="1"/>
  <c r="H71" i="16"/>
  <c r="H70" i="16" s="1"/>
  <c r="H77" i="16" l="1"/>
  <c r="H83" i="16" s="1"/>
  <c r="H82" i="16"/>
  <c r="H85" i="16" s="1"/>
  <c r="I81" i="16" s="1"/>
  <c r="H74" i="16"/>
  <c r="I75" i="16" l="1"/>
  <c r="I52" i="16" s="1"/>
  <c r="I61" i="16" l="1"/>
  <c r="I65" i="16" s="1"/>
  <c r="I78" i="16" l="1"/>
  <c r="I68" i="16"/>
  <c r="I80" i="16" l="1"/>
  <c r="J64" i="16"/>
  <c r="I72" i="16"/>
  <c r="I71" i="16" l="1"/>
  <c r="I70" i="16" s="1"/>
  <c r="I76" i="16"/>
  <c r="I82" i="16" l="1"/>
  <c r="I85" i="16" s="1"/>
  <c r="J81" i="16" s="1"/>
  <c r="I74" i="16"/>
  <c r="I77" i="16"/>
  <c r="I83" i="16" s="1"/>
  <c r="J75" i="16" l="1"/>
  <c r="J52" i="16" s="1"/>
  <c r="J61" i="16" l="1"/>
  <c r="J65" i="16" s="1"/>
  <c r="J78" i="16" l="1"/>
  <c r="J68" i="16"/>
  <c r="J80" i="16" s="1"/>
  <c r="J72" i="16" l="1"/>
  <c r="J71" i="16" l="1"/>
  <c r="J70" i="16" s="1"/>
  <c r="J76" i="16"/>
  <c r="J82" i="16" l="1"/>
  <c r="J74" i="16"/>
  <c r="J77" i="16"/>
  <c r="J83" i="16" s="1"/>
  <c r="J85" i="16"/>
  <c r="K81" i="16" l="1"/>
  <c r="K64" i="16"/>
  <c r="K75" i="16"/>
  <c r="K52" i="16" s="1"/>
  <c r="K61" i="16" l="1"/>
  <c r="K65" i="16" s="1"/>
  <c r="K78" i="16" s="1"/>
  <c r="K72" i="16" s="1"/>
  <c r="K68" i="16" l="1"/>
  <c r="K80" i="16" s="1"/>
  <c r="K71" i="16"/>
  <c r="K70" i="16" s="1"/>
  <c r="K76" i="16"/>
  <c r="K82" i="16" l="1"/>
  <c r="K85" i="16" s="1"/>
  <c r="K74" i="16"/>
  <c r="K77" i="16"/>
  <c r="K83" i="16" s="1"/>
  <c r="L64" i="16" l="1"/>
  <c r="L81" i="16"/>
  <c r="L75" i="16"/>
  <c r="L52" i="16" s="1"/>
  <c r="L61" i="16" s="1"/>
  <c r="L65" i="16" s="1"/>
  <c r="L78" i="16" s="1"/>
  <c r="L72" i="16" s="1"/>
  <c r="L76" i="16" l="1"/>
  <c r="L68" i="16"/>
  <c r="L80" i="16" s="1"/>
  <c r="L71" i="16" s="1"/>
  <c r="L70" i="16" s="1"/>
  <c r="L77" i="16" l="1"/>
  <c r="L83" i="16" s="1"/>
  <c r="L82" i="16"/>
  <c r="L85" i="16" s="1"/>
  <c r="L74" i="16"/>
  <c r="M81" i="16" l="1"/>
  <c r="M64" i="16"/>
  <c r="M75" i="16"/>
  <c r="M52" i="16" s="1"/>
  <c r="M61" i="16" s="1"/>
  <c r="M65" i="16" s="1"/>
  <c r="M78" i="16" s="1"/>
  <c r="M72" i="16" s="1"/>
  <c r="M76" i="16" l="1"/>
  <c r="M68" i="16"/>
  <c r="M80" i="16" s="1"/>
  <c r="M71" i="16" s="1"/>
  <c r="M70" i="16" s="1"/>
  <c r="M77" i="16" l="1"/>
  <c r="M83" i="16" s="1"/>
  <c r="M82" i="16"/>
  <c r="M85" i="16" s="1"/>
  <c r="M74" i="16"/>
  <c r="N64" i="16" l="1"/>
  <c r="N81" i="16"/>
  <c r="N75" i="16"/>
  <c r="N52" i="16" s="1"/>
  <c r="N61" i="16" s="1"/>
  <c r="N65" i="16" s="1"/>
  <c r="N78" i="16" s="1"/>
  <c r="N72" i="16" s="1"/>
  <c r="N76" i="16" l="1"/>
  <c r="N68" i="16"/>
  <c r="N80" i="16" s="1"/>
  <c r="N71" i="16" s="1"/>
  <c r="N70" i="16" s="1"/>
  <c r="N77" i="16" l="1"/>
  <c r="N83" i="16" s="1"/>
  <c r="N74" i="16"/>
  <c r="N82" i="16"/>
  <c r="N85" i="16" s="1"/>
  <c r="O81" i="16" l="1"/>
  <c r="O64" i="16"/>
  <c r="O75" i="16"/>
  <c r="O52" i="16" s="1"/>
  <c r="O61" i="16" s="1"/>
  <c r="O65" i="16" s="1"/>
  <c r="O78" i="16" s="1"/>
  <c r="O72" i="16" s="1"/>
  <c r="O76" i="16" l="1"/>
  <c r="O68" i="16"/>
  <c r="O80" i="16" s="1"/>
  <c r="O71" i="16" s="1"/>
  <c r="O70" i="16" s="1"/>
  <c r="O77" i="16" s="1"/>
  <c r="O74" i="16" l="1"/>
  <c r="O82" i="16"/>
  <c r="O85" i="16" s="1"/>
  <c r="O83" i="16"/>
  <c r="P75" i="16" l="1"/>
  <c r="P52" i="16" s="1"/>
  <c r="P61" i="16" s="1"/>
  <c r="P65" i="16" s="1"/>
  <c r="P78" i="16" s="1"/>
  <c r="P64" i="16"/>
  <c r="P81" i="16"/>
  <c r="P68" i="16" l="1"/>
  <c r="P80" i="16" s="1"/>
  <c r="P72" i="16"/>
  <c r="P76" i="16" l="1"/>
  <c r="P71" i="16"/>
  <c r="P70" i="16" s="1"/>
  <c r="P77" i="16" l="1"/>
  <c r="P83" i="16" s="1"/>
  <c r="P82" i="16"/>
  <c r="P85" i="16" s="1"/>
  <c r="P74" i="16"/>
  <c r="Q81" i="16" l="1"/>
  <c r="Q64" i="16"/>
  <c r="Q75" i="16"/>
  <c r="Q52" i="16" s="1"/>
  <c r="Q61" i="16" s="1"/>
  <c r="Q65" i="16" s="1"/>
  <c r="Q78" i="16" s="1"/>
  <c r="Q72" i="16" l="1"/>
  <c r="Q76" i="16" s="1"/>
  <c r="Q71" i="16"/>
  <c r="Q70" i="16" s="1"/>
  <c r="Q77" i="16" s="1"/>
  <c r="Q68" i="16"/>
  <c r="Q80" i="16" s="1"/>
  <c r="Q74" i="16" l="1"/>
  <c r="Q82" i="16"/>
  <c r="Q85" i="16" s="1"/>
  <c r="Q83" i="16"/>
  <c r="R75" i="16" l="1"/>
  <c r="R52" i="16" s="1"/>
  <c r="R64" i="16"/>
  <c r="R81" i="16"/>
  <c r="R61" i="16" l="1"/>
  <c r="R65" i="16" s="1"/>
  <c r="R78" i="16" s="1"/>
  <c r="R72" i="16" s="1"/>
  <c r="T52" i="16"/>
  <c r="T61" i="16" l="1"/>
  <c r="J45" i="8"/>
  <c r="R71" i="16"/>
  <c r="R70" i="16" s="1"/>
  <c r="R77" i="16" s="1"/>
  <c r="R76" i="16"/>
  <c r="R68" i="16"/>
  <c r="R80" i="16" s="1"/>
  <c r="R83" i="16" l="1"/>
  <c r="R74" i="16"/>
  <c r="R82" i="16"/>
  <c r="R85" i="16" s="1"/>
  <c r="L45" i="8"/>
  <c r="J49" i="8"/>
  <c r="J29" i="9" l="1"/>
  <c r="J51" i="8"/>
  <c r="G81" i="17"/>
  <c r="G64" i="17"/>
  <c r="K9" i="10"/>
  <c r="K16" i="10" s="1"/>
  <c r="G75" i="17"/>
  <c r="G52" i="17" s="1"/>
  <c r="K32" i="10"/>
  <c r="P20" i="1"/>
  <c r="U80" i="16"/>
  <c r="G87" i="16" s="1"/>
  <c r="Q20" i="1"/>
  <c r="K28" i="10" l="1"/>
  <c r="J31" i="9"/>
  <c r="L29" i="9"/>
  <c r="J33" i="9" l="1"/>
  <c r="L31" i="9"/>
  <c r="G16" i="28"/>
  <c r="G20" i="28" s="1"/>
  <c r="G22" i="28" l="1"/>
  <c r="J56" i="9"/>
  <c r="L33" i="9"/>
  <c r="J36" i="9"/>
  <c r="L36" i="9" l="1"/>
  <c r="J44" i="9"/>
  <c r="J46" i="9" l="1"/>
  <c r="K34" i="10" s="1"/>
  <c r="G57" i="17" l="1"/>
  <c r="H57" i="17"/>
  <c r="K57" i="17"/>
  <c r="I57" i="17"/>
  <c r="J57" i="17"/>
  <c r="L57" i="17"/>
  <c r="J48" i="9"/>
  <c r="J53" i="9" l="1"/>
  <c r="L48" i="9"/>
  <c r="K51" i="10"/>
  <c r="K37" i="10"/>
  <c r="T57" i="17"/>
  <c r="G61" i="17"/>
  <c r="G65" i="17" s="1"/>
  <c r="K44" i="10" l="1"/>
  <c r="J55" i="9" s="1"/>
  <c r="J54" i="9"/>
  <c r="G78" i="17"/>
  <c r="G68" i="17"/>
  <c r="O50" i="10"/>
  <c r="K55" i="10"/>
  <c r="K57" i="10" s="1"/>
  <c r="K58" i="10" s="1"/>
  <c r="G72" i="17" l="1"/>
  <c r="G80" i="17"/>
  <c r="K60" i="10"/>
  <c r="K61" i="10"/>
  <c r="G71" i="17" l="1"/>
  <c r="G70" i="17" s="1"/>
  <c r="G76" i="17"/>
  <c r="G74" i="17" l="1"/>
  <c r="G82" i="17"/>
  <c r="G77" i="17"/>
  <c r="G83" i="17" s="1"/>
  <c r="G85" i="17"/>
  <c r="H81" i="17" l="1"/>
  <c r="H64" i="17"/>
  <c r="H75" i="17"/>
  <c r="H52" i="17" s="1"/>
  <c r="H61" i="17" l="1"/>
  <c r="H65" i="17" s="1"/>
  <c r="H78" i="17" s="1"/>
  <c r="H72" i="17" s="1"/>
  <c r="H80" i="17" l="1"/>
  <c r="H68" i="17"/>
  <c r="H71" i="17"/>
  <c r="H70" i="17" s="1"/>
  <c r="H76" i="17"/>
  <c r="H82" i="17" l="1"/>
  <c r="H85" i="17" s="1"/>
  <c r="H74" i="17"/>
  <c r="H77" i="17"/>
  <c r="H83" i="17" s="1"/>
  <c r="I81" i="17" l="1"/>
  <c r="I64" i="17"/>
  <c r="I75" i="17"/>
  <c r="I52" i="17" s="1"/>
  <c r="I61" i="17" l="1"/>
  <c r="I65" i="17" s="1"/>
  <c r="I78" i="17" s="1"/>
  <c r="I72" i="17" s="1"/>
  <c r="I80" i="17" l="1"/>
  <c r="I68" i="17"/>
  <c r="I71" i="17"/>
  <c r="I70" i="17" s="1"/>
  <c r="I76" i="17"/>
  <c r="I74" i="17" l="1"/>
  <c r="I82" i="17"/>
  <c r="I77" i="17"/>
  <c r="I83" i="17" s="1"/>
  <c r="I85" i="17"/>
  <c r="J81" i="17" l="1"/>
  <c r="J64" i="17"/>
  <c r="J75" i="17"/>
  <c r="J52" i="17" s="1"/>
  <c r="J61" i="17" l="1"/>
  <c r="J65" i="17" s="1"/>
  <c r="J78" i="17" s="1"/>
  <c r="J72" i="17" s="1"/>
  <c r="J80" i="17" l="1"/>
  <c r="J68" i="17"/>
  <c r="J76" i="17"/>
  <c r="J71" i="17"/>
  <c r="J70" i="17" s="1"/>
  <c r="J77" i="17" l="1"/>
  <c r="J83" i="17" s="1"/>
  <c r="J82" i="17"/>
  <c r="J85" i="17" s="1"/>
  <c r="J74" i="17"/>
  <c r="K81" i="17" l="1"/>
  <c r="K64" i="17"/>
  <c r="K75" i="17"/>
  <c r="K52" i="17" s="1"/>
  <c r="K61" i="17" l="1"/>
  <c r="K65" i="17" s="1"/>
  <c r="K78" i="17" s="1"/>
  <c r="K72" i="17" s="1"/>
  <c r="K80" i="17" l="1"/>
  <c r="K68" i="17"/>
  <c r="K71" i="17"/>
  <c r="K70" i="17" s="1"/>
  <c r="K76" i="17"/>
  <c r="K82" i="17" l="1"/>
  <c r="K74" i="17"/>
  <c r="K77" i="17"/>
  <c r="K83" i="17" s="1"/>
  <c r="K85" i="17"/>
  <c r="L64" i="17" l="1"/>
  <c r="L81" i="17"/>
  <c r="L75" i="17"/>
  <c r="L52" i="17" s="1"/>
  <c r="L61" i="17" s="1"/>
  <c r="L65" i="17" s="1"/>
  <c r="L78" i="17" s="1"/>
  <c r="L72" i="17" s="1"/>
  <c r="L76" i="17" l="1"/>
  <c r="L71" i="17"/>
  <c r="L70" i="17" s="1"/>
  <c r="L77" i="17" s="1"/>
  <c r="L80" i="17"/>
  <c r="L68" i="17"/>
  <c r="L83" i="17" l="1"/>
  <c r="M75" i="17" s="1"/>
  <c r="M52" i="17" s="1"/>
  <c r="M61" i="17" s="1"/>
  <c r="M65" i="17" s="1"/>
  <c r="M78" i="17" s="1"/>
  <c r="L82" i="17"/>
  <c r="L85" i="17" s="1"/>
  <c r="L74" i="17"/>
  <c r="M81" i="17" l="1"/>
  <c r="M72" i="17" s="1"/>
  <c r="M64" i="17"/>
  <c r="M68" i="17" s="1"/>
  <c r="M71" i="17" l="1"/>
  <c r="M70" i="17" s="1"/>
  <c r="M77" i="17" s="1"/>
  <c r="M76" i="17"/>
  <c r="M80" i="17"/>
  <c r="M82" i="17" l="1"/>
  <c r="M85" i="17" s="1"/>
  <c r="M74" i="17"/>
  <c r="M83" i="17"/>
  <c r="N75" i="17" l="1"/>
  <c r="N52" i="17" s="1"/>
  <c r="N61" i="17" s="1"/>
  <c r="N65" i="17" s="1"/>
  <c r="N78" i="17" s="1"/>
  <c r="N64" i="17"/>
  <c r="N81" i="17"/>
  <c r="N68" i="17" l="1"/>
  <c r="N80" i="17"/>
  <c r="N72" i="17"/>
  <c r="N76" i="17" l="1"/>
  <c r="N71" i="17"/>
  <c r="N70" i="17" s="1"/>
  <c r="N77" i="17" l="1"/>
  <c r="N83" i="17" s="1"/>
  <c r="N82" i="17"/>
  <c r="N85" i="17" s="1"/>
  <c r="N74" i="17"/>
  <c r="O81" i="17" l="1"/>
  <c r="O64" i="17"/>
  <c r="O75" i="17"/>
  <c r="O52" i="17" s="1"/>
  <c r="O61" i="17" s="1"/>
  <c r="O65" i="17" s="1"/>
  <c r="O78" i="17" s="1"/>
  <c r="O72" i="17" s="1"/>
  <c r="O71" i="17" l="1"/>
  <c r="O70" i="17" s="1"/>
  <c r="O77" i="17" s="1"/>
  <c r="O76" i="17"/>
  <c r="O68" i="17"/>
  <c r="O80" i="17"/>
  <c r="O74" i="17" l="1"/>
  <c r="O82" i="17"/>
  <c r="O85" i="17" s="1"/>
  <c r="O83" i="17"/>
  <c r="P75" i="17" l="1"/>
  <c r="P52" i="17" s="1"/>
  <c r="P61" i="17" s="1"/>
  <c r="P65" i="17" s="1"/>
  <c r="P78" i="17" s="1"/>
  <c r="P64" i="17"/>
  <c r="P81" i="17"/>
  <c r="P68" i="17" l="1"/>
  <c r="P80" i="17"/>
  <c r="P72" i="17"/>
  <c r="P76" i="17" l="1"/>
  <c r="P71" i="17"/>
  <c r="P70" i="17" s="1"/>
  <c r="P77" i="17" l="1"/>
  <c r="P83" i="17" s="1"/>
  <c r="P82" i="17"/>
  <c r="P85" i="17" s="1"/>
  <c r="P74" i="17"/>
  <c r="Q81" i="17" l="1"/>
  <c r="Q64" i="17"/>
  <c r="Q75" i="17"/>
  <c r="Q52" i="17" s="1"/>
  <c r="Q61" i="17" s="1"/>
  <c r="Q65" i="17" s="1"/>
  <c r="Q78" i="17" s="1"/>
  <c r="Q72" i="17" l="1"/>
  <c r="Q76" i="17" s="1"/>
  <c r="Q71" i="17"/>
  <c r="Q70" i="17" s="1"/>
  <c r="Q77" i="17" s="1"/>
  <c r="Q68" i="17"/>
  <c r="Q80" i="17"/>
  <c r="Q83" i="17" l="1"/>
  <c r="R75" i="17" s="1"/>
  <c r="R52" i="17" s="1"/>
  <c r="Q82" i="17"/>
  <c r="Q85" i="17" s="1"/>
  <c r="Q74" i="17"/>
  <c r="R61" i="17" l="1"/>
  <c r="R65" i="17" s="1"/>
  <c r="R78" i="17" s="1"/>
  <c r="T52" i="17"/>
  <c r="R64" i="17"/>
  <c r="R81" i="17"/>
  <c r="R68" i="17" l="1"/>
  <c r="R80" i="17"/>
  <c r="N45" i="8"/>
  <c r="T61" i="17"/>
  <c r="R72" i="17"/>
  <c r="R76" i="17" l="1"/>
  <c r="R71" i="17"/>
  <c r="R70" i="17" s="1"/>
  <c r="N49" i="8"/>
  <c r="P45" i="8"/>
  <c r="N29" i="9" l="1"/>
  <c r="N51" i="8"/>
  <c r="R77" i="17"/>
  <c r="R83" i="17" s="1"/>
  <c r="R82" i="17"/>
  <c r="R85" i="17" s="1"/>
  <c r="R74" i="17"/>
  <c r="G81" i="22" l="1"/>
  <c r="O9" i="10"/>
  <c r="O16" i="10" s="1"/>
  <c r="G64" i="22"/>
  <c r="O32" i="10"/>
  <c r="G75" i="22"/>
  <c r="G52" i="22" s="1"/>
  <c r="U80" i="17"/>
  <c r="G87" i="17" s="1"/>
  <c r="P21" i="1"/>
  <c r="Q21" i="1"/>
  <c r="N31" i="9"/>
  <c r="P29" i="9"/>
  <c r="P31" i="9" l="1"/>
  <c r="N33" i="9"/>
  <c r="M16" i="28"/>
  <c r="M20" i="28" s="1"/>
  <c r="O28" i="10"/>
  <c r="N56" i="9" l="1"/>
  <c r="M22" i="28"/>
  <c r="N36" i="9"/>
  <c r="P33" i="9"/>
  <c r="N44" i="9" l="1"/>
  <c r="P36" i="9"/>
  <c r="N46" i="9" l="1"/>
  <c r="O34" i="10" s="1"/>
  <c r="N48" i="9" l="1"/>
  <c r="O51" i="10" s="1"/>
  <c r="K57" i="22"/>
  <c r="H57" i="22"/>
  <c r="G57" i="22"/>
  <c r="L57" i="22"/>
  <c r="I57" i="22"/>
  <c r="J57" i="22"/>
  <c r="N53" i="9" l="1"/>
  <c r="P48" i="9"/>
  <c r="O37" i="10"/>
  <c r="T57" i="22"/>
  <c r="G61" i="22"/>
  <c r="G65" i="22" s="1"/>
  <c r="S50" i="10"/>
  <c r="O55" i="10"/>
  <c r="O57" i="10" s="1"/>
  <c r="G78" i="22" l="1"/>
  <c r="G68" i="22"/>
  <c r="O44" i="10"/>
  <c r="N55" i="9" s="1"/>
  <c r="N54" i="9"/>
  <c r="O58" i="10" l="1"/>
  <c r="O60" i="10" s="1"/>
  <c r="G72" i="22"/>
  <c r="G80" i="22"/>
  <c r="O61" i="10" l="1"/>
  <c r="G76" i="22"/>
  <c r="G71" i="22"/>
  <c r="G70" i="22" s="1"/>
  <c r="G77" i="22" l="1"/>
  <c r="G83" i="22" s="1"/>
  <c r="G74" i="22"/>
  <c r="G82" i="22"/>
  <c r="G85" i="22" s="1"/>
  <c r="H81" i="22" l="1"/>
  <c r="H64" i="22"/>
  <c r="H75" i="22"/>
  <c r="H52" i="22" s="1"/>
  <c r="H61" i="22" l="1"/>
  <c r="H65" i="22" s="1"/>
  <c r="H78" i="22" s="1"/>
  <c r="H72" i="22" s="1"/>
  <c r="H80" i="22" l="1"/>
  <c r="H68" i="22"/>
  <c r="H76" i="22"/>
  <c r="H71" i="22"/>
  <c r="H70" i="22" s="1"/>
  <c r="H77" i="22" l="1"/>
  <c r="H83" i="22" s="1"/>
  <c r="H74" i="22"/>
  <c r="H82" i="22"/>
  <c r="H85" i="22" s="1"/>
  <c r="I64" i="22" l="1"/>
  <c r="I81" i="22"/>
  <c r="I75" i="22"/>
  <c r="I52" i="22" s="1"/>
  <c r="I61" i="22" l="1"/>
  <c r="I65" i="22" s="1"/>
  <c r="I78" i="22" s="1"/>
  <c r="I72" i="22" s="1"/>
  <c r="I68" i="22" l="1"/>
  <c r="I80" i="22"/>
  <c r="I71" i="22"/>
  <c r="I70" i="22" s="1"/>
  <c r="I77" i="22" s="1"/>
  <c r="I76" i="22"/>
  <c r="I74" i="22" l="1"/>
  <c r="I82" i="22"/>
  <c r="I83" i="22"/>
  <c r="I85" i="22"/>
  <c r="J81" i="22" l="1"/>
  <c r="J64" i="22"/>
  <c r="J75" i="22"/>
  <c r="J52" i="22" s="1"/>
  <c r="J61" i="22" l="1"/>
  <c r="J65" i="22" s="1"/>
  <c r="J78" i="22" s="1"/>
  <c r="J72" i="22" s="1"/>
  <c r="J68" i="22" l="1"/>
  <c r="J80" i="22"/>
  <c r="J76" i="22"/>
  <c r="J71" i="22"/>
  <c r="J70" i="22" s="1"/>
  <c r="J77" i="22" l="1"/>
  <c r="J83" i="22" s="1"/>
  <c r="J82" i="22"/>
  <c r="J85" i="22" s="1"/>
  <c r="J74" i="22"/>
  <c r="K64" i="22" l="1"/>
  <c r="K81" i="22"/>
  <c r="K75" i="22"/>
  <c r="K52" i="22" s="1"/>
  <c r="K61" i="22" l="1"/>
  <c r="K65" i="22" s="1"/>
  <c r="K78" i="22" s="1"/>
  <c r="K72" i="22" s="1"/>
  <c r="K68" i="22" l="1"/>
  <c r="K80" i="22"/>
  <c r="K71" i="22"/>
  <c r="K70" i="22" s="1"/>
  <c r="K76" i="22"/>
  <c r="K82" i="22" l="1"/>
  <c r="K74" i="22"/>
  <c r="K77" i="22"/>
  <c r="K83" i="22" s="1"/>
  <c r="K85" i="22"/>
  <c r="L81" i="22" l="1"/>
  <c r="L64" i="22"/>
  <c r="L75" i="22"/>
  <c r="L52" i="22" s="1"/>
  <c r="L61" i="22" s="1"/>
  <c r="L65" i="22" s="1"/>
  <c r="L78" i="22" s="1"/>
  <c r="L72" i="22" s="1"/>
  <c r="L71" i="22" l="1"/>
  <c r="L70" i="22" s="1"/>
  <c r="L77" i="22" s="1"/>
  <c r="L76" i="22"/>
  <c r="L68" i="22"/>
  <c r="L80" i="22"/>
  <c r="L82" i="22" l="1"/>
  <c r="L85" i="22" s="1"/>
  <c r="L74" i="22"/>
  <c r="L83" i="22"/>
  <c r="M75" i="22" l="1"/>
  <c r="M52" i="22" s="1"/>
  <c r="M61" i="22" s="1"/>
  <c r="M65" i="22" s="1"/>
  <c r="M78" i="22" s="1"/>
  <c r="M64" i="22"/>
  <c r="M81" i="22"/>
  <c r="M68" i="22" l="1"/>
  <c r="M80" i="22"/>
  <c r="M72" i="22"/>
  <c r="M71" i="22" l="1"/>
  <c r="M70" i="22" s="1"/>
  <c r="M76" i="22"/>
  <c r="M74" i="22" l="1"/>
  <c r="M82" i="22"/>
  <c r="M77" i="22"/>
  <c r="M83" i="22" s="1"/>
  <c r="M85" i="22"/>
  <c r="N81" i="22" l="1"/>
  <c r="N64" i="22"/>
  <c r="N75" i="22"/>
  <c r="N52" i="22" s="1"/>
  <c r="N61" i="22" s="1"/>
  <c r="N65" i="22" s="1"/>
  <c r="N78" i="22" s="1"/>
  <c r="N72" i="22" s="1"/>
  <c r="N76" i="22" l="1"/>
  <c r="N71" i="22"/>
  <c r="N70" i="22" s="1"/>
  <c r="N77" i="22" s="1"/>
  <c r="N68" i="22"/>
  <c r="N80" i="22"/>
  <c r="N83" i="22" l="1"/>
  <c r="O75" i="22" s="1"/>
  <c r="O52" i="22" s="1"/>
  <c r="O61" i="22" s="1"/>
  <c r="O65" i="22" s="1"/>
  <c r="O78" i="22" s="1"/>
  <c r="N82" i="22"/>
  <c r="N85" i="22" s="1"/>
  <c r="N74" i="22"/>
  <c r="O64" i="22" l="1"/>
  <c r="O68" i="22" s="1"/>
  <c r="O81" i="22"/>
  <c r="O72" i="22" s="1"/>
  <c r="O76" i="22" l="1"/>
  <c r="O71" i="22"/>
  <c r="O70" i="22" s="1"/>
  <c r="O77" i="22" s="1"/>
  <c r="O80" i="22"/>
  <c r="O83" i="22" l="1"/>
  <c r="P75" i="22" s="1"/>
  <c r="P52" i="22" s="1"/>
  <c r="P61" i="22" s="1"/>
  <c r="P65" i="22" s="1"/>
  <c r="P78" i="22" s="1"/>
  <c r="O74" i="22"/>
  <c r="O82" i="22"/>
  <c r="O85" i="22" s="1"/>
  <c r="P81" i="22" l="1"/>
  <c r="P72" i="22" s="1"/>
  <c r="P64" i="22"/>
  <c r="P68" i="22" s="1"/>
  <c r="P76" i="22" l="1"/>
  <c r="P71" i="22"/>
  <c r="P70" i="22" s="1"/>
  <c r="P77" i="22" s="1"/>
  <c r="P80" i="22"/>
  <c r="P83" i="22" l="1"/>
  <c r="Q75" i="22" s="1"/>
  <c r="Q52" i="22" s="1"/>
  <c r="Q61" i="22" s="1"/>
  <c r="Q65" i="22" s="1"/>
  <c r="Q78" i="22" s="1"/>
  <c r="P74" i="22"/>
  <c r="P82" i="22"/>
  <c r="P85" i="22" s="1"/>
  <c r="Q64" i="22" l="1"/>
  <c r="Q68" i="22" s="1"/>
  <c r="Q81" i="22"/>
  <c r="Q72" i="22" s="1"/>
  <c r="Q71" i="22" l="1"/>
  <c r="Q70" i="22" s="1"/>
  <c r="Q77" i="22" s="1"/>
  <c r="Q76" i="22"/>
  <c r="Q80" i="22"/>
  <c r="Q83" i="22" l="1"/>
  <c r="R75" i="22" s="1"/>
  <c r="R52" i="22" s="1"/>
  <c r="Q74" i="22"/>
  <c r="Q82" i="22"/>
  <c r="Q85" i="22" s="1"/>
  <c r="R61" i="22" l="1"/>
  <c r="R65" i="22" s="1"/>
  <c r="R78" i="22" s="1"/>
  <c r="T52" i="22"/>
  <c r="R64" i="22"/>
  <c r="R81" i="22"/>
  <c r="R72" i="22" l="1"/>
  <c r="R80" i="22"/>
  <c r="R68" i="22"/>
  <c r="S45" i="8"/>
  <c r="T61" i="22"/>
  <c r="R76" i="22"/>
  <c r="R71" i="22"/>
  <c r="R70" i="22" s="1"/>
  <c r="R77" i="22" s="1"/>
  <c r="R83" i="22" l="1"/>
  <c r="S32" i="10" s="1"/>
  <c r="Q22" i="1"/>
  <c r="R74" i="22"/>
  <c r="R82" i="22"/>
  <c r="R85" i="22" s="1"/>
  <c r="S9" i="10" s="1"/>
  <c r="S16" i="10" s="1"/>
  <c r="U45" i="8"/>
  <c r="S49" i="8"/>
  <c r="P22" i="1" l="1"/>
  <c r="U80" i="22"/>
  <c r="G87" i="22" s="1"/>
  <c r="S51" i="8"/>
  <c r="R29" i="9"/>
  <c r="S28" i="10"/>
  <c r="R31" i="9" l="1"/>
  <c r="T29" i="9"/>
  <c r="S16" i="28" l="1"/>
  <c r="S20" i="28" s="1"/>
  <c r="T31" i="9"/>
  <c r="R33" i="9"/>
  <c r="R36" i="9" l="1"/>
  <c r="T33" i="9"/>
  <c r="R56" i="9"/>
  <c r="S22" i="28"/>
  <c r="T36" i="9" l="1"/>
  <c r="R44" i="9"/>
  <c r="R46" i="9" l="1"/>
  <c r="S34" i="10" s="1"/>
  <c r="S37" i="10" l="1"/>
  <c r="R48" i="9"/>
  <c r="R54" i="9" l="1"/>
  <c r="S44" i="10"/>
  <c r="R55" i="9" s="1"/>
  <c r="S51" i="10"/>
  <c r="S55" i="10" s="1"/>
  <c r="S57" i="10" s="1"/>
  <c r="R53" i="9"/>
  <c r="T48" i="9"/>
  <c r="S58" i="10" l="1"/>
  <c r="S60" i="10" s="1"/>
  <c r="S6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Villapiana, Patrick</author>
  </authors>
  <commentList>
    <comment ref="C7" authorId="0" shapeId="0" xr:uid="{5128BF63-C23A-4C9F-8661-0D755EC0657C}">
      <text>
        <r>
          <rPr>
            <b/>
            <sz val="9"/>
            <color indexed="81"/>
            <rFont val="Tahoma"/>
            <family val="2"/>
          </rPr>
          <t>Entrez vos chiffres dans le tableau
à droite.</t>
        </r>
        <r>
          <rPr>
            <sz val="9"/>
            <color indexed="81"/>
            <rFont val="Tahoma"/>
            <family val="2"/>
          </rPr>
          <t xml:space="preserve">
</t>
        </r>
      </text>
    </comment>
    <comment ref="F12" authorId="0" shapeId="0" xr:uid="{24D111D3-5BA8-4AC8-83AF-02326882A15E}">
      <text>
        <r>
          <rPr>
            <b/>
            <sz val="9"/>
            <color indexed="81"/>
            <rFont val="Tahoma"/>
            <family val="2"/>
          </rPr>
          <t>Entrez vos chiffres dans le tableau
à droite.</t>
        </r>
        <r>
          <rPr>
            <sz val="9"/>
            <color indexed="81"/>
            <rFont val="Tahoma"/>
            <family val="2"/>
          </rPr>
          <t xml:space="preserve">
</t>
        </r>
      </text>
    </comment>
    <comment ref="I12" authorId="0" shapeId="0" xr:uid="{A3CC1FA9-BCE1-4D7B-B407-56A83BF8BEFA}">
      <text>
        <r>
          <rPr>
            <sz val="9"/>
            <color indexed="81"/>
            <rFont val="Tahoma"/>
            <family val="2"/>
          </rPr>
          <t xml:space="preserve">AAAA-MM-JJ
</t>
        </r>
      </text>
    </comment>
    <comment ref="F20" authorId="0" shapeId="0" xr:uid="{3A7313A0-CE0D-42A7-96D9-6E3F0B4BFF6B}">
      <text>
        <r>
          <rPr>
            <b/>
            <sz val="9"/>
            <color indexed="81"/>
            <rFont val="Tahoma"/>
            <family val="2"/>
          </rPr>
          <t>Entrez vos chiffres dans l'onglet Emprunts [Empr].</t>
        </r>
        <r>
          <rPr>
            <sz val="9"/>
            <color indexed="81"/>
            <rFont val="Tahoma"/>
            <family val="2"/>
          </rPr>
          <t xml:space="preserve">
</t>
        </r>
      </text>
    </comment>
    <comment ref="J22" authorId="0" shapeId="0" xr:uid="{5706EEC6-DEB3-46E8-AC20-0DA3BEB5E3D7}">
      <text>
        <r>
          <rPr>
            <b/>
            <sz val="9"/>
            <color indexed="81"/>
            <rFont val="Tahoma"/>
            <family val="2"/>
          </rPr>
          <t>Entrez vos chiffres dans l'onglet Emprunts [Empr].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Villapiana, Patrick</author>
  </authors>
  <commentList>
    <comment ref="I5" authorId="0" shapeId="0" xr:uid="{A14B4F74-3A82-4715-BD70-FC2B1B77945F}">
      <text>
        <r>
          <rPr>
            <b/>
            <sz val="9"/>
            <color indexed="81"/>
            <rFont val="Tahoma"/>
            <family val="2"/>
          </rPr>
          <t>AAAA-MM-JJ</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<sst xmlns="http://schemas.openxmlformats.org/spreadsheetml/2006/main" count="1000" uniqueCount="529">
  <si>
    <t>Chiffrio</t>
  </si>
  <si>
    <t>Outil développé par :</t>
  </si>
  <si>
    <t>En collaboration avec :</t>
  </si>
  <si>
    <t>SAJE Montréal Centre</t>
  </si>
  <si>
    <t>Laval économique</t>
  </si>
  <si>
    <t>4950, ch. Queen Mary, suite 100</t>
  </si>
  <si>
    <t>1333, boul. Chomedey, bureau 401</t>
  </si>
  <si>
    <t>Montréal (Québec) H3W 1X3</t>
  </si>
  <si>
    <t>Laval (Québec) H7V 3Y1</t>
  </si>
  <si>
    <t>514 485-7253</t>
  </si>
  <si>
    <t>450 978-5959</t>
  </si>
  <si>
    <t>Date de démarrage :</t>
  </si>
  <si>
    <t>Mise de fonds</t>
  </si>
  <si>
    <t>Subventions</t>
  </si>
  <si>
    <t>Emprunts</t>
  </si>
  <si>
    <t>Frais administratifs et généraux</t>
  </si>
  <si>
    <t>Frais de vente</t>
  </si>
  <si>
    <t>Entrez vos hypothèses de ventes de produits et services sur cette page. Cette ventilation des ventes doit être personnalisée en fonction de votre projet d'entreprise.</t>
  </si>
  <si>
    <t>Année 1</t>
  </si>
  <si>
    <t>Produits</t>
  </si>
  <si>
    <t>Prix moyen</t>
  </si>
  <si>
    <t>TOTAL</t>
  </si>
  <si>
    <t>Quantité</t>
  </si>
  <si>
    <t>Total $</t>
  </si>
  <si>
    <t>Produit #2</t>
  </si>
  <si>
    <t>Produit #3</t>
  </si>
  <si>
    <t>Produit #4</t>
  </si>
  <si>
    <t>Produit #5</t>
  </si>
  <si>
    <t xml:space="preserve">TOTAL DES PRODUITS $ </t>
  </si>
  <si>
    <t>Services</t>
  </si>
  <si>
    <t>Service #2</t>
  </si>
  <si>
    <t>Service #3</t>
  </si>
  <si>
    <t>Service #4</t>
  </si>
  <si>
    <t>Service #5</t>
  </si>
  <si>
    <t xml:space="preserve">TOTAL DES SERVICES $ </t>
  </si>
  <si>
    <t>Année 2</t>
  </si>
  <si>
    <t>Année 3</t>
  </si>
  <si>
    <t xml:space="preserve">Ventilation des VENTES et ACHATS – SOUS-TRAITANCE </t>
  </si>
  <si>
    <t>V E N T E S  –  A N N É E  1</t>
  </si>
  <si>
    <t>Vente de produits</t>
  </si>
  <si>
    <t>Comptant</t>
  </si>
  <si>
    <t>30 jours</t>
  </si>
  <si>
    <t>60 jours</t>
  </si>
  <si>
    <t>90 jours</t>
  </si>
  <si>
    <t>Vente de services</t>
  </si>
  <si>
    <t>TOTAL des ventes encaissées</t>
  </si>
  <si>
    <t xml:space="preserve">   A C H A T S  –  A N N É E  1</t>
  </si>
  <si>
    <t>Achats de produits/Inventaire</t>
  </si>
  <si>
    <t>Achats déboursés</t>
  </si>
  <si>
    <t>Sous-traitance</t>
  </si>
  <si>
    <t>Sous-traitance déboursée</t>
  </si>
  <si>
    <t xml:space="preserve">   V E N T E S  –  A N N É E   2</t>
  </si>
  <si>
    <t xml:space="preserve">   A C H A T S  –  A N N É E   2</t>
  </si>
  <si>
    <t xml:space="preserve">   V E N T E S  –  A N N É E   3</t>
  </si>
  <si>
    <t>TOTAL ventes encaissées</t>
  </si>
  <si>
    <t xml:space="preserve">   A C H A T S  –  A N N É E   3</t>
  </si>
  <si>
    <t>Budget de caisse (An 1)</t>
  </si>
  <si>
    <t>P r e m i è r e   a n n é e</t>
  </si>
  <si>
    <t>Ventes encaissées</t>
  </si>
  <si>
    <t>Revenus d'intérêts</t>
  </si>
  <si>
    <t>Emprunts bancaires</t>
  </si>
  <si>
    <t>TOTAL  des encaissements</t>
  </si>
  <si>
    <t>Investissements en immobilisations</t>
  </si>
  <si>
    <t>Coûts directs</t>
  </si>
  <si>
    <t>Salaires des actionnaires</t>
  </si>
  <si>
    <t>Salaires des employés</t>
  </si>
  <si>
    <t>Charges sociales</t>
  </si>
  <si>
    <t>Loyer (incluant électricité + chauffage)</t>
  </si>
  <si>
    <t>Assurances commerciales</t>
  </si>
  <si>
    <t>Taxes / enregistrement / permis</t>
  </si>
  <si>
    <t>Entretien et réparations</t>
  </si>
  <si>
    <t>Abonnements et cotisations</t>
  </si>
  <si>
    <t>Honoraires professionnels</t>
  </si>
  <si>
    <t>Fournitures de bureau</t>
  </si>
  <si>
    <t>Télécommunications</t>
  </si>
  <si>
    <t>Informatique et formation</t>
  </si>
  <si>
    <t>Salaires</t>
  </si>
  <si>
    <t>Commissions</t>
  </si>
  <si>
    <t>Publicité et promotion</t>
  </si>
  <si>
    <t>Frais de véhicules / Livraison</t>
  </si>
  <si>
    <t>Frais de séjour et déplacements</t>
  </si>
  <si>
    <t>Frais de représentation</t>
  </si>
  <si>
    <t>Frais financiers</t>
  </si>
  <si>
    <t>Intérêts sur marge de crédit</t>
  </si>
  <si>
    <t>Emprunts – Intérêts</t>
  </si>
  <si>
    <t>Emprunts – Capital</t>
  </si>
  <si>
    <t>Frais bancaires et financiers</t>
  </si>
  <si>
    <t>Autres</t>
  </si>
  <si>
    <t>Acomptes provisionnels – Impôt</t>
  </si>
  <si>
    <t>Remboursement à l'actionnaire</t>
  </si>
  <si>
    <t>TOTAL  des déboursés</t>
  </si>
  <si>
    <t>Encaisse de début</t>
  </si>
  <si>
    <t>Recettes moins les déboursés</t>
  </si>
  <si>
    <t>Placements</t>
  </si>
  <si>
    <t>Formules cachées</t>
  </si>
  <si>
    <t>Encaisse de la fin</t>
  </si>
  <si>
    <t>(sans marge)</t>
  </si>
  <si>
    <t>Marge de crédit</t>
  </si>
  <si>
    <t>(avec marge)</t>
  </si>
  <si>
    <t>Budget de caisse (An 2)</t>
  </si>
  <si>
    <t>D e u x i è m e   a n n é e</t>
  </si>
  <si>
    <t>Budget de caisse (An 3)</t>
  </si>
  <si>
    <t>T r o i s i è m e   a n n é e</t>
  </si>
  <si>
    <t>calcule type de prêt</t>
  </si>
  <si>
    <t>date emprunt</t>
  </si>
  <si>
    <t>calcule pour recherche mois</t>
  </si>
  <si>
    <t>calcul type de prêt</t>
  </si>
  <si>
    <t>TABLEAU RÉCAPITULATIF 
PARTIEL
 DES PRÊTS
1 à 3</t>
  </si>
  <si>
    <t>TABLEAU RÉCAPITULATIF DES PRÊTS</t>
  </si>
  <si>
    <t>Numéro de</t>
  </si>
  <si>
    <t xml:space="preserve">TOTAL  </t>
  </si>
  <si>
    <t>versement</t>
  </si>
  <si>
    <t>Mois</t>
  </si>
  <si>
    <t>Versement</t>
  </si>
  <si>
    <t>Intérêts</t>
  </si>
  <si>
    <t xml:space="preserve">Capital  </t>
  </si>
  <si>
    <t xml:space="preserve">Solde  </t>
  </si>
  <si>
    <t>Période</t>
  </si>
  <si>
    <t xml:space="preserve">Intérêts </t>
  </si>
  <si>
    <t xml:space="preserve">SOLDE  </t>
  </si>
  <si>
    <t>Capital</t>
  </si>
  <si>
    <t>intérêt</t>
  </si>
  <si>
    <t>capital</t>
  </si>
  <si>
    <t>emp1_tx</t>
  </si>
  <si>
    <t>emp1_vers</t>
  </si>
  <si>
    <t>emp1_fin</t>
  </si>
  <si>
    <t>emp1_conge</t>
  </si>
  <si>
    <t>emp1_type</t>
  </si>
  <si>
    <t xml:space="preserve">EMPRUNT bancaire # </t>
  </si>
  <si>
    <r>
      <t xml:space="preserve">Date de l'emprunt </t>
    </r>
    <r>
      <rPr>
        <sz val="8"/>
        <rFont val="Arial MT"/>
      </rPr>
      <t>si différent du début de projet</t>
    </r>
  </si>
  <si>
    <t>Taux d'intérêt</t>
  </si>
  <si>
    <t>/mois</t>
  </si>
  <si>
    <t>par année</t>
  </si>
  <si>
    <t>mois</t>
  </si>
  <si>
    <t>années</t>
  </si>
  <si>
    <t>Versement mensuel</t>
  </si>
  <si>
    <t>Choisir un seul type de congé</t>
  </si>
  <si>
    <t>RfCol_Vers</t>
  </si>
  <si>
    <t>RfCol_int</t>
  </si>
  <si>
    <t>RfCol_cap</t>
  </si>
  <si>
    <t>RfCol_solde</t>
  </si>
  <si>
    <t>RfCol_nuVers</t>
  </si>
  <si>
    <t>Tableau d'amortissement - Première année</t>
  </si>
  <si>
    <t xml:space="preserve">Valeur </t>
  </si>
  <si>
    <t xml:space="preserve">Nouvelles </t>
  </si>
  <si>
    <t xml:space="preserve">Taux/annuel </t>
  </si>
  <si>
    <t xml:space="preserve">Frais </t>
  </si>
  <si>
    <t xml:space="preserve">au début </t>
  </si>
  <si>
    <t xml:space="preserve">acquisitions </t>
  </si>
  <si>
    <t xml:space="preserve">totale </t>
  </si>
  <si>
    <t>amortissement</t>
  </si>
  <si>
    <t>amortissements</t>
  </si>
  <si>
    <t xml:space="preserve">nette - fin </t>
  </si>
  <si>
    <t>Tableau d'amortissement - Deuxième année</t>
  </si>
  <si>
    <t>Tableau d'amortissement - Troisième année</t>
  </si>
  <si>
    <t>Bilans prévisionnels</t>
  </si>
  <si>
    <t>An - 1</t>
  </si>
  <si>
    <t>An - 2</t>
  </si>
  <si>
    <t>An - 3</t>
  </si>
  <si>
    <t>ACTIF</t>
  </si>
  <si>
    <t>Total des actifs à court terme</t>
  </si>
  <si>
    <t>Total des immobilisations</t>
  </si>
  <si>
    <t>ACTIF TOTAL</t>
  </si>
  <si>
    <t>PASSIF</t>
  </si>
  <si>
    <t>Comptes fournisseurs</t>
  </si>
  <si>
    <t>Impôts à payer</t>
  </si>
  <si>
    <t>Total des passifs à court terme</t>
  </si>
  <si>
    <t>Dû à l'actionnaire</t>
  </si>
  <si>
    <t>Total des passifs à long terme</t>
  </si>
  <si>
    <t>PASSIF TOTAL</t>
  </si>
  <si>
    <t>AVOIR</t>
  </si>
  <si>
    <r>
      <t xml:space="preserve">Capital action </t>
    </r>
    <r>
      <rPr>
        <sz val="8"/>
        <rFont val="Arial"/>
        <family val="2"/>
      </rPr>
      <t/>
    </r>
  </si>
  <si>
    <t>Bénéfices non répartis</t>
  </si>
  <si>
    <t>Bénéfice de la période</t>
  </si>
  <si>
    <t>Dividendes</t>
  </si>
  <si>
    <t>Total des bénéfices non répartis</t>
  </si>
  <si>
    <t>AVOIR TOTAL</t>
  </si>
  <si>
    <t>PASSIF &amp; AVOIR  TOTAL</t>
  </si>
  <si>
    <t>État des résultats prévisionnels</t>
  </si>
  <si>
    <t>VENTES</t>
  </si>
  <si>
    <t>Coûts des ventes</t>
  </si>
  <si>
    <t>Stocks au début</t>
  </si>
  <si>
    <t xml:space="preserve">Plus: </t>
  </si>
  <si>
    <t>Achats de la période</t>
  </si>
  <si>
    <t xml:space="preserve">Moins : </t>
  </si>
  <si>
    <t>Stocks à la fin</t>
  </si>
  <si>
    <t>BÉNÉFICE BRUT</t>
  </si>
  <si>
    <t>Charges d'exploitation</t>
  </si>
  <si>
    <t>Frais administratif et généraux</t>
  </si>
  <si>
    <t>Total des charges</t>
  </si>
  <si>
    <t>Bénéfice avant amortissements</t>
  </si>
  <si>
    <t>Amortissements</t>
  </si>
  <si>
    <t>Bénéfice d'exploitation</t>
  </si>
  <si>
    <t>Autres revenus</t>
  </si>
  <si>
    <t xml:space="preserve">Revenus divers - subvention </t>
  </si>
  <si>
    <t>Total</t>
  </si>
  <si>
    <t>Bénéfice net</t>
  </si>
  <si>
    <t>avant impôts</t>
  </si>
  <si>
    <t xml:space="preserve">B É N É F I C E   N E T </t>
  </si>
  <si>
    <t>Marge bénéficaire brut</t>
  </si>
  <si>
    <t>Marge bénéficiaire nette</t>
  </si>
  <si>
    <t>Ratio de liquidité immédiate</t>
  </si>
  <si>
    <t>Ratio d'endettement</t>
  </si>
  <si>
    <t>Seuil de rentabilité (en dollars)</t>
  </si>
  <si>
    <t>Annexe à l'état des résultats prévisionnels</t>
  </si>
  <si>
    <t>T O T A L  des frais d'exploitation</t>
  </si>
  <si>
    <t>Calcul du seuil de rentabilité</t>
  </si>
  <si>
    <t>C h i f f r e s  d' a f f a i r e s</t>
  </si>
  <si>
    <t>$</t>
  </si>
  <si>
    <t>F r a i s  f i x e s</t>
  </si>
  <si>
    <t>F r a i s  v a r i a b l e s</t>
  </si>
  <si>
    <t>S e u i l  d e  r e n t a b i l i t é</t>
  </si>
  <si>
    <t>P o i n t   m o r t  (J o u r s)</t>
  </si>
  <si>
    <t>Formule servant au calcul du point mort</t>
  </si>
  <si>
    <t xml:space="preserve">Seuil de rentabilité = Frais fixes / (( Chiffre d'affaires - frais variables ) / chiffre d'affaires ) </t>
  </si>
  <si>
    <t>Point mort (en jours) = (Seuil de rentabilité / Chiffre d'affaires) * 365</t>
  </si>
  <si>
    <t>S.V.P.  -  ne pas imprimer cette page</t>
  </si>
  <si>
    <t xml:space="preserve">Valeurs et taux servants aux calculs de formules variées au budget de caisse </t>
  </si>
  <si>
    <t>Taux d'intérêt annuel</t>
  </si>
  <si>
    <t>Taux d'intérêt mensuel</t>
  </si>
  <si>
    <t>Guide d'utilisation</t>
  </si>
  <si>
    <r>
      <t>1)</t>
    </r>
    <r>
      <rPr>
        <sz val="7"/>
        <rFont val="Times New Roman"/>
        <family val="1"/>
      </rPr>
      <t>    </t>
    </r>
    <r>
      <rPr>
        <sz val="20"/>
        <rFont val="Calibri"/>
        <family val="2"/>
      </rPr>
      <t>Renseignements généraux</t>
    </r>
  </si>
  <si>
    <r>
      <t>a.</t>
    </r>
    <r>
      <rPr>
        <b/>
        <sz val="7"/>
        <rFont val="Times New Roman"/>
        <family val="1"/>
      </rPr>
      <t xml:space="preserve">     </t>
    </r>
    <r>
      <rPr>
        <b/>
        <u/>
        <sz val="12"/>
        <rFont val="Calibri"/>
        <family val="2"/>
      </rPr>
      <t>Cellules bloquées</t>
    </r>
  </si>
  <si>
    <t>L’outil a été réalisé pour que vous n’ayez qu’à entrer les informations que vous connaissez dans le fichier et qu'il calcule automatiquement le reste. Ainsi, de nombreuses cellules sont bloquées (vous ne pouvez y entrer aucun chiffre puisqu’une formule allant chercher des données dans d’autres onglets du fichier est cachée).</t>
  </si>
  <si>
    <r>
      <t>b.</t>
    </r>
    <r>
      <rPr>
        <b/>
        <sz val="7"/>
        <rFont val="Times New Roman"/>
        <family val="1"/>
      </rPr>
      <t xml:space="preserve">     </t>
    </r>
    <r>
      <rPr>
        <b/>
        <u/>
        <sz val="12"/>
        <rFont val="Calibri"/>
        <family val="2"/>
      </rPr>
      <t>Méthode de remplissage du fichier</t>
    </r>
  </si>
  <si>
    <t>Commencez par remplir le budget de caisse des années 1 et 2, et retournez ensuite au coût et financement du projet. Vous pourrez par la suite compléter les annexes du coût et financement. Ensuite, les hypothèses de ventes et d'achats resteront à faire.</t>
  </si>
  <si>
    <t>Ne vous inquiétez pas si vous voyez des sections qui ne balancent pas au début. C'est normal; une fois que tous vos chiffres seront entrés, les montants devraient s'équilibrer.</t>
  </si>
  <si>
    <t>Si les montants ne balancent pas après avoir entré tous vos chiffres, joignez votre conseiller pour de l'assistance.</t>
  </si>
  <si>
    <r>
      <t>c.</t>
    </r>
    <r>
      <rPr>
        <b/>
        <sz val="7"/>
        <rFont val="Times New Roman"/>
        <family val="1"/>
      </rPr>
      <t xml:space="preserve">      </t>
    </r>
    <r>
      <rPr>
        <b/>
        <u/>
        <sz val="12"/>
        <rFont val="Calibri"/>
        <family val="2"/>
      </rPr>
      <t>Nom de l’entreprise</t>
    </r>
  </si>
  <si>
    <r>
      <t>d.</t>
    </r>
    <r>
      <rPr>
        <b/>
        <sz val="7"/>
        <rFont val="Times New Roman"/>
        <family val="1"/>
      </rPr>
      <t xml:space="preserve">     </t>
    </r>
    <r>
      <rPr>
        <b/>
        <u/>
        <sz val="12"/>
        <rFont val="Calibri"/>
        <family val="2"/>
      </rPr>
      <t>Date de démarrage</t>
    </r>
  </si>
  <si>
    <t>Choisissez une date de démarrage qui correspond à la date à laquelle vous avez commencé ou souhaitez commencer à vendre vos produits et services. Ne tenez pas compte de la date d’enregistrement ou d’incorporation. Ainsi, toutes les dépenses qui auront été engendrées avant cette date seront considérées comme des coûts ou investissements de prédémarrage.</t>
  </si>
  <si>
    <r>
      <t>e.</t>
    </r>
    <r>
      <rPr>
        <b/>
        <sz val="7"/>
        <rFont val="Times New Roman"/>
        <family val="1"/>
      </rPr>
      <t xml:space="preserve">     </t>
    </r>
    <r>
      <rPr>
        <b/>
        <u/>
        <sz val="12"/>
        <rFont val="Calibri"/>
        <family val="2"/>
      </rPr>
      <t>Navigation</t>
    </r>
  </si>
  <si>
    <r>
      <t xml:space="preserve">Il est possible de naviguer facilement dans le document en utilisant les boutons de la feuille « </t>
    </r>
    <r>
      <rPr>
        <b/>
        <sz val="12"/>
        <rFont val="Calibri"/>
        <family val="2"/>
      </rPr>
      <t>Accueil »</t>
    </r>
    <r>
      <rPr>
        <sz val="12"/>
        <rFont val="Calibri"/>
        <family val="2"/>
      </rPr>
      <t xml:space="preserve"> et retourner au menu principal en cliquant sur l'icône maison.</t>
    </r>
  </si>
  <si>
    <r>
      <t>2)</t>
    </r>
    <r>
      <rPr>
        <sz val="7"/>
        <rFont val="Times New Roman"/>
        <family val="1"/>
      </rPr>
      <t xml:space="preserve">     </t>
    </r>
    <r>
      <rPr>
        <sz val="20"/>
        <rFont val="Calibri"/>
        <family val="2"/>
      </rPr>
      <t>Coût et financement (CoûtFin) et annexes</t>
    </r>
  </si>
  <si>
    <t xml:space="preserve">Comme son nom l’indique, cette feuille permet de déterminer l’ensemble des coûts et investissements nécessaires au démarrage de l’entreprise ainsi que la structure de financement du projet. </t>
  </si>
  <si>
    <r>
      <rPr>
        <u/>
        <sz val="12"/>
        <rFont val="Calibri"/>
        <family val="2"/>
      </rPr>
      <t>Attention:</t>
    </r>
    <r>
      <rPr>
        <sz val="12"/>
        <rFont val="Calibri"/>
        <family val="2"/>
      </rPr>
      <t xml:space="preserve"> l’ensemble du financement doit être égal à l’ensemble du financement du projet. Si ce n’est pas le cas, une alerte apparaîtra en bas à droite en rouge.</t>
    </r>
  </si>
  <si>
    <r>
      <t>3)</t>
    </r>
    <r>
      <rPr>
        <sz val="7"/>
        <rFont val="Times New Roman"/>
        <family val="1"/>
      </rPr>
      <t>    </t>
    </r>
    <r>
      <rPr>
        <sz val="20"/>
        <rFont val="Calibri"/>
        <family val="2"/>
      </rPr>
      <t>Hypothèses (Hypot.Ventes.Vide)</t>
    </r>
  </si>
  <si>
    <t>Cette feuille vous permet de poser vos hypothèses financières.</t>
  </si>
  <si>
    <t>Il est important d’indiquer aux lecteurs de votre plan d’affaires de façon sommaire et concise, vos hypothèses de ventes, d’achats, de création d’emplois (si applicable), d’emprunts, de gestion du risque financier, etc.</t>
  </si>
  <si>
    <t>Conseils :</t>
  </si>
  <si>
    <t>Compléter l’ensemble des hypothèses pour deux ou trois ans, selon les besoins.</t>
  </si>
  <si>
    <r>
      <t>4)</t>
    </r>
    <r>
      <rPr>
        <sz val="7"/>
        <rFont val="Times New Roman"/>
        <family val="1"/>
      </rPr>
      <t xml:space="preserve">     </t>
    </r>
    <r>
      <rPr>
        <sz val="20"/>
        <rFont val="Calibri"/>
        <family val="2"/>
      </rPr>
      <t xml:space="preserve">Bilan (Bil) </t>
    </r>
  </si>
  <si>
    <t>Cette feuille permet de déterminer le Bilan à l’ouverture, à l’année 1 et à l’année 2.</t>
  </si>
  <si>
    <r>
      <t>5)</t>
    </r>
    <r>
      <rPr>
        <sz val="7"/>
        <rFont val="Times New Roman"/>
        <family val="1"/>
      </rPr>
      <t xml:space="preserve">     </t>
    </r>
    <r>
      <rPr>
        <sz val="20"/>
        <rFont val="Calibri"/>
        <family val="2"/>
      </rPr>
      <t>États des résultats (Rés)</t>
    </r>
  </si>
  <si>
    <r>
      <t>6)</t>
    </r>
    <r>
      <rPr>
        <sz val="7"/>
        <rFont val="Times New Roman"/>
        <family val="1"/>
      </rPr>
      <t xml:space="preserve">     </t>
    </r>
    <r>
      <rPr>
        <sz val="20"/>
        <rFont val="Calibri"/>
        <family val="2"/>
      </rPr>
      <t>Annexe État des résultats (annxRés)</t>
    </r>
  </si>
  <si>
    <t>Il est possible, à l'annexe « État des résultats », de comparer les ventes et les dépenses d'un seul coup d'œil. C'est un document très utile pour vous assurer que vos chiffres sont cohérents.</t>
  </si>
  <si>
    <r>
      <t>7)</t>
    </r>
    <r>
      <rPr>
        <sz val="7"/>
        <rFont val="Times New Roman"/>
        <family val="1"/>
      </rPr>
      <t xml:space="preserve">     </t>
    </r>
    <r>
      <rPr>
        <sz val="20"/>
        <rFont val="Calibri"/>
        <family val="2"/>
      </rPr>
      <t>Ventilation des ventes et des achats (Vts&amp;Achts)</t>
    </r>
  </si>
  <si>
    <t>Cette feuille permet de déterminer l’encaissement des ventes et le paiement des achats.</t>
  </si>
  <si>
    <t>Première partie – Ventilation des ventes</t>
  </si>
  <si>
    <t>Le calcul des ventes mensuelles, soit le total mensuel de vos ventes, provient de la feuille (Hypot.Ventes.Vide) avec les liens où vous aurez calculé toutes vos ventes.</t>
  </si>
  <si>
    <t>Il faut ensuite indiquer la vitesse à laquelle les clients vous paient : comptant, 30 jours, etc. Le total doit indiquer 100%.</t>
  </si>
  <si>
    <r>
      <t>Si vous oubliez</t>
    </r>
    <r>
      <rPr>
        <sz val="12"/>
        <rFont val="Calibri"/>
        <family val="2"/>
      </rPr>
      <t>, aucune recette ne sera indiquée au budget de caisse.</t>
    </r>
  </si>
  <si>
    <t xml:space="preserve">Deuxième partie – Ventilation des achats </t>
  </si>
  <si>
    <t>Il faut déterminer dans les cellules mensuelles, le total mensuel de vos achats, soit en utilisant un pourcentage de coût moyen (calculé sur les ventes) pour l'achat d'inventaire ou la sous-traitance d'un service. Il est possible de faire une moyenne.</t>
  </si>
  <si>
    <t>Il faut ensuite indiquer la vitesse à laquelle vous payez les fournisseurs : comptant, 30 jours. Le total doit indiquer 100%.</t>
  </si>
  <si>
    <t>Ce calcul des déboursés sera automatiquement inscrit dans le budget de caisse.</t>
  </si>
  <si>
    <r>
      <t>Si vous oubliez</t>
    </r>
    <r>
      <rPr>
        <sz val="12"/>
        <rFont val="Calibri"/>
        <family val="2"/>
      </rPr>
      <t>, aucun déboursé ne sera indiqué au budget de caisse.</t>
    </r>
  </si>
  <si>
    <r>
      <t>8)</t>
    </r>
    <r>
      <rPr>
        <sz val="7"/>
        <rFont val="Times New Roman"/>
        <family val="1"/>
      </rPr>
      <t xml:space="preserve">     </t>
    </r>
    <r>
      <rPr>
        <sz val="20"/>
        <rFont val="Calibri"/>
        <family val="2"/>
      </rPr>
      <t>Impression du document ou PDF (Créer PDF)</t>
    </r>
  </si>
  <si>
    <r>
      <t xml:space="preserve">Vous pouvez sauvegarder le document en format PDF. Pour ce faire, il faut cliquer sur le bouton </t>
    </r>
    <r>
      <rPr>
        <b/>
        <sz val="12"/>
        <rFont val="Calibri"/>
        <family val="2"/>
      </rPr>
      <t>« Créer PDF »</t>
    </r>
    <r>
      <rPr>
        <sz val="12"/>
        <rFont val="Calibri"/>
        <family val="2"/>
      </rPr>
      <t xml:space="preserve"> dans la feuille </t>
    </r>
    <r>
      <rPr>
        <b/>
        <sz val="12"/>
        <rFont val="Calibri"/>
        <family val="2"/>
      </rPr>
      <t>«</t>
    </r>
    <r>
      <rPr>
        <sz val="12"/>
        <rFont val="Calibri"/>
        <family val="2"/>
      </rPr>
      <t xml:space="preserve"> </t>
    </r>
    <r>
      <rPr>
        <b/>
        <sz val="12"/>
        <rFont val="Calibri"/>
        <family val="2"/>
      </rPr>
      <t>Accueil »</t>
    </r>
    <r>
      <rPr>
        <sz val="12"/>
        <rFont val="Calibri"/>
        <family val="2"/>
      </rPr>
      <t>.</t>
    </r>
  </si>
  <si>
    <t>Vous serez en mesure par la suite d'imprimer le document à votre guise.</t>
  </si>
  <si>
    <t>P.S. Il est possible que la macro PDF ne fonctionne pas si vous utilisez un ordinateur MAC.</t>
  </si>
  <si>
    <t>Sinon, vous pouvez imprimer chacune des feuilles Excel de manière habituelle.</t>
  </si>
  <si>
    <t>Moratoire</t>
  </si>
  <si>
    <t>Type de moratoire en mois</t>
  </si>
  <si>
    <t>intérêt accumulé</t>
  </si>
  <si>
    <t>b</t>
  </si>
  <si>
    <t>c</t>
  </si>
  <si>
    <t>d</t>
  </si>
  <si>
    <t>e</t>
  </si>
  <si>
    <t>a</t>
  </si>
  <si>
    <t>numéro de prêt</t>
  </si>
  <si>
    <t>emp1_int_cumu</t>
  </si>
  <si>
    <t>emp1_debut</t>
  </si>
  <si>
    <t>montant prêt</t>
  </si>
  <si>
    <t>emp1_mont_cal</t>
  </si>
  <si>
    <t>sold</t>
  </si>
  <si>
    <t>nu période</t>
  </si>
  <si>
    <t>emp1_mont_ini</t>
  </si>
  <si>
    <t>d début</t>
  </si>
  <si>
    <t>c début</t>
  </si>
  <si>
    <t>b début</t>
  </si>
  <si>
    <t>emp2_fin</t>
  </si>
  <si>
    <t>emp2_tx</t>
  </si>
  <si>
    <t>emp2_conge</t>
  </si>
  <si>
    <t>emp2_debut</t>
  </si>
  <si>
    <t>emp2_type</t>
  </si>
  <si>
    <t>emp2_vers</t>
  </si>
  <si>
    <t>emp2_int_cumu</t>
  </si>
  <si>
    <t>emp2_mont_cal</t>
  </si>
  <si>
    <t>emp2_mont_ini</t>
  </si>
  <si>
    <t>emp3_fin</t>
  </si>
  <si>
    <t>emp3_tx</t>
  </si>
  <si>
    <t>emp3_conge</t>
  </si>
  <si>
    <t>emp3_debut</t>
  </si>
  <si>
    <t>emp3_type</t>
  </si>
  <si>
    <t>emp3_vers</t>
  </si>
  <si>
    <t>emp3_int_cumu</t>
  </si>
  <si>
    <t>emp3_mont_cal</t>
  </si>
  <si>
    <t>emp3_mont_ini</t>
  </si>
  <si>
    <t>emp4_fin</t>
  </si>
  <si>
    <t>emp4_tx</t>
  </si>
  <si>
    <t>emp4_conge</t>
  </si>
  <si>
    <t>emp4_debut</t>
  </si>
  <si>
    <t>emp4_type</t>
  </si>
  <si>
    <t>emp4_vers</t>
  </si>
  <si>
    <t>emp4_int_cumu</t>
  </si>
  <si>
    <t>emp4_mont_cal</t>
  </si>
  <si>
    <t>emp4_mont_ini</t>
  </si>
  <si>
    <t>emp5_fin</t>
  </si>
  <si>
    <t>emp5_tx</t>
  </si>
  <si>
    <t>emp5_conge</t>
  </si>
  <si>
    <t>emp5_debut</t>
  </si>
  <si>
    <t>emp5_type</t>
  </si>
  <si>
    <t>emp5_vers</t>
  </si>
  <si>
    <t>emp5_int_cumu</t>
  </si>
  <si>
    <t>emp5_mont_cal</t>
  </si>
  <si>
    <t>emp5_mont_ini</t>
  </si>
  <si>
    <t>emp6_fin</t>
  </si>
  <si>
    <t>emp6_tx</t>
  </si>
  <si>
    <t>emp6_conge</t>
  </si>
  <si>
    <t>emp6_debut</t>
  </si>
  <si>
    <t>emp6_type</t>
  </si>
  <si>
    <t>emp6_vers</t>
  </si>
  <si>
    <t>emp6_int_cumu</t>
  </si>
  <si>
    <t>emp6_mont_cal</t>
  </si>
  <si>
    <t>emp6_mont_ini</t>
  </si>
  <si>
    <t>d début4</t>
  </si>
  <si>
    <t>d début5</t>
  </si>
  <si>
    <t>d début6</t>
  </si>
  <si>
    <t>sans congé</t>
  </si>
  <si>
    <t>intéterêt</t>
  </si>
  <si>
    <t>intérêts+capital</t>
  </si>
  <si>
    <t>intérêt au premier</t>
  </si>
  <si>
    <t>congé en capital</t>
  </si>
  <si>
    <t>indexe de recherche</t>
  </si>
  <si>
    <t>date différente</t>
  </si>
  <si>
    <t>comportement</t>
  </si>
  <si>
    <t>période relative au prêt</t>
  </si>
  <si>
    <t>Durée du prêt</t>
  </si>
  <si>
    <t>Coût de projet</t>
  </si>
  <si>
    <t>Financement de projet</t>
  </si>
  <si>
    <t>Fonds de roulement</t>
  </si>
  <si>
    <t>Transfert d’actifs</t>
  </si>
  <si>
    <t>Fonds de proximité (love money)</t>
  </si>
  <si>
    <t>Sociofinancement</t>
  </si>
  <si>
    <t>Équipement informatique</t>
  </si>
  <si>
    <t>Amélioration locatives</t>
  </si>
  <si>
    <t>Site Internet</t>
  </si>
  <si>
    <t>vers cumulé</t>
  </si>
  <si>
    <t>intérêt cumulé</t>
  </si>
  <si>
    <t>capital culmulé</t>
  </si>
  <si>
    <t>solde dernier</t>
  </si>
  <si>
    <t>empr_ref_avant</t>
  </si>
  <si>
    <t>somme</t>
  </si>
  <si>
    <t>pour capital</t>
  </si>
  <si>
    <t>intérêt cum</t>
  </si>
  <si>
    <t>Montant marge</t>
  </si>
  <si>
    <t>prélevement</t>
  </si>
  <si>
    <t>prélevement demandé</t>
  </si>
  <si>
    <t>solde de contrôle</t>
  </si>
  <si>
    <t>encaise fin avant marge</t>
  </si>
  <si>
    <t>intérêt sur marge</t>
  </si>
  <si>
    <t>emprunt</t>
  </si>
  <si>
    <t>avant date démarage</t>
  </si>
  <si>
    <t>période</t>
  </si>
  <si>
    <t>montant</t>
  </si>
  <si>
    <t>Versement marge de crédit</t>
  </si>
  <si>
    <t>Solde de la marge de crédit</t>
  </si>
  <si>
    <t>ans 1</t>
  </si>
  <si>
    <t>ans 2</t>
  </si>
  <si>
    <t>ans 3</t>
  </si>
  <si>
    <t>Portion court terme (de dette long terme)</t>
  </si>
  <si>
    <t>aucun</t>
  </si>
  <si>
    <t>prêt 1</t>
  </si>
  <si>
    <t>prêt 2</t>
  </si>
  <si>
    <t>prêt 3</t>
  </si>
  <si>
    <t>prêt 4</t>
  </si>
  <si>
    <t>prêt 5</t>
  </si>
  <si>
    <t>prêt 6</t>
  </si>
  <si>
    <t>Montant</t>
  </si>
  <si>
    <t>Date</t>
  </si>
  <si>
    <t>Interêt</t>
  </si>
  <si>
    <t>date à afficher</t>
  </si>
  <si>
    <t>durée</t>
  </si>
  <si>
    <t>2e feuille</t>
  </si>
  <si>
    <t>1e feuille</t>
  </si>
  <si>
    <t>contrôle 1 seule feuille possible</t>
  </si>
  <si>
    <t>encaise de début avec marge</t>
  </si>
  <si>
    <t xml:space="preserve">Montant maximum </t>
  </si>
  <si>
    <t>marge</t>
  </si>
  <si>
    <t>utliser dans coutfin</t>
  </si>
  <si>
    <t>An 1</t>
  </si>
  <si>
    <t>An 2</t>
  </si>
  <si>
    <t>An 3</t>
  </si>
  <si>
    <t>Ouverture</t>
  </si>
  <si>
    <t>Montant marge recommandé</t>
  </si>
  <si>
    <t>Dépassement</t>
  </si>
  <si>
    <t>$x$1:$ab$29</t>
  </si>
  <si>
    <t>$a$1:$r$31</t>
  </si>
  <si>
    <t>$a$1:$u$43</t>
  </si>
  <si>
    <t>$a$1:$t$85</t>
  </si>
  <si>
    <t>$a$1:$l39</t>
  </si>
  <si>
    <t>possible 1 ou  2</t>
  </si>
  <si>
    <t>nombre de page</t>
  </si>
  <si>
    <t>Vérfie si 2e feuille seulement</t>
  </si>
  <si>
    <t>nb feuille total selon donnée</t>
  </si>
  <si>
    <t>nb feuille total à imprimer</t>
  </si>
  <si>
    <t>Marketing (publicité, promo, etc.)</t>
  </si>
  <si>
    <t>Inventaire</t>
  </si>
  <si>
    <t>Autre</t>
  </si>
  <si>
    <t>Équipement de fabrication</t>
  </si>
  <si>
    <t xml:space="preserve">Équipement de bureau </t>
  </si>
  <si>
    <t>Total Frais payé d'avance</t>
  </si>
  <si>
    <t>Propriété intellectuelle (brevets, marque de commerce)</t>
  </si>
  <si>
    <t>Achat d'actions</t>
  </si>
  <si>
    <t>Applications mobiles/ plates formes web</t>
  </si>
  <si>
    <t>R&amp;D (Recherche et développement)</t>
  </si>
  <si>
    <t>Autres actifs intangibles</t>
  </si>
  <si>
    <t>COÛT TOTAL</t>
  </si>
  <si>
    <t>FINANCEMENT TOTAL</t>
  </si>
  <si>
    <t>Total immobilisation</t>
  </si>
  <si>
    <t>Total actifs intangibles</t>
  </si>
  <si>
    <t>date feuille  emprunt</t>
  </si>
  <si>
    <t>date calcul</t>
  </si>
  <si>
    <t>Avant date démarrage</t>
  </si>
  <si>
    <t>Dividendes versés à l'actionnaire</t>
  </si>
  <si>
    <t>Prélevement</t>
  </si>
  <si>
    <t>Encaise de début avec marge</t>
  </si>
  <si>
    <t>date calcule</t>
  </si>
  <si>
    <t>reste à additionner les périodes</t>
  </si>
  <si>
    <t>date inscrite</t>
  </si>
  <si>
    <t>Comptes Clients</t>
  </si>
  <si>
    <t>Nom de l'entreprise</t>
  </si>
  <si>
    <t>Encaisse</t>
  </si>
  <si>
    <t>emp_debut</t>
  </si>
  <si>
    <t>Actifs intangibles</t>
  </si>
  <si>
    <t>Total subvention</t>
  </si>
  <si>
    <t>Immobilisation</t>
  </si>
  <si>
    <t>Subvention</t>
  </si>
  <si>
    <t>EMPRUNT bancaire # 5</t>
  </si>
  <si>
    <t>EMPRUNT bancaire # 6</t>
  </si>
  <si>
    <t>$a$1:$c$120</t>
  </si>
  <si>
    <t>Guide</t>
  </si>
  <si>
    <t>$A$1:$p$35</t>
  </si>
  <si>
    <t>Pt Mrt</t>
  </si>
  <si>
    <t>$A$1:$q$52</t>
  </si>
  <si>
    <t>annxRés</t>
  </si>
  <si>
    <t>Rés</t>
  </si>
  <si>
    <t>$A$1:$u$71</t>
  </si>
  <si>
    <t>$A$1:$p$71</t>
  </si>
  <si>
    <t>Bil</t>
  </si>
  <si>
    <t>$a$1:$h$66</t>
  </si>
  <si>
    <t>BilPréProj</t>
  </si>
  <si>
    <t>$A$1:$i$41</t>
  </si>
  <si>
    <t>$A$1:$i$28</t>
  </si>
  <si>
    <t>Amor</t>
  </si>
  <si>
    <t>$A$1:$aK$77</t>
  </si>
  <si>
    <t>Empr</t>
  </si>
  <si>
    <t>BdgCais3</t>
  </si>
  <si>
    <t>BdgCais2</t>
  </si>
  <si>
    <t>BdgCais1</t>
  </si>
  <si>
    <t>$A$1:$u$140</t>
  </si>
  <si>
    <t>$A$1:$u$92</t>
  </si>
  <si>
    <t>Vts&amp;Achts</t>
  </si>
  <si>
    <t>$A$1:$R$89</t>
  </si>
  <si>
    <t>$A$1:$R$62</t>
  </si>
  <si>
    <t>Hypot.Ventes.Vide</t>
  </si>
  <si>
    <t>$a$1:$G$31</t>
  </si>
  <si>
    <t>CoûtFin</t>
  </si>
  <si>
    <t>$a$1:$l$39</t>
  </si>
  <si>
    <t>Accueil</t>
  </si>
  <si>
    <t>zone</t>
  </si>
  <si>
    <t>3 ans</t>
  </si>
  <si>
    <t>nb_page_hauteur</t>
  </si>
  <si>
    <t xml:space="preserve">nb_page_largeur </t>
  </si>
  <si>
    <t>2ans</t>
  </si>
  <si>
    <t>nombre de feuille</t>
  </si>
  <si>
    <t>$A$1:$u$58</t>
  </si>
  <si>
    <t>$A$1:$v$52</t>
  </si>
  <si>
    <t>$A$1:$u$35</t>
  </si>
  <si>
    <t>$A$1:$p$58</t>
  </si>
  <si>
    <t>Encaise fin avant marge</t>
  </si>
  <si>
    <t>Subventions reçues au démarrage</t>
  </si>
  <si>
    <t>Financement à long terme</t>
  </si>
  <si>
    <t>Total financement à long terme</t>
  </si>
  <si>
    <t>Frais payés d'avance</t>
  </si>
  <si>
    <t>date_demarrage+1_an</t>
  </si>
  <si>
    <t>Hébergement web / Logiciels</t>
  </si>
  <si>
    <t>Total fonds de roulement</t>
  </si>
  <si>
    <t>Financement interne</t>
  </si>
  <si>
    <t>Total du financement interne</t>
  </si>
  <si>
    <t>Achat d'inventaire additionnel</t>
  </si>
  <si>
    <t>Première tranche</t>
  </si>
  <si>
    <t>Bilan</t>
  </si>
  <si>
    <t>Bilan Pré projet</t>
  </si>
  <si>
    <t>Apres démarage</t>
  </si>
  <si>
    <t>$A$1:$bt$77</t>
  </si>
  <si>
    <r>
      <t xml:space="preserve">En tant qu’utilisateur, vous ne pourrez donc entrer des chiffres que dans les cellules en </t>
    </r>
    <r>
      <rPr>
        <b/>
        <sz val="12"/>
        <color rgb="FF0070C0"/>
        <rFont val="Calibri"/>
        <family val="2"/>
      </rPr>
      <t>BLEU</t>
    </r>
    <r>
      <rPr>
        <b/>
        <sz val="12"/>
        <rFont val="Calibri"/>
        <family val="2"/>
      </rPr>
      <t xml:space="preserve"> et d'autres en noir</t>
    </r>
    <r>
      <rPr>
        <sz val="12"/>
        <rFont val="Calibri"/>
        <family val="2"/>
      </rPr>
      <t>. Tout ce qui est en noir n’est généralement pas modifiable.</t>
    </r>
  </si>
  <si>
    <t>Inscrire le nom de l’entreprise dans le premier onglet, Coût et financement, dans la cellule B1.</t>
  </si>
  <si>
    <t>Inscrire la date de démarrage dans l’onglet du bilan pour déterminer la date d’ouverture, dans la cellule F1.</t>
  </si>
  <si>
    <r>
      <t>2.</t>
    </r>
    <r>
      <rPr>
        <sz val="7"/>
        <rFont val="Times New Roman"/>
        <family val="1"/>
      </rPr>
      <t> </t>
    </r>
    <r>
      <rPr>
        <b/>
        <sz val="12"/>
        <rFont val="Calibri"/>
        <family val="2"/>
      </rPr>
      <t xml:space="preserve">Remplir </t>
    </r>
    <r>
      <rPr>
        <sz val="12"/>
        <rFont val="Calibri"/>
        <family val="2"/>
      </rPr>
      <t xml:space="preserve">ensuite la partie de droite </t>
    </r>
    <r>
      <rPr>
        <b/>
        <sz val="12"/>
        <rFont val="Calibri"/>
        <family val="2"/>
      </rPr>
      <t>« Financement de projet »</t>
    </r>
    <r>
      <rPr>
        <sz val="12"/>
        <rFont val="Calibri"/>
        <family val="2"/>
      </rPr>
      <t>.</t>
    </r>
  </si>
  <si>
    <r>
      <t>1.</t>
    </r>
    <r>
      <rPr>
        <sz val="7"/>
        <rFont val="Times New Roman"/>
        <family val="1"/>
      </rPr>
      <t> </t>
    </r>
    <r>
      <rPr>
        <b/>
        <sz val="12"/>
        <rFont val="Calibri"/>
        <family val="2"/>
      </rPr>
      <t xml:space="preserve">Remplir </t>
    </r>
    <r>
      <rPr>
        <sz val="12"/>
        <rFont val="Calibri"/>
        <family val="2"/>
      </rPr>
      <t xml:space="preserve">d’abord la partie de gauche intitulée </t>
    </r>
    <r>
      <rPr>
        <b/>
        <sz val="12"/>
        <rFont val="Calibri"/>
        <family val="2"/>
      </rPr>
      <t>«</t>
    </r>
    <r>
      <rPr>
        <sz val="12"/>
        <rFont val="Calibri"/>
        <family val="2"/>
      </rPr>
      <t xml:space="preserve"> </t>
    </r>
    <r>
      <rPr>
        <b/>
        <sz val="12"/>
        <rFont val="Calibri"/>
        <family val="2"/>
      </rPr>
      <t>Coût du projet »</t>
    </r>
    <r>
      <rPr>
        <sz val="12"/>
        <rFont val="Calibri"/>
        <family val="2"/>
      </rPr>
      <t xml:space="preserve">. </t>
    </r>
  </si>
  <si>
    <t>Si vous avez une marge de crédit, veillez identifier le montant dans la secion appropriée (collonne M). Veuillez indiquer le taux d'intérêt. Le montant de la tranche arrondi au montant le plus près que vous indiquez. Par exemple, si vous indiquez une tranche de 100$ et que votre encaisse est négative de 2352$ le système indiquera un montant de 2400$ à votre solde de marge.</t>
  </si>
  <si>
    <r>
      <t>Cette section vous permettra d’identifier comment vous financerez votre projet</t>
    </r>
    <r>
      <rPr>
        <i/>
        <sz val="12"/>
        <rFont val="Calibri"/>
        <family val="2"/>
      </rPr>
      <t xml:space="preserve">. </t>
    </r>
    <r>
      <rPr>
        <sz val="12"/>
        <rFont val="Calibri"/>
        <family val="2"/>
      </rPr>
      <t>Les montants de subventions doivent être entrer dans la boite (collone H). Veuillez indiquez la date auquel vous prévoyez obtenir la subvention ou la date auquel vous avez reçu la subvention, le cas échéant. Les montants d'emprunts doivent être entrés dans l'onget emprunt [Empr].</t>
    </r>
  </si>
  <si>
    <t>Cette section vous permet d’identifier ce qu’il vous faut pour démarrer votre projet. Les frais payés d'avance doivent êtres entrés dans la boite dédiée à droite (colonne M).</t>
  </si>
  <si>
    <r>
      <t xml:space="preserve">Pour compléter le bilan d’ouverture, il faut inscrire les données dans la page « CoûtFin ». La section « </t>
    </r>
    <r>
      <rPr>
        <b/>
        <sz val="12"/>
        <rFont val="Calibri"/>
        <family val="2"/>
      </rPr>
      <t>ACTIF</t>
    </r>
    <r>
      <rPr>
        <sz val="12"/>
        <rFont val="Calibri"/>
        <family val="2"/>
      </rPr>
      <t xml:space="preserve"> » contiendra les éléments de la section « </t>
    </r>
    <r>
      <rPr>
        <b/>
        <sz val="12"/>
        <rFont val="Calibri"/>
        <family val="2"/>
      </rPr>
      <t>Coût du projet</t>
    </r>
    <r>
      <rPr>
        <sz val="12"/>
        <rFont val="Calibri"/>
        <family val="2"/>
      </rPr>
      <t xml:space="preserve"> » et la section « </t>
    </r>
    <r>
      <rPr>
        <b/>
        <sz val="12"/>
        <rFont val="Calibri"/>
        <family val="2"/>
      </rPr>
      <t>PASSIF ET AVOIR</t>
    </r>
    <r>
      <rPr>
        <sz val="12"/>
        <rFont val="Calibri"/>
        <family val="2"/>
      </rPr>
      <t xml:space="preserve"> » contiendra les éléments de la section « </t>
    </r>
    <r>
      <rPr>
        <b/>
        <sz val="12"/>
        <rFont val="Calibri"/>
        <family val="2"/>
      </rPr>
      <t>Financement du projet</t>
    </r>
    <r>
      <rPr>
        <sz val="12"/>
        <rFont val="Calibri"/>
        <family val="2"/>
      </rPr>
      <t xml:space="preserve"> ».</t>
    </r>
  </si>
  <si>
    <t>L'état des résultats est un document financier clé pour votre entreprise. Il indique ce que gagne votre entreprise, ce qu'elle dépense et si elle réalise un bénéfice sur une période donnée. Vous n’avez rien à remplir, car cette feuille prend automatiquement ses données dans d’autres feuilles.</t>
  </si>
  <si>
    <t>Légende des couleurs pour les dates de subventions</t>
  </si>
  <si>
    <t>Légende des couleurs pour les dates de prêts</t>
  </si>
  <si>
    <t>Date après démarage</t>
  </si>
  <si>
    <t>Apports de l'actionnaire</t>
  </si>
  <si>
    <t>Autres frais de ventes</t>
  </si>
  <si>
    <t>Redevances</t>
  </si>
  <si>
    <t>Moins : Impôts corporatifs</t>
  </si>
  <si>
    <t>Le montant maximum de la marge est dépassé</t>
  </si>
  <si>
    <t>Matériel roulant</t>
  </si>
  <si>
    <t>Bâtiment et terrain</t>
  </si>
  <si>
    <t>Moratoire de capital</t>
  </si>
  <si>
    <t>Congé d'intérét et moratoire de capital</t>
  </si>
  <si>
    <t>Moratoire capital et intéret ajoutés au capital</t>
  </si>
  <si>
    <t>Moratoire capital et intéret ajoutés au 1er versement</t>
  </si>
  <si>
    <t>Version 5.5.6</t>
  </si>
  <si>
    <t>Nom d'entreprise</t>
  </si>
  <si>
    <t>Produit #1</t>
  </si>
  <si>
    <t>Service #1</t>
  </si>
  <si>
    <t>EMPRUNT bancaire # 4</t>
  </si>
  <si>
    <t>EMPRUNT bancaire # 1</t>
  </si>
  <si>
    <t>EMPRUNT bancaire # 2</t>
  </si>
  <si>
    <t>EMPRUNT bancaire #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</si>
</sst>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0\ &quot;$&quot;_);[Red]\(#,##0\ &quot;$&quot;\)"/>
    <numFmt numFmtId="8" formatCode="#,##0.00\ &quot;$&quot;_);[Red]\(#,##0.00\ &quot;$&quot;\)"/>
    <numFmt numFmtId="44" formatCode="_ * #,##0.00_)\ &quot;$&quot;_ ;_ * \(#,##0.00\)\ &quot;$&quot;_ ;_ * &quot;-&quot;??_)\ &quot;$&quot;_ ;_ @_ "/>
    <numFmt numFmtId="164" formatCode="0.0%"/>
    <numFmt numFmtId="165" formatCode="0.0"/>
    <numFmt numFmtId="166" formatCode="#,##0_ ;[Red]\-#,##0\ "/>
    <numFmt numFmtId="167" formatCode="d/mmm/yyyy"/>
    <numFmt numFmtId="168" formatCode="#,##0.000_);[Red]\(#,##0.000\)"/>
    <numFmt numFmtId="169" formatCode="0.00_)"/>
    <numFmt numFmtId="170" formatCode="0_)"/>
    <numFmt numFmtId="171" formatCode="[$-409]mmm/yy;@"/>
    <numFmt numFmtId="172" formatCode="#,##0\ &quot;$&quot;"/>
    <numFmt numFmtId="173" formatCode="0.00%\ [$ /mois]"/>
    <numFmt numFmtId="174" formatCode="#,##0.00\ &quot;$&quot;"/>
    <numFmt numFmtId="175" formatCode="0.00%\ "/>
    <numFmt numFmtId="176" formatCode="_ * #,##0_)\ &quot;$&quot;_ ;_ * \(#,##0\)\ &quot;$&quot;_ ;_ * &quot;-&quot;??_)\ &quot;$&quot;_ ;_ @_ "/>
  </numFmts>
  <fonts count="118">
    <font>
      <sz val="10"/>
      <name val="Arial"/>
    </font>
    <font>
      <b/>
      <sz val="10"/>
      <name val="Arial"/>
      <family val="2"/>
    </font>
    <font>
      <sz val="10"/>
      <name val="Arial"/>
      <family val="2"/>
    </font>
    <font>
      <b/>
      <u/>
      <sz val="12"/>
      <name val="Arial"/>
      <family val="2"/>
    </font>
    <font>
      <u/>
      <sz val="10"/>
      <name val="Arial"/>
      <family val="2"/>
    </font>
    <font>
      <b/>
      <u/>
      <sz val="10"/>
      <name val="Arial"/>
      <family val="2"/>
    </font>
    <font>
      <b/>
      <u/>
      <sz val="9"/>
      <name val="Arial"/>
      <family val="2"/>
    </font>
    <font>
      <u/>
      <sz val="11"/>
      <name val="Arial"/>
      <family val="2"/>
    </font>
    <font>
      <b/>
      <sz val="12"/>
      <name val="Arial"/>
      <family val="2"/>
    </font>
    <font>
      <sz val="11"/>
      <name val="Arial"/>
      <family val="2"/>
    </font>
    <font>
      <b/>
      <sz val="11"/>
      <name val="Arial"/>
      <family val="2"/>
    </font>
    <font>
      <sz val="12"/>
      <name val="Arial"/>
      <family val="2"/>
    </font>
    <font>
      <b/>
      <sz val="6.5"/>
      <name val="Arial"/>
      <family val="2"/>
    </font>
    <font>
      <sz val="9"/>
      <name val="Arial"/>
      <family val="2"/>
    </font>
    <font>
      <sz val="7"/>
      <name val="Arial"/>
      <family val="2"/>
    </font>
    <font>
      <sz val="8"/>
      <name val="Arial"/>
      <family val="2"/>
    </font>
    <font>
      <b/>
      <sz val="13"/>
      <name val="Arial"/>
      <family val="2"/>
    </font>
    <font>
      <i/>
      <sz val="9"/>
      <name val="Arial"/>
      <family val="2"/>
    </font>
    <font>
      <b/>
      <u/>
      <sz val="11"/>
      <name val="Arial"/>
      <family val="2"/>
    </font>
    <font>
      <b/>
      <i/>
      <sz val="8"/>
      <name val="Arial"/>
      <family val="2"/>
    </font>
    <font>
      <sz val="25"/>
      <name val="Colonna MT"/>
      <family val="5"/>
    </font>
    <font>
      <b/>
      <sz val="8"/>
      <name val="Book Antiqua"/>
      <family val="1"/>
    </font>
    <font>
      <sz val="16"/>
      <name val="Arial"/>
      <family val="2"/>
    </font>
    <font>
      <b/>
      <i/>
      <sz val="10"/>
      <name val="Arial"/>
      <family val="2"/>
    </font>
    <font>
      <b/>
      <i/>
      <sz val="8.5"/>
      <name val="Arial"/>
      <family val="2"/>
    </font>
    <font>
      <b/>
      <sz val="16"/>
      <name val="Arial"/>
      <family val="2"/>
    </font>
    <font>
      <sz val="8.5"/>
      <name val="Arial"/>
      <family val="2"/>
    </font>
    <font>
      <b/>
      <i/>
      <sz val="11.5"/>
      <name val="Arial"/>
      <family val="2"/>
    </font>
    <font>
      <b/>
      <sz val="11.5"/>
      <name val="Arial"/>
      <family val="2"/>
    </font>
    <font>
      <sz val="11.5"/>
      <name val="Arial"/>
      <family val="2"/>
    </font>
    <font>
      <b/>
      <sz val="14"/>
      <name val="Arial"/>
      <family val="2"/>
    </font>
    <font>
      <sz val="12.5"/>
      <name val="Arial"/>
      <family val="2"/>
    </font>
    <font>
      <sz val="13.5"/>
      <name val="Arial"/>
      <family val="2"/>
    </font>
    <font>
      <b/>
      <sz val="13.5"/>
      <name val="Arial"/>
      <family val="2"/>
    </font>
    <font>
      <b/>
      <sz val="12.5"/>
      <name val="Arial"/>
      <family val="2"/>
    </font>
    <font>
      <b/>
      <u/>
      <sz val="8"/>
      <name val="Arial"/>
      <family val="2"/>
    </font>
    <font>
      <sz val="7.5"/>
      <name val="Arial"/>
      <family val="2"/>
    </font>
    <font>
      <b/>
      <sz val="12"/>
      <color indexed="12"/>
      <name val="Arial"/>
      <family val="2"/>
    </font>
    <font>
      <sz val="10"/>
      <color indexed="12"/>
      <name val="Arial"/>
      <family val="2"/>
    </font>
    <font>
      <sz val="12"/>
      <name val="Arial MT"/>
    </font>
    <font>
      <sz val="12"/>
      <name val="Arial"/>
      <family val="2"/>
    </font>
    <font>
      <b/>
      <u/>
      <sz val="25"/>
      <name val="Colonna MT"/>
      <family val="5"/>
    </font>
    <font>
      <b/>
      <sz val="8"/>
      <name val="Arial"/>
      <family val="2"/>
    </font>
    <font>
      <sz val="12"/>
      <color indexed="12"/>
      <name val="Arial MT"/>
    </font>
    <font>
      <b/>
      <sz val="12"/>
      <name val="Arial MT"/>
    </font>
    <font>
      <b/>
      <sz val="12"/>
      <color indexed="12"/>
      <name val="Arial MT"/>
    </font>
    <font>
      <sz val="8"/>
      <name val="Arial MT"/>
    </font>
    <font>
      <sz val="12"/>
      <color indexed="8"/>
      <name val="Arial MT"/>
    </font>
    <font>
      <sz val="10"/>
      <name val="Arial MT"/>
    </font>
    <font>
      <sz val="11"/>
      <name val="Arial MT"/>
    </font>
    <font>
      <sz val="13.5"/>
      <name val="Arial MT"/>
    </font>
    <font>
      <i/>
      <sz val="10"/>
      <name val="Arial"/>
      <family val="2"/>
    </font>
    <font>
      <sz val="10"/>
      <color indexed="12"/>
      <name val="Arial MT"/>
    </font>
    <font>
      <b/>
      <sz val="9"/>
      <name val="Arial MT"/>
    </font>
    <font>
      <sz val="10"/>
      <color indexed="8"/>
      <name val="Arial"/>
      <family val="2"/>
    </font>
    <font>
      <sz val="20"/>
      <name val="Arial Rounded MT Bold"/>
      <family val="2"/>
    </font>
    <font>
      <b/>
      <sz val="11"/>
      <color theme="0"/>
      <name val="Calibri"/>
      <family val="2"/>
      <scheme val="minor"/>
    </font>
    <font>
      <sz val="8"/>
      <color rgb="FFFF0000"/>
      <name val="Arial"/>
      <family val="2"/>
    </font>
    <font>
      <sz val="10"/>
      <color rgb="FFFF0000"/>
      <name val="Arial"/>
      <family val="2"/>
    </font>
    <font>
      <b/>
      <sz val="20"/>
      <color rgb="FFFF0000"/>
      <name val="Arial"/>
      <family val="2"/>
    </font>
    <font>
      <b/>
      <sz val="12"/>
      <color rgb="FFFF0000"/>
      <name val="Arial MT"/>
    </font>
    <font>
      <sz val="10"/>
      <color rgb="FF0000FF"/>
      <name val="Arial"/>
      <family val="2"/>
    </font>
    <font>
      <b/>
      <u/>
      <sz val="10"/>
      <color theme="0"/>
      <name val="Arial"/>
      <family val="2"/>
    </font>
    <font>
      <b/>
      <sz val="10"/>
      <color theme="0"/>
      <name val="Arial"/>
      <family val="2"/>
    </font>
    <font>
      <b/>
      <sz val="10"/>
      <color theme="1"/>
      <name val="Arial"/>
      <family val="2"/>
    </font>
    <font>
      <sz val="10"/>
      <color theme="1"/>
      <name val="Arial"/>
      <family val="2"/>
    </font>
    <font>
      <sz val="10"/>
      <color theme="0"/>
      <name val="Arial"/>
      <family val="2"/>
    </font>
    <font>
      <sz val="12"/>
      <name val="Calibri Light"/>
      <family val="2"/>
    </font>
    <font>
      <b/>
      <sz val="9"/>
      <color theme="0"/>
      <name val="Arial Rounded MT Bold"/>
      <family val="2"/>
    </font>
    <font>
      <sz val="25"/>
      <color theme="0"/>
      <name val="Colonna MT"/>
      <family val="5"/>
    </font>
    <font>
      <sz val="16"/>
      <color theme="0"/>
      <name val="Arial"/>
      <family val="2"/>
    </font>
    <font>
      <b/>
      <sz val="13"/>
      <name val="Calibri Light"/>
      <family val="2"/>
    </font>
    <font>
      <sz val="20"/>
      <color theme="0"/>
      <name val="Abadi"/>
      <family val="2"/>
    </font>
    <font>
      <i/>
      <sz val="16"/>
      <name val="Calibri"/>
      <family val="2"/>
      <scheme val="minor"/>
    </font>
    <font>
      <sz val="10"/>
      <color theme="0"/>
      <name val="Abadi"/>
      <family val="2"/>
    </font>
    <font>
      <sz val="12"/>
      <color theme="0"/>
      <name val="Abadi"/>
      <family val="2"/>
    </font>
    <font>
      <sz val="10"/>
      <color theme="0"/>
      <name val="Abadi Extra Light"/>
      <family val="2"/>
    </font>
    <font>
      <b/>
      <sz val="20"/>
      <color theme="0"/>
      <name val="Abadi Extra Light"/>
      <family val="2"/>
    </font>
    <font>
      <sz val="20"/>
      <color theme="0"/>
      <name val="Abadi Extra Light"/>
      <family val="2"/>
    </font>
    <font>
      <i/>
      <sz val="14"/>
      <name val="Calibri"/>
      <family val="2"/>
      <scheme val="minor"/>
    </font>
    <font>
      <b/>
      <sz val="12"/>
      <color rgb="FF002060"/>
      <name val="Calibri"/>
      <family val="2"/>
      <scheme val="minor"/>
    </font>
    <font>
      <sz val="20"/>
      <name val="Calibri"/>
      <family val="2"/>
    </font>
    <font>
      <sz val="7"/>
      <name val="Times New Roman"/>
      <family val="1"/>
    </font>
    <font>
      <sz val="12"/>
      <name val="Calibri"/>
      <family val="2"/>
    </font>
    <font>
      <b/>
      <sz val="12"/>
      <name val="Calibri"/>
      <family val="2"/>
    </font>
    <font>
      <b/>
      <sz val="7"/>
      <name val="Times New Roman"/>
      <family val="1"/>
    </font>
    <font>
      <b/>
      <u/>
      <sz val="12"/>
      <name val="Calibri"/>
      <family val="2"/>
    </font>
    <font>
      <b/>
      <sz val="12"/>
      <color rgb="FF0070C0"/>
      <name val="Calibri"/>
      <family val="2"/>
    </font>
    <font>
      <i/>
      <sz val="12"/>
      <name val="Calibri"/>
      <family val="2"/>
    </font>
    <font>
      <u/>
      <sz val="12"/>
      <name val="Calibri"/>
      <family val="2"/>
    </font>
    <font>
      <i/>
      <sz val="28"/>
      <name val="Amasis MT Pro Medium"/>
      <family val="1"/>
    </font>
    <font>
      <b/>
      <sz val="12"/>
      <color rgb="FF0070C0"/>
      <name val="Arial Rounded MT Bold"/>
      <family val="2"/>
    </font>
    <font>
      <b/>
      <sz val="12"/>
      <color rgb="FFC00000"/>
      <name val="Calibri"/>
      <family val="2"/>
      <scheme val="minor"/>
    </font>
    <font>
      <b/>
      <sz val="10"/>
      <color rgb="FF0070C0"/>
      <name val="Arial"/>
      <family val="2"/>
    </font>
    <font>
      <sz val="10"/>
      <color rgb="FF0070C0"/>
      <name val="Arial"/>
      <family val="2"/>
    </font>
    <font>
      <b/>
      <sz val="18"/>
      <name val="Calibri"/>
      <family val="2"/>
      <scheme val="minor"/>
    </font>
    <font>
      <u/>
      <sz val="10"/>
      <color theme="10"/>
      <name val="Arial"/>
      <family val="2"/>
    </font>
    <font>
      <sz val="14"/>
      <name val="Arial"/>
      <family val="2"/>
    </font>
    <font>
      <b/>
      <sz val="12"/>
      <color rgb="FF002060"/>
      <name val="Arial"/>
      <family val="2"/>
    </font>
    <font>
      <sz val="6"/>
      <name val="Arial MT"/>
    </font>
    <font>
      <b/>
      <sz val="18"/>
      <color rgb="FF00B050"/>
      <name val="Arial"/>
      <family val="2"/>
    </font>
    <font>
      <b/>
      <sz val="10"/>
      <color theme="0"/>
      <name val="Arial Rounded MT Bold"/>
      <family val="2"/>
    </font>
    <font>
      <b/>
      <sz val="11"/>
      <color rgb="FF000000"/>
      <name val="Arial"/>
      <family val="2"/>
    </font>
    <font>
      <sz val="11"/>
      <color rgb="FF000000"/>
      <name val="Arial"/>
      <family val="2"/>
    </font>
    <font>
      <sz val="16"/>
      <color rgb="FFFF0000"/>
      <name val="Arial"/>
      <family val="2"/>
    </font>
    <font>
      <sz val="8"/>
      <name val="Arial"/>
      <family val="2"/>
    </font>
    <font>
      <sz val="13"/>
      <name val="Arial"/>
      <family val="2"/>
    </font>
    <font>
      <sz val="10"/>
      <name val="Arial"/>
      <family val="2"/>
    </font>
    <font>
      <sz val="11"/>
      <color theme="1"/>
      <name val="Arial"/>
      <family val="2"/>
    </font>
    <font>
      <b/>
      <sz val="11"/>
      <color theme="1"/>
      <name val="Arial"/>
      <family val="2"/>
    </font>
    <font>
      <b/>
      <sz val="12"/>
      <color rgb="FF000000"/>
      <name val="Arial"/>
      <family val="2"/>
    </font>
    <font>
      <sz val="9"/>
      <color indexed="81"/>
      <name val="Tahoma"/>
      <family val="2"/>
    </font>
    <font>
      <b/>
      <sz val="9"/>
      <color indexed="81"/>
      <name val="Tahoma"/>
      <family val="2"/>
    </font>
    <font>
      <sz val="11"/>
      <color rgb="FF0000FF"/>
      <name val="Arial"/>
      <family val="2"/>
    </font>
    <font>
      <b/>
      <sz val="20"/>
      <color theme="0"/>
      <name val="Abadi"/>
      <family val="2"/>
    </font>
    <font>
      <b/>
      <sz val="22"/>
      <color theme="0"/>
      <name val="Abadi"/>
      <family val="2"/>
    </font>
    <font>
      <b/>
      <sz val="10"/>
      <color rgb="FF0000FF"/>
      <name val="Arial"/>
      <family val="2"/>
    </font>
    <font>
      <b/>
      <sz val="8"/>
      <color rgb="FF0000FF"/>
      <name val="Arial"/>
      <family val="2"/>
    </font>
  </fonts>
  <fills count="42">
    <fill>
      <patternFill patternType="none"/>
    </fill>
    <fill>
      <patternFill patternType="gray125"/>
    </fill>
    <fill>
      <patternFill patternType="solid">
        <fgColor indexed="42"/>
        <bgColor indexed="64"/>
      </patternFill>
    </fill>
    <fill>
      <patternFill patternType="solid">
        <fgColor indexed="47"/>
        <bgColor indexed="64"/>
      </patternFill>
    </fill>
    <fill>
      <patternFill patternType="solid">
        <fgColor indexed="42"/>
        <bgColor indexed="54"/>
      </patternFill>
    </fill>
    <fill>
      <patternFill patternType="solid">
        <fgColor indexed="42"/>
        <bgColor indexed="22"/>
      </patternFill>
    </fill>
    <fill>
      <patternFill patternType="solid">
        <fgColor rgb="FFC8F0FC"/>
        <bgColor indexed="64"/>
      </patternFill>
    </fill>
    <fill>
      <patternFill patternType="solid">
        <fgColor rgb="FF7DDDFF"/>
        <bgColor indexed="64"/>
      </patternFill>
    </fill>
    <fill>
      <patternFill patternType="solid">
        <fgColor rgb="FFFFFF99"/>
        <bgColor indexed="64"/>
      </patternFill>
    </fill>
    <fill>
      <patternFill patternType="solid">
        <fgColor rgb="FFB7E7FF"/>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2" tint="-0.749992370372631"/>
        <bgColor indexed="64"/>
      </patternFill>
    </fill>
    <fill>
      <patternFill patternType="solid">
        <fgColor rgb="FFCCECFF"/>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CCFFCC"/>
        <bgColor indexed="54"/>
      </patternFill>
    </fill>
    <fill>
      <patternFill patternType="solid">
        <fgColor rgb="FFCCFFCC"/>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00B0F0"/>
        <bgColor indexed="64"/>
      </patternFill>
    </fill>
    <fill>
      <patternFill patternType="solid">
        <fgColor rgb="FF00B0F0"/>
        <bgColor indexed="54"/>
      </patternFill>
    </fill>
    <fill>
      <patternFill patternType="solid">
        <fgColor theme="3" tint="0.39997558519241921"/>
        <bgColor indexed="64"/>
      </patternFill>
    </fill>
    <fill>
      <patternFill patternType="solid">
        <fgColor rgb="FF7030A0"/>
        <bgColor indexed="64"/>
      </patternFill>
    </fill>
    <fill>
      <patternFill patternType="solid">
        <fgColor theme="6" tint="0.59999389629810485"/>
        <bgColor indexed="64"/>
      </patternFill>
    </fill>
    <fill>
      <patternFill patternType="solid">
        <fgColor theme="6" tint="0.59999389629810485"/>
        <bgColor indexed="22"/>
      </patternFill>
    </fill>
    <fill>
      <patternFill patternType="solid">
        <fgColor theme="9" tint="0.59999389629810485"/>
        <bgColor indexed="64"/>
      </patternFill>
    </fill>
    <fill>
      <patternFill patternType="solid">
        <fgColor indexed="65"/>
        <bgColor indexed="64"/>
      </patternFill>
    </fill>
    <fill>
      <patternFill patternType="solid">
        <fgColor indexed="65"/>
        <bgColor theme="0"/>
      </patternFill>
    </fill>
    <fill>
      <patternFill patternType="solid">
        <fgColor rgb="FF66B43A"/>
        <bgColor indexed="64"/>
      </patternFill>
    </fill>
    <fill>
      <patternFill patternType="solid">
        <fgColor rgb="FFFFFFCC"/>
        <bgColor indexed="64"/>
      </patternFill>
    </fill>
  </fills>
  <borders count="182">
    <border>
      <left/>
      <right/>
      <top/>
      <bottom/>
      <diagonal/>
    </border>
    <border>
      <left/>
      <right/>
      <top style="thin">
        <color indexed="64"/>
      </top>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double">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n">
        <color indexed="8"/>
      </bottom>
      <diagonal/>
    </border>
    <border>
      <left style="hair">
        <color indexed="8"/>
      </left>
      <right/>
      <top/>
      <bottom/>
      <diagonal/>
    </border>
    <border>
      <left style="hair">
        <color indexed="8"/>
      </left>
      <right style="hair">
        <color indexed="8"/>
      </right>
      <top/>
      <bottom/>
      <diagonal/>
    </border>
    <border>
      <left/>
      <right/>
      <top/>
      <bottom style="hair">
        <color indexed="8"/>
      </bottom>
      <diagonal/>
    </border>
    <border>
      <left style="thin">
        <color indexed="8"/>
      </left>
      <right style="thin">
        <color indexed="8"/>
      </right>
      <top/>
      <bottom style="thin">
        <color indexed="8"/>
      </bottom>
      <diagonal/>
    </border>
    <border>
      <left/>
      <right style="double">
        <color indexed="8"/>
      </right>
      <top/>
      <bottom/>
      <diagonal/>
    </border>
    <border>
      <left/>
      <right/>
      <top/>
      <bottom style="double">
        <color indexed="8"/>
      </bottom>
      <diagonal/>
    </border>
    <border>
      <left/>
      <right style="double">
        <color indexed="8"/>
      </right>
      <top/>
      <bottom style="double">
        <color indexed="8"/>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style="double">
        <color indexed="64"/>
      </right>
      <top style="double">
        <color indexed="64"/>
      </top>
      <bottom style="double">
        <color indexed="64"/>
      </bottom>
      <diagonal/>
    </border>
    <border>
      <left/>
      <right style="hair">
        <color indexed="64"/>
      </right>
      <top style="hair">
        <color indexed="64"/>
      </top>
      <bottom style="hair">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double">
        <color indexed="8"/>
      </left>
      <right/>
      <top/>
      <bottom/>
      <diagonal/>
    </border>
    <border>
      <left style="double">
        <color indexed="8"/>
      </left>
      <right/>
      <top/>
      <bottom style="double">
        <color indexed="8"/>
      </bottom>
      <diagonal/>
    </border>
    <border>
      <left style="thin">
        <color indexed="64"/>
      </left>
      <right style="hair">
        <color indexed="64"/>
      </right>
      <top style="hair">
        <color indexed="64"/>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top style="double">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double">
        <color indexed="64"/>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bottom style="double">
        <color indexed="64"/>
      </bottom>
      <diagonal/>
    </border>
    <border>
      <left style="hair">
        <color indexed="8"/>
      </left>
      <right/>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double">
        <color indexed="64"/>
      </bottom>
      <diagonal/>
    </border>
    <border>
      <left style="medium">
        <color indexed="64"/>
      </left>
      <right/>
      <top style="medium">
        <color indexed="64"/>
      </top>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thin">
        <color indexed="8"/>
      </right>
      <top/>
      <bottom style="thin">
        <color indexed="8"/>
      </bottom>
      <diagonal/>
    </border>
    <border>
      <left/>
      <right/>
      <top style="hair">
        <color auto="1"/>
      </top>
      <bottom/>
      <diagonal/>
    </border>
    <border>
      <left style="hair">
        <color indexed="8"/>
      </left>
      <right style="hair">
        <color indexed="8"/>
      </right>
      <top style="hair">
        <color indexed="8"/>
      </top>
      <bottom/>
      <diagonal/>
    </border>
    <border>
      <left/>
      <right/>
      <top style="hair">
        <color indexed="8"/>
      </top>
      <bottom/>
      <diagonal/>
    </border>
    <border>
      <left/>
      <right style="hair">
        <color indexed="8"/>
      </right>
      <top style="hair">
        <color indexed="8"/>
      </top>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style="thick">
        <color rgb="FFFF0000"/>
      </left>
      <right/>
      <top/>
      <bottom style="thick">
        <color rgb="FFFF0000"/>
      </bottom>
      <diagonal/>
    </border>
    <border>
      <left/>
      <right/>
      <top/>
      <bottom style="thick">
        <color rgb="FFFF0000"/>
      </bottom>
      <diagonal/>
    </border>
    <border>
      <left style="thick">
        <color rgb="FFFF0000"/>
      </left>
      <right style="medium">
        <color indexed="64"/>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style="thick">
        <color rgb="FFFF0000"/>
      </left>
      <right style="hair">
        <color indexed="8"/>
      </right>
      <top style="thick">
        <color rgb="FFFF0000"/>
      </top>
      <bottom style="thick">
        <color rgb="FFFF0000"/>
      </bottom>
      <diagonal/>
    </border>
    <border>
      <left style="thick">
        <color rgb="FFFF0000"/>
      </left>
      <right style="thick">
        <color rgb="FFFF0000"/>
      </right>
      <top style="thick">
        <color rgb="FFFF0000"/>
      </top>
      <bottom/>
      <diagonal/>
    </border>
    <border>
      <left style="thick">
        <color rgb="FFFF0000"/>
      </left>
      <right style="medium">
        <color rgb="FFFF0000"/>
      </right>
      <top style="thick">
        <color rgb="FFFF0000"/>
      </top>
      <bottom style="medium">
        <color rgb="FFFF0000"/>
      </bottom>
      <diagonal/>
    </border>
    <border>
      <left style="medium">
        <color rgb="FFFF0000"/>
      </left>
      <right style="medium">
        <color rgb="FFFF0000"/>
      </right>
      <top style="thick">
        <color rgb="FFFF0000"/>
      </top>
      <bottom style="medium">
        <color rgb="FFFF0000"/>
      </bottom>
      <diagonal/>
    </border>
    <border>
      <left style="thick">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medium">
        <color rgb="FFFF0000"/>
      </bottom>
      <diagonal/>
    </border>
    <border>
      <left style="thick">
        <color rgb="FFFF0000"/>
      </left>
      <right style="medium">
        <color rgb="FFFF0000"/>
      </right>
      <top style="medium">
        <color rgb="FFFF0000"/>
      </top>
      <bottom style="thick">
        <color rgb="FFFF0000"/>
      </bottom>
      <diagonal/>
    </border>
    <border>
      <left style="medium">
        <color rgb="FFFF0000"/>
      </left>
      <right style="medium">
        <color rgb="FFFF0000"/>
      </right>
      <top style="medium">
        <color rgb="FFFF0000"/>
      </top>
      <bottom style="thick">
        <color rgb="FFFF0000"/>
      </bottom>
      <diagonal/>
    </border>
    <border>
      <left style="thin">
        <color indexed="64"/>
      </left>
      <right/>
      <top style="hair">
        <color indexed="64"/>
      </top>
      <bottom style="double">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auto="1"/>
      </top>
      <bottom/>
      <diagonal/>
    </border>
    <border>
      <left/>
      <right style="thin">
        <color auto="1"/>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hair">
        <color indexed="64"/>
      </left>
      <right style="double">
        <color indexed="64"/>
      </right>
      <top style="hair">
        <color indexed="64"/>
      </top>
      <bottom style="hair">
        <color indexed="64"/>
      </bottom>
      <diagonal/>
    </border>
    <border>
      <left style="thin">
        <color indexed="64"/>
      </left>
      <right style="thin">
        <color indexed="64"/>
      </right>
      <top style="hair">
        <color indexed="64"/>
      </top>
      <bottom/>
      <diagonal/>
    </border>
    <border>
      <left style="double">
        <color auto="1"/>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hair">
        <color auto="1"/>
      </right>
      <top style="hair">
        <color auto="1"/>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hair">
        <color auto="1"/>
      </left>
      <right style="hair">
        <color auto="1"/>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thin">
        <color indexed="8"/>
      </left>
      <right style="thin">
        <color indexed="8"/>
      </right>
      <top style="thin">
        <color indexed="8"/>
      </top>
      <bottom style="thin">
        <color indexed="8"/>
      </bottom>
      <diagonal/>
    </border>
    <border>
      <left style="hair">
        <color indexed="8"/>
      </left>
      <right/>
      <top style="thin">
        <color indexed="8"/>
      </top>
      <bottom/>
      <diagonal/>
    </border>
    <border>
      <left/>
      <right/>
      <top style="thin">
        <color indexed="8"/>
      </top>
      <bottom/>
      <diagonal/>
    </border>
    <border>
      <left style="hair">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auto="1"/>
      </bottom>
      <diagonal/>
    </border>
    <border>
      <left style="double">
        <color auto="1"/>
      </left>
      <right style="hair">
        <color auto="1"/>
      </right>
      <top style="hair">
        <color auto="1"/>
      </top>
      <bottom style="double">
        <color indexed="64"/>
      </bottom>
      <diagonal/>
    </border>
    <border>
      <left style="hair">
        <color auto="1"/>
      </left>
      <right style="double">
        <color indexed="64"/>
      </right>
      <top style="hair">
        <color auto="1"/>
      </top>
      <bottom style="double">
        <color indexed="64"/>
      </bottom>
      <diagonal/>
    </border>
    <border>
      <left style="hair">
        <color indexed="64"/>
      </left>
      <right style="hair">
        <color indexed="64"/>
      </right>
      <top style="hair">
        <color indexed="64"/>
      </top>
      <bottom style="double">
        <color indexed="64"/>
      </bottom>
      <diagonal/>
    </border>
    <border>
      <left/>
      <right style="double">
        <color auto="1"/>
      </right>
      <top style="thin">
        <color indexed="64"/>
      </top>
      <bottom/>
      <diagonal/>
    </border>
    <border>
      <left style="double">
        <color auto="1"/>
      </left>
      <right/>
      <top/>
      <bottom style="thin">
        <color indexed="64"/>
      </bottom>
      <diagonal/>
    </border>
    <border>
      <left/>
      <right style="double">
        <color auto="1"/>
      </right>
      <top/>
      <bottom style="thin">
        <color indexed="64"/>
      </bottom>
      <diagonal/>
    </border>
    <border>
      <left style="double">
        <color auto="1"/>
      </left>
      <right/>
      <top style="hair">
        <color indexed="64"/>
      </top>
      <bottom style="hair">
        <color indexed="64"/>
      </bottom>
      <diagonal/>
    </border>
    <border>
      <left style="double">
        <color auto="1"/>
      </left>
      <right/>
      <top style="hair">
        <color auto="1"/>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auto="1"/>
      </left>
      <right style="dotted">
        <color auto="1"/>
      </right>
      <top style="thin">
        <color auto="1"/>
      </top>
      <bottom style="dotted">
        <color auto="1"/>
      </bottom>
      <diagonal/>
    </border>
    <border>
      <left style="dotted">
        <color auto="1"/>
      </left>
      <right style="double">
        <color auto="1"/>
      </right>
      <top style="thin">
        <color auto="1"/>
      </top>
      <bottom style="dotted">
        <color auto="1"/>
      </bottom>
      <diagonal/>
    </border>
    <border>
      <left style="double">
        <color auto="1"/>
      </left>
      <right style="dotted">
        <color auto="1"/>
      </right>
      <top style="dotted">
        <color auto="1"/>
      </top>
      <bottom style="dotted">
        <color auto="1"/>
      </bottom>
      <diagonal/>
    </border>
    <border>
      <left style="dotted">
        <color auto="1"/>
      </left>
      <right style="double">
        <color auto="1"/>
      </right>
      <top style="dotted">
        <color auto="1"/>
      </top>
      <bottom style="dotted">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double">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double">
        <color indexed="64"/>
      </right>
      <top style="double">
        <color indexed="64"/>
      </top>
      <bottom style="hair">
        <color indexed="64"/>
      </bottom>
      <diagonal/>
    </border>
    <border>
      <left style="double">
        <color indexed="64"/>
      </left>
      <right style="hair">
        <color indexed="64"/>
      </right>
      <top/>
      <bottom style="thin">
        <color indexed="64"/>
      </bottom>
      <diagonal/>
    </border>
    <border>
      <left style="hair">
        <color indexed="64"/>
      </left>
      <right style="double">
        <color indexed="64"/>
      </right>
      <top style="hair">
        <color indexed="64"/>
      </top>
      <bottom style="thin">
        <color indexed="64"/>
      </bottom>
      <diagonal/>
    </border>
    <border>
      <left/>
      <right style="thin">
        <color indexed="64"/>
      </right>
      <top style="thin">
        <color indexed="64"/>
      </top>
      <bottom style="thin">
        <color indexed="64"/>
      </bottom>
      <diagonal/>
    </border>
    <border>
      <left style="double">
        <color auto="1"/>
      </left>
      <right style="hair">
        <color auto="1"/>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style="thin">
        <color indexed="64"/>
      </right>
      <top style="dotted">
        <color indexed="64"/>
      </top>
      <bottom style="dotted">
        <color indexed="64"/>
      </bottom>
      <diagonal/>
    </border>
    <border>
      <left style="dotted">
        <color auto="1"/>
      </left>
      <right style="double">
        <color auto="1"/>
      </right>
      <top style="dotted">
        <color auto="1"/>
      </top>
      <bottom style="double">
        <color auto="1"/>
      </bottom>
      <diagonal/>
    </border>
    <border>
      <left style="double">
        <color auto="1"/>
      </left>
      <right style="dotted">
        <color auto="1"/>
      </right>
      <top/>
      <bottom style="thin">
        <color indexed="64"/>
      </bottom>
      <diagonal/>
    </border>
    <border>
      <left style="dotted">
        <color auto="1"/>
      </left>
      <right style="double">
        <color auto="1"/>
      </right>
      <top/>
      <bottom style="thin">
        <color indexed="64"/>
      </bottom>
      <diagonal/>
    </border>
    <border>
      <left style="hair">
        <color auto="1"/>
      </left>
      <right style="hair">
        <color auto="1"/>
      </right>
      <top/>
      <bottom/>
      <diagonal/>
    </border>
    <border>
      <left/>
      <right/>
      <top style="double">
        <color auto="1"/>
      </top>
      <bottom style="thin">
        <color indexed="64"/>
      </bottom>
      <diagonal/>
    </border>
    <border>
      <left style="double">
        <color indexed="64"/>
      </left>
      <right/>
      <top style="thin">
        <color indexed="64"/>
      </top>
      <bottom/>
      <diagonal/>
    </border>
    <border>
      <left/>
      <right/>
      <top style="thin">
        <color indexed="64"/>
      </top>
      <bottom/>
      <diagonal/>
    </border>
    <border>
      <left style="double">
        <color auto="1"/>
      </left>
      <right/>
      <top/>
      <bottom/>
      <diagonal/>
    </border>
    <border>
      <left style="dotted">
        <color indexed="64"/>
      </left>
      <right style="dotted">
        <color indexed="64"/>
      </right>
      <top style="thin">
        <color indexed="64"/>
      </top>
      <bottom style="thin">
        <color indexed="64"/>
      </bottom>
      <diagonal/>
    </border>
    <border>
      <left style="dotted">
        <color indexed="64"/>
      </left>
      <right style="double">
        <color auto="1"/>
      </right>
      <top style="thin">
        <color indexed="64"/>
      </top>
      <bottom style="thin">
        <color indexed="64"/>
      </bottom>
      <diagonal/>
    </border>
  </borders>
  <cellStyleXfs count="6">
    <xf numFmtId="0" fontId="0" fillId="0" borderId="0"/>
    <xf numFmtId="0" fontId="2" fillId="0" borderId="0"/>
    <xf numFmtId="0" fontId="40" fillId="0" borderId="0"/>
    <xf numFmtId="9" fontId="2" fillId="0" borderId="0" applyFont="0" applyFill="0" applyBorder="0" applyAlignment="0" applyProtection="0"/>
    <xf numFmtId="0" fontId="96" fillId="0" borderId="0" applyNumberFormat="0" applyFill="0" applyBorder="0" applyAlignment="0" applyProtection="0"/>
    <xf numFmtId="44" fontId="107" fillId="0" borderId="0" applyFont="0" applyFill="0" applyBorder="0" applyAlignment="0" applyProtection="0"/>
  </cellStyleXfs>
  <cellXfs count="800">
    <xf numFmtId="0" fontId="0" fillId="0" borderId="0" xfId="0"/>
    <xf numFmtId="0" fontId="4" fillId="0" borderId="0" xfId="0" applyFont="1"/>
    <xf numFmtId="38" fontId="0" fillId="0" borderId="0" xfId="0" applyNumberFormat="1"/>
    <xf numFmtId="0" fontId="9" fillId="0" borderId="0" xfId="0" applyFont="1"/>
    <xf numFmtId="38" fontId="0" fillId="0" borderId="1" xfId="0" applyNumberFormat="1" applyBorder="1"/>
    <xf numFmtId="38" fontId="0" fillId="2" borderId="4" xfId="0" applyNumberFormat="1" applyFill="1" applyBorder="1"/>
    <xf numFmtId="38" fontId="0" fillId="0" borderId="5" xfId="0" applyNumberFormat="1" applyBorder="1"/>
    <xf numFmtId="38" fontId="0" fillId="2" borderId="6" xfId="0" applyNumberFormat="1" applyFill="1" applyBorder="1"/>
    <xf numFmtId="38" fontId="0" fillId="0" borderId="7" xfId="0" applyNumberFormat="1" applyBorder="1"/>
    <xf numFmtId="38" fontId="10" fillId="0" borderId="8" xfId="0" applyNumberFormat="1" applyFont="1" applyBorder="1" applyAlignment="1">
      <alignment vertical="center"/>
    </xf>
    <xf numFmtId="38" fontId="0" fillId="0" borderId="5" xfId="0" applyNumberFormat="1" applyBorder="1" applyAlignment="1">
      <alignment vertical="center"/>
    </xf>
    <xf numFmtId="38" fontId="0" fillId="0" borderId="0" xfId="0" applyNumberFormat="1" applyAlignment="1">
      <alignment vertical="center"/>
    </xf>
    <xf numFmtId="38" fontId="0" fillId="2" borderId="9" xfId="0" applyNumberFormat="1" applyFill="1" applyBorder="1" applyAlignment="1">
      <alignment vertical="center"/>
    </xf>
    <xf numFmtId="38" fontId="0" fillId="0" borderId="10" xfId="0" applyNumberFormat="1" applyBorder="1" applyAlignment="1">
      <alignment horizontal="center" vertical="center"/>
    </xf>
    <xf numFmtId="38" fontId="0" fillId="2" borderId="9" xfId="0" applyNumberFormat="1" applyFill="1" applyBorder="1"/>
    <xf numFmtId="38" fontId="0" fillId="0" borderId="11" xfId="0" applyNumberFormat="1" applyBorder="1"/>
    <xf numFmtId="38" fontId="0" fillId="0" borderId="12" xfId="0" applyNumberFormat="1" applyBorder="1"/>
    <xf numFmtId="38" fontId="0" fillId="0" borderId="13" xfId="0" applyNumberFormat="1" applyBorder="1"/>
    <xf numFmtId="38" fontId="0" fillId="0" borderId="9" xfId="0" applyNumberFormat="1" applyBorder="1"/>
    <xf numFmtId="38" fontId="0" fillId="0" borderId="14" xfId="0" applyNumberFormat="1" applyBorder="1"/>
    <xf numFmtId="38" fontId="0" fillId="0" borderId="8" xfId="0" applyNumberFormat="1" applyBorder="1"/>
    <xf numFmtId="38" fontId="0" fillId="0" borderId="15" xfId="0" applyNumberFormat="1" applyBorder="1"/>
    <xf numFmtId="38" fontId="0" fillId="3" borderId="0" xfId="0" applyNumberFormat="1" applyFill="1"/>
    <xf numFmtId="38" fontId="23" fillId="0" borderId="0" xfId="0" applyNumberFormat="1" applyFont="1" applyAlignment="1">
      <alignment horizontal="right"/>
    </xf>
    <xf numFmtId="38" fontId="24" fillId="0" borderId="13" xfId="0" applyNumberFormat="1" applyFont="1" applyBorder="1" applyAlignment="1">
      <alignment horizontal="center"/>
    </xf>
    <xf numFmtId="38" fontId="0" fillId="2" borderId="16" xfId="0" applyNumberFormat="1" applyFill="1" applyBorder="1"/>
    <xf numFmtId="38" fontId="0" fillId="2" borderId="1" xfId="0" applyNumberFormat="1" applyFill="1" applyBorder="1"/>
    <xf numFmtId="38" fontId="0" fillId="2" borderId="14" xfId="0" applyNumberFormat="1" applyFill="1" applyBorder="1"/>
    <xf numFmtId="38" fontId="0" fillId="0" borderId="16" xfId="0" applyNumberFormat="1" applyBorder="1"/>
    <xf numFmtId="38" fontId="0" fillId="2" borderId="0" xfId="0" applyNumberFormat="1" applyFill="1"/>
    <xf numFmtId="38" fontId="0" fillId="2" borderId="7" xfId="0" applyNumberFormat="1" applyFill="1" applyBorder="1"/>
    <xf numFmtId="38" fontId="0" fillId="0" borderId="17" xfId="0" applyNumberFormat="1" applyBorder="1"/>
    <xf numFmtId="38" fontId="0" fillId="0" borderId="18" xfId="0" applyNumberFormat="1" applyBorder="1"/>
    <xf numFmtId="0" fontId="0" fillId="0" borderId="8" xfId="0" applyBorder="1"/>
    <xf numFmtId="0" fontId="0" fillId="0" borderId="9" xfId="0" applyBorder="1"/>
    <xf numFmtId="0" fontId="0" fillId="0" borderId="0" xfId="0" applyAlignment="1">
      <alignment vertical="center"/>
    </xf>
    <xf numFmtId="0" fontId="0" fillId="2" borderId="0" xfId="0" applyFill="1"/>
    <xf numFmtId="0" fontId="0" fillId="0" borderId="20" xfId="0" applyBorder="1"/>
    <xf numFmtId="0" fontId="0" fillId="0" borderId="19" xfId="0" applyBorder="1"/>
    <xf numFmtId="0" fontId="0" fillId="0" borderId="0" xfId="0" applyAlignment="1">
      <alignment horizontal="right"/>
    </xf>
    <xf numFmtId="38" fontId="14" fillId="0" borderId="0" xfId="0" applyNumberFormat="1" applyFont="1"/>
    <xf numFmtId="0" fontId="0" fillId="0" borderId="7" xfId="0" applyBorder="1"/>
    <xf numFmtId="0" fontId="0" fillId="0" borderId="0" xfId="0" applyAlignment="1">
      <alignment horizontal="center"/>
    </xf>
    <xf numFmtId="38" fontId="3" fillId="0" borderId="9" xfId="0" applyNumberFormat="1" applyFont="1" applyBorder="1"/>
    <xf numFmtId="38" fontId="5" fillId="2" borderId="0" xfId="0" applyNumberFormat="1" applyFont="1" applyFill="1" applyAlignment="1">
      <alignment horizontal="centerContinuous"/>
    </xf>
    <xf numFmtId="15" fontId="6" fillId="0" borderId="0" xfId="0" applyNumberFormat="1" applyFont="1" applyAlignment="1">
      <alignment horizontal="center"/>
    </xf>
    <xf numFmtId="38" fontId="12" fillId="0" borderId="0" xfId="0" quotePrefix="1" applyNumberFormat="1" applyFont="1"/>
    <xf numFmtId="38" fontId="16" fillId="0" borderId="0" xfId="0" applyNumberFormat="1" applyFont="1" applyAlignment="1">
      <alignment horizontal="center" vertical="top"/>
    </xf>
    <xf numFmtId="38" fontId="0" fillId="0" borderId="21" xfId="0" applyNumberFormat="1" applyBorder="1"/>
    <xf numFmtId="38" fontId="18" fillId="2" borderId="0" xfId="0" applyNumberFormat="1" applyFont="1" applyFill="1" applyAlignment="1">
      <alignment horizontal="centerContinuous"/>
    </xf>
    <xf numFmtId="38" fontId="9" fillId="0" borderId="0" xfId="0" applyNumberFormat="1" applyFont="1"/>
    <xf numFmtId="38" fontId="1" fillId="0" borderId="0" xfId="0" applyNumberFormat="1" applyFont="1"/>
    <xf numFmtId="38" fontId="0" fillId="0" borderId="22" xfId="0" applyNumberFormat="1" applyBorder="1"/>
    <xf numFmtId="38" fontId="0" fillId="0" borderId="23" xfId="0" applyNumberFormat="1" applyBorder="1"/>
    <xf numFmtId="38" fontId="1" fillId="0" borderId="9" xfId="0" applyNumberFormat="1" applyFont="1" applyBorder="1"/>
    <xf numFmtId="164" fontId="36" fillId="0" borderId="0" xfId="3" applyNumberFormat="1" applyFont="1" applyAlignment="1" applyProtection="1">
      <alignment horizontal="right"/>
    </xf>
    <xf numFmtId="0" fontId="0" fillId="2" borderId="8" xfId="0" applyFill="1" applyBorder="1"/>
    <xf numFmtId="0" fontId="5" fillId="2" borderId="0" xfId="0" applyFont="1" applyFill="1" applyAlignment="1">
      <alignment horizontal="centerContinuous"/>
    </xf>
    <xf numFmtId="166" fontId="16" fillId="0" borderId="0" xfId="0" applyNumberFormat="1" applyFont="1" applyAlignment="1">
      <alignment horizontal="center" vertical="top"/>
    </xf>
    <xf numFmtId="164" fontId="36" fillId="0" borderId="8" xfId="3" applyNumberFormat="1" applyFont="1" applyBorder="1" applyAlignment="1" applyProtection="1">
      <alignment horizontal="right"/>
    </xf>
    <xf numFmtId="0" fontId="0" fillId="3" borderId="0" xfId="0" applyFill="1"/>
    <xf numFmtId="164" fontId="36" fillId="3" borderId="0" xfId="3" applyNumberFormat="1" applyFont="1" applyFill="1" applyAlignment="1" applyProtection="1">
      <alignment horizontal="right"/>
    </xf>
    <xf numFmtId="164" fontId="36" fillId="0" borderId="0" xfId="3" applyNumberFormat="1" applyFont="1" applyBorder="1" applyAlignment="1" applyProtection="1">
      <alignment horizontal="right"/>
    </xf>
    <xf numFmtId="0" fontId="0" fillId="0" borderId="23" xfId="0" applyBorder="1"/>
    <xf numFmtId="0" fontId="10" fillId="0" borderId="0" xfId="0" applyFont="1"/>
    <xf numFmtId="0" fontId="10" fillId="0" borderId="9" xfId="0" applyFont="1" applyBorder="1"/>
    <xf numFmtId="164" fontId="36" fillId="0" borderId="24" xfId="3" applyNumberFormat="1" applyFont="1" applyBorder="1" applyAlignment="1" applyProtection="1">
      <alignment horizontal="right"/>
    </xf>
    <xf numFmtId="0" fontId="0" fillId="0" borderId="25" xfId="0" applyBorder="1"/>
    <xf numFmtId="164" fontId="36" fillId="0" borderId="26" xfId="3" applyNumberFormat="1" applyFont="1" applyBorder="1" applyAlignment="1" applyProtection="1">
      <alignment horizontal="right"/>
    </xf>
    <xf numFmtId="0" fontId="0" fillId="0" borderId="27" xfId="0" applyBorder="1"/>
    <xf numFmtId="0" fontId="0" fillId="0" borderId="24" xfId="0" applyBorder="1"/>
    <xf numFmtId="0" fontId="5" fillId="0" borderId="0" xfId="0" applyFont="1" applyAlignment="1">
      <alignment horizontal="centerContinuous"/>
    </xf>
    <xf numFmtId="0" fontId="8" fillId="0" borderId="0" xfId="0" applyFont="1" applyAlignment="1">
      <alignment horizontal="right" vertical="center"/>
    </xf>
    <xf numFmtId="0" fontId="13" fillId="0" borderId="0" xfId="0" applyFont="1"/>
    <xf numFmtId="167" fontId="5" fillId="2" borderId="0" xfId="0" applyNumberFormat="1" applyFont="1" applyFill="1" applyAlignment="1">
      <alignment horizontal="centerContinuous"/>
    </xf>
    <xf numFmtId="14" fontId="35" fillId="0" borderId="0" xfId="0" applyNumberFormat="1" applyFont="1" applyAlignment="1">
      <alignment horizontal="center"/>
    </xf>
    <xf numFmtId="167" fontId="13" fillId="0" borderId="0" xfId="0" applyNumberFormat="1" applyFont="1"/>
    <xf numFmtId="38" fontId="0" fillId="0" borderId="29" xfId="0" applyNumberFormat="1" applyBorder="1"/>
    <xf numFmtId="38" fontId="0" fillId="0" borderId="30" xfId="0" applyNumberFormat="1" applyBorder="1"/>
    <xf numFmtId="0" fontId="1" fillId="0" borderId="0" xfId="0" applyFont="1" applyAlignment="1">
      <alignment horizontal="left"/>
    </xf>
    <xf numFmtId="0" fontId="18" fillId="2" borderId="0" xfId="0" applyFont="1" applyFill="1" applyAlignment="1">
      <alignment horizontal="centerContinuous"/>
    </xf>
    <xf numFmtId="0" fontId="5" fillId="0" borderId="0" xfId="0" applyFont="1"/>
    <xf numFmtId="0" fontId="39" fillId="0" borderId="0" xfId="2" applyFont="1"/>
    <xf numFmtId="164" fontId="45" fillId="0" borderId="0" xfId="2" applyNumberFormat="1" applyFont="1" applyAlignment="1" applyProtection="1">
      <alignment horizontal="center"/>
      <protection locked="0"/>
    </xf>
    <xf numFmtId="0" fontId="39" fillId="0" borderId="0" xfId="2" applyFont="1" applyAlignment="1">
      <alignment horizontal="center"/>
    </xf>
    <xf numFmtId="0" fontId="44" fillId="0" borderId="0" xfId="2" applyFont="1"/>
    <xf numFmtId="0" fontId="39" fillId="0" borderId="33" xfId="2" applyFont="1" applyBorder="1"/>
    <xf numFmtId="170" fontId="39" fillId="0" borderId="33" xfId="2" applyNumberFormat="1" applyFont="1" applyBorder="1" applyAlignment="1">
      <alignment horizontal="center"/>
    </xf>
    <xf numFmtId="38" fontId="51" fillId="2" borderId="0" xfId="0" applyNumberFormat="1" applyFont="1" applyFill="1" applyAlignment="1">
      <alignment horizontal="right"/>
    </xf>
    <xf numFmtId="0" fontId="41" fillId="0" borderId="0" xfId="0" applyFont="1" applyAlignment="1">
      <alignment horizontal="left" vertical="center"/>
    </xf>
    <xf numFmtId="0" fontId="42" fillId="0" borderId="0" xfId="2" applyFont="1"/>
    <xf numFmtId="0" fontId="43" fillId="0" borderId="0" xfId="2" applyFont="1"/>
    <xf numFmtId="0" fontId="17" fillId="0" borderId="0" xfId="0" applyFont="1"/>
    <xf numFmtId="0" fontId="28" fillId="0" borderId="0" xfId="0" applyFont="1"/>
    <xf numFmtId="0" fontId="19" fillId="0" borderId="0" xfId="0" applyFont="1"/>
    <xf numFmtId="0" fontId="11" fillId="0" borderId="0" xfId="0" applyFont="1"/>
    <xf numFmtId="38" fontId="18" fillId="0" borderId="0" xfId="0" applyNumberFormat="1" applyFont="1"/>
    <xf numFmtId="38" fontId="27" fillId="0" borderId="0" xfId="0" applyNumberFormat="1" applyFont="1" applyAlignment="1">
      <alignment horizontal="right"/>
    </xf>
    <xf numFmtId="38" fontId="36" fillId="0" borderId="0" xfId="0" quotePrefix="1" applyNumberFormat="1" applyFont="1" applyAlignment="1">
      <alignment horizontal="right"/>
    </xf>
    <xf numFmtId="38" fontId="8" fillId="0" borderId="0" xfId="0" applyNumberFormat="1" applyFont="1" applyAlignment="1">
      <alignment horizontal="center"/>
    </xf>
    <xf numFmtId="38" fontId="11" fillId="2" borderId="0" xfId="0" applyNumberFormat="1" applyFont="1" applyFill="1"/>
    <xf numFmtId="38" fontId="3" fillId="2" borderId="0" xfId="0" applyNumberFormat="1" applyFont="1" applyFill="1" applyAlignment="1">
      <alignment horizontal="centerContinuous"/>
    </xf>
    <xf numFmtId="0" fontId="8" fillId="0" borderId="0" xfId="0" applyFont="1" applyAlignment="1">
      <alignment horizontal="center"/>
    </xf>
    <xf numFmtId="0" fontId="11" fillId="2" borderId="0" xfId="0" applyFont="1" applyFill="1"/>
    <xf numFmtId="164" fontId="11" fillId="0" borderId="0" xfId="3" applyNumberFormat="1" applyFont="1" applyAlignment="1" applyProtection="1">
      <alignment horizontal="right"/>
    </xf>
    <xf numFmtId="0" fontId="3" fillId="2" borderId="0" xfId="0" applyFont="1" applyFill="1" applyAlignment="1">
      <alignment horizontal="centerContinuous"/>
    </xf>
    <xf numFmtId="0" fontId="39" fillId="4" borderId="0" xfId="2" applyFont="1" applyFill="1"/>
    <xf numFmtId="37" fontId="43" fillId="4" borderId="0" xfId="2" applyNumberFormat="1" applyFont="1" applyFill="1"/>
    <xf numFmtId="164" fontId="43" fillId="4" borderId="0" xfId="2" applyNumberFormat="1" applyFont="1" applyFill="1"/>
    <xf numFmtId="10" fontId="39" fillId="4" borderId="0" xfId="2" applyNumberFormat="1" applyFont="1" applyFill="1"/>
    <xf numFmtId="0" fontId="43" fillId="4" borderId="0" xfId="2" applyFont="1" applyFill="1"/>
    <xf numFmtId="170" fontId="39" fillId="4" borderId="0" xfId="2" applyNumberFormat="1" applyFont="1" applyFill="1"/>
    <xf numFmtId="169" fontId="39" fillId="4" borderId="0" xfId="2" applyNumberFormat="1" applyFont="1" applyFill="1"/>
    <xf numFmtId="0" fontId="0" fillId="6" borderId="0" xfId="0" applyFill="1"/>
    <xf numFmtId="38" fontId="57" fillId="0" borderId="0" xfId="0" applyNumberFormat="1" applyFont="1"/>
    <xf numFmtId="38" fontId="5" fillId="0" borderId="0" xfId="0" applyNumberFormat="1" applyFont="1" applyAlignment="1">
      <alignment horizontal="centerContinuous"/>
    </xf>
    <xf numFmtId="38" fontId="0" fillId="0" borderId="40" xfId="0" applyNumberFormat="1" applyBorder="1"/>
    <xf numFmtId="38" fontId="10" fillId="0" borderId="10" xfId="0" applyNumberFormat="1" applyFont="1" applyBorder="1"/>
    <xf numFmtId="38" fontId="10" fillId="0" borderId="0" xfId="0" applyNumberFormat="1" applyFont="1"/>
    <xf numFmtId="38" fontId="1" fillId="0" borderId="40" xfId="0" applyNumberFormat="1" applyFont="1" applyBorder="1"/>
    <xf numFmtId="38" fontId="9" fillId="0" borderId="8" xfId="0" applyNumberFormat="1" applyFont="1" applyBorder="1"/>
    <xf numFmtId="38" fontId="9" fillId="3" borderId="0" xfId="0" applyNumberFormat="1" applyFont="1" applyFill="1"/>
    <xf numFmtId="38" fontId="10" fillId="3" borderId="0" xfId="0" applyNumberFormat="1" applyFont="1" applyFill="1"/>
    <xf numFmtId="38" fontId="9" fillId="0" borderId="24" xfId="0" applyNumberFormat="1" applyFont="1" applyBorder="1"/>
    <xf numFmtId="38" fontId="0" fillId="0" borderId="24" xfId="0" applyNumberFormat="1" applyBorder="1"/>
    <xf numFmtId="38" fontId="9" fillId="2" borderId="0" xfId="0" applyNumberFormat="1" applyFont="1" applyFill="1"/>
    <xf numFmtId="38" fontId="10" fillId="0" borderId="41" xfId="0" applyNumberFormat="1" applyFont="1" applyBorder="1"/>
    <xf numFmtId="38" fontId="29" fillId="0" borderId="42" xfId="0" applyNumberFormat="1" applyFont="1" applyBorder="1" applyAlignment="1">
      <alignment vertical="center"/>
    </xf>
    <xf numFmtId="171" fontId="0" fillId="0" borderId="42" xfId="0" applyNumberFormat="1" applyBorder="1" applyAlignment="1">
      <alignment horizontal="center" vertical="center"/>
    </xf>
    <xf numFmtId="38" fontId="38" fillId="0" borderId="28" xfId="0" applyNumberFormat="1" applyFont="1" applyBorder="1" applyAlignment="1" applyProtection="1">
      <alignment vertical="center"/>
      <protection locked="0"/>
    </xf>
    <xf numFmtId="38" fontId="0" fillId="0" borderId="43" xfId="0" applyNumberFormat="1" applyBorder="1"/>
    <xf numFmtId="38" fontId="0" fillId="0" borderId="41" xfId="0" applyNumberFormat="1" applyBorder="1"/>
    <xf numFmtId="38" fontId="0" fillId="0" borderId="44" xfId="0" applyNumberFormat="1" applyBorder="1"/>
    <xf numFmtId="38" fontId="0" fillId="0" borderId="45" xfId="0" applyNumberFormat="1" applyBorder="1"/>
    <xf numFmtId="38" fontId="0" fillId="0" borderId="46" xfId="0" applyNumberFormat="1" applyBorder="1"/>
    <xf numFmtId="38" fontId="0" fillId="0" borderId="47" xfId="0" applyNumberFormat="1" applyBorder="1"/>
    <xf numFmtId="38" fontId="0" fillId="0" borderId="42" xfId="0" applyNumberFormat="1" applyBorder="1"/>
    <xf numFmtId="38" fontId="0" fillId="0" borderId="20" xfId="0" applyNumberFormat="1" applyBorder="1"/>
    <xf numFmtId="0" fontId="15" fillId="0" borderId="0" xfId="0" applyFont="1"/>
    <xf numFmtId="0" fontId="0" fillId="6" borderId="48" xfId="0" applyFill="1" applyBorder="1"/>
    <xf numFmtId="38" fontId="0" fillId="0" borderId="51" xfId="0" applyNumberFormat="1" applyBorder="1"/>
    <xf numFmtId="38" fontId="38" fillId="0" borderId="0" xfId="0" applyNumberFormat="1" applyFont="1" applyProtection="1">
      <protection locked="0"/>
    </xf>
    <xf numFmtId="38" fontId="38" fillId="0" borderId="8" xfId="0" applyNumberFormat="1" applyFont="1" applyBorder="1" applyProtection="1">
      <protection locked="0"/>
    </xf>
    <xf numFmtId="38" fontId="0" fillId="0" borderId="52" xfId="0" applyNumberFormat="1" applyBorder="1"/>
    <xf numFmtId="38" fontId="0" fillId="0" borderId="53" xfId="0" applyNumberFormat="1" applyBorder="1"/>
    <xf numFmtId="38" fontId="0" fillId="2" borderId="8" xfId="0" applyNumberFormat="1" applyFill="1" applyBorder="1"/>
    <xf numFmtId="38" fontId="0" fillId="2" borderId="15" xfId="0" applyNumberFormat="1" applyFill="1" applyBorder="1"/>
    <xf numFmtId="38" fontId="0" fillId="0" borderId="57" xfId="0" applyNumberFormat="1" applyBorder="1"/>
    <xf numFmtId="0" fontId="13" fillId="0" borderId="4" xfId="0" applyFont="1" applyBorder="1" applyAlignment="1">
      <alignment horizontal="right"/>
    </xf>
    <xf numFmtId="0" fontId="13" fillId="0" borderId="4" xfId="0" applyFont="1" applyBorder="1" applyAlignment="1">
      <alignment horizontal="center"/>
    </xf>
    <xf numFmtId="0" fontId="13" fillId="0" borderId="48" xfId="0" applyFont="1" applyBorder="1" applyAlignment="1">
      <alignment horizontal="right"/>
    </xf>
    <xf numFmtId="0" fontId="13" fillId="0" borderId="48" xfId="0" applyFont="1" applyBorder="1" applyAlignment="1">
      <alignment horizontal="center"/>
    </xf>
    <xf numFmtId="9" fontId="13" fillId="0" borderId="30" xfId="0" applyNumberFormat="1" applyFont="1" applyBorder="1" applyAlignment="1">
      <alignment horizontal="center"/>
    </xf>
    <xf numFmtId="38" fontId="10" fillId="0" borderId="60" xfId="0" applyNumberFormat="1" applyFont="1" applyBorder="1"/>
    <xf numFmtId="0" fontId="9" fillId="0" borderId="0" xfId="0" applyFont="1" applyAlignment="1">
      <alignment horizontal="center"/>
    </xf>
    <xf numFmtId="1" fontId="0" fillId="0" borderId="0" xfId="0" applyNumberFormat="1"/>
    <xf numFmtId="0" fontId="11" fillId="0" borderId="0" xfId="2" applyFont="1"/>
    <xf numFmtId="38" fontId="36" fillId="0" borderId="0" xfId="3" applyNumberFormat="1" applyFont="1" applyAlignment="1" applyProtection="1">
      <alignment horizontal="right"/>
    </xf>
    <xf numFmtId="0" fontId="8" fillId="0" borderId="0" xfId="0" applyFont="1" applyAlignment="1">
      <alignment horizontal="right"/>
    </xf>
    <xf numFmtId="40" fontId="39" fillId="0" borderId="34" xfId="2" applyNumberFormat="1" applyFont="1" applyBorder="1"/>
    <xf numFmtId="40" fontId="39" fillId="0" borderId="33" xfId="2" applyNumberFormat="1" applyFont="1" applyBorder="1"/>
    <xf numFmtId="38" fontId="61" fillId="0" borderId="41" xfId="0" applyNumberFormat="1" applyFont="1" applyBorder="1" applyProtection="1">
      <protection locked="0"/>
    </xf>
    <xf numFmtId="9" fontId="61" fillId="6" borderId="41" xfId="3" applyFont="1" applyFill="1" applyBorder="1" applyAlignment="1" applyProtection="1">
      <alignment horizontal="center"/>
      <protection locked="0"/>
    </xf>
    <xf numFmtId="9" fontId="61" fillId="6" borderId="62" xfId="3" applyFont="1" applyFill="1" applyBorder="1" applyAlignment="1" applyProtection="1">
      <alignment horizontal="center"/>
      <protection locked="0"/>
    </xf>
    <xf numFmtId="38" fontId="61" fillId="0" borderId="28" xfId="0" applyNumberFormat="1" applyFont="1" applyBorder="1" applyAlignment="1" applyProtection="1">
      <alignment vertical="center"/>
      <protection locked="0"/>
    </xf>
    <xf numFmtId="0" fontId="61" fillId="0" borderId="0" xfId="0" applyFont="1"/>
    <xf numFmtId="38" fontId="61" fillId="0" borderId="63" xfId="0" applyNumberFormat="1" applyFont="1" applyBorder="1" applyProtection="1">
      <protection locked="0"/>
    </xf>
    <xf numFmtId="38" fontId="24" fillId="0" borderId="0" xfId="0" applyNumberFormat="1" applyFont="1" applyAlignment="1">
      <alignment horizontal="center"/>
    </xf>
    <xf numFmtId="38" fontId="2" fillId="0" borderId="41" xfId="0" applyNumberFormat="1" applyFont="1" applyBorder="1"/>
    <xf numFmtId="38" fontId="2" fillId="0" borderId="0" xfId="0" applyNumberFormat="1" applyFont="1"/>
    <xf numFmtId="38" fontId="2" fillId="0" borderId="8" xfId="0" applyNumberFormat="1" applyFont="1" applyBorder="1"/>
    <xf numFmtId="0" fontId="1" fillId="0" borderId="28" xfId="0" applyFont="1" applyBorder="1" applyAlignment="1">
      <alignment horizontal="left" vertical="center"/>
    </xf>
    <xf numFmtId="166" fontId="10" fillId="8" borderId="0" xfId="0" applyNumberFormat="1" applyFont="1" applyFill="1" applyAlignment="1">
      <alignment horizontal="center"/>
    </xf>
    <xf numFmtId="9" fontId="26" fillId="9" borderId="56" xfId="3" applyFont="1" applyFill="1" applyBorder="1" applyAlignment="1" applyProtection="1">
      <alignment horizontal="center"/>
      <protection locked="0"/>
    </xf>
    <xf numFmtId="38" fontId="2" fillId="0" borderId="0" xfId="1" applyNumberFormat="1"/>
    <xf numFmtId="0" fontId="2" fillId="0" borderId="0" xfId="0" applyFont="1"/>
    <xf numFmtId="38" fontId="2" fillId="0" borderId="63" xfId="0" applyNumberFormat="1" applyFont="1" applyBorder="1"/>
    <xf numFmtId="38" fontId="2" fillId="0" borderId="42" xfId="0" applyNumberFormat="1" applyFont="1" applyBorder="1"/>
    <xf numFmtId="38" fontId="0" fillId="0" borderId="28" xfId="0" applyNumberFormat="1" applyBorder="1"/>
    <xf numFmtId="0" fontId="2" fillId="0" borderId="0" xfId="0" applyFont="1" applyAlignment="1">
      <alignment horizontal="right"/>
    </xf>
    <xf numFmtId="0" fontId="0" fillId="0" borderId="63" xfId="0" applyBorder="1"/>
    <xf numFmtId="0" fontId="0" fillId="0" borderId="44" xfId="0" applyBorder="1"/>
    <xf numFmtId="38" fontId="0" fillId="0" borderId="41" xfId="0" applyNumberFormat="1" applyBorder="1" applyProtection="1">
      <protection locked="0"/>
    </xf>
    <xf numFmtId="38" fontId="0" fillId="0" borderId="68" xfId="0" applyNumberFormat="1" applyBorder="1"/>
    <xf numFmtId="38" fontId="0" fillId="0" borderId="69" xfId="0" applyNumberFormat="1" applyBorder="1"/>
    <xf numFmtId="38" fontId="0" fillId="6" borderId="0" xfId="0" applyNumberFormat="1" applyFill="1"/>
    <xf numFmtId="38" fontId="0" fillId="6" borderId="6" xfId="0" applyNumberFormat="1" applyFill="1" applyBorder="1"/>
    <xf numFmtId="0" fontId="20" fillId="0" borderId="0" xfId="0" applyFont="1" applyAlignment="1">
      <alignment vertical="center"/>
    </xf>
    <xf numFmtId="0" fontId="22" fillId="0" borderId="0" xfId="0" applyFont="1" applyAlignment="1">
      <alignment vertical="center"/>
    </xf>
    <xf numFmtId="0" fontId="16" fillId="0" borderId="0" xfId="0" applyFont="1" applyAlignment="1">
      <alignment vertical="center"/>
    </xf>
    <xf numFmtId="0" fontId="11" fillId="0" borderId="0" xfId="0" applyFont="1" applyAlignment="1">
      <alignment vertical="center"/>
    </xf>
    <xf numFmtId="38" fontId="0" fillId="13" borderId="48" xfId="0" applyNumberFormat="1" applyFill="1" applyBorder="1"/>
    <xf numFmtId="0" fontId="55" fillId="0" borderId="0" xfId="0" applyFont="1" applyAlignment="1">
      <alignment vertical="center"/>
    </xf>
    <xf numFmtId="0" fontId="69" fillId="15" borderId="28" xfId="0" applyFont="1" applyFill="1" applyBorder="1" applyAlignment="1">
      <alignment vertical="center"/>
    </xf>
    <xf numFmtId="0" fontId="66" fillId="15" borderId="28" xfId="0" applyFont="1" applyFill="1" applyBorder="1"/>
    <xf numFmtId="0" fontId="70" fillId="15" borderId="28" xfId="0" applyFont="1" applyFill="1" applyBorder="1" applyAlignment="1">
      <alignment vertical="center"/>
    </xf>
    <xf numFmtId="0" fontId="72" fillId="15" borderId="28" xfId="0" applyFont="1" applyFill="1" applyBorder="1" applyAlignment="1">
      <alignment vertical="center"/>
    </xf>
    <xf numFmtId="38" fontId="25" fillId="16" borderId="3" xfId="0" applyNumberFormat="1" applyFont="1" applyFill="1" applyBorder="1" applyAlignment="1">
      <alignment vertical="center"/>
    </xf>
    <xf numFmtId="38" fontId="0" fillId="19" borderId="7" xfId="0" applyNumberFormat="1" applyFill="1" applyBorder="1"/>
    <xf numFmtId="38" fontId="10" fillId="19" borderId="8" xfId="0" applyNumberFormat="1" applyFont="1" applyFill="1" applyBorder="1" applyAlignment="1">
      <alignment vertical="center"/>
    </xf>
    <xf numFmtId="38" fontId="0" fillId="16" borderId="7" xfId="0" applyNumberFormat="1" applyFill="1" applyBorder="1"/>
    <xf numFmtId="38" fontId="10" fillId="16" borderId="8" xfId="0" applyNumberFormat="1" applyFont="1" applyFill="1" applyBorder="1" applyAlignment="1">
      <alignment vertical="center"/>
    </xf>
    <xf numFmtId="0" fontId="75" fillId="15" borderId="23" xfId="2" applyFont="1" applyFill="1" applyBorder="1"/>
    <xf numFmtId="0" fontId="76" fillId="15" borderId="3" xfId="0" applyFont="1" applyFill="1" applyBorder="1"/>
    <xf numFmtId="0" fontId="76" fillId="15" borderId="3" xfId="0" applyFont="1" applyFill="1" applyBorder="1" applyAlignment="1">
      <alignment horizontal="center"/>
    </xf>
    <xf numFmtId="0" fontId="78" fillId="15" borderId="1" xfId="0" applyFont="1" applyFill="1" applyBorder="1"/>
    <xf numFmtId="164" fontId="78" fillId="15" borderId="1" xfId="3" applyNumberFormat="1" applyFont="1" applyFill="1" applyBorder="1" applyAlignment="1" applyProtection="1">
      <alignment horizontal="right"/>
    </xf>
    <xf numFmtId="0" fontId="78" fillId="15" borderId="0" xfId="0" applyFont="1" applyFill="1"/>
    <xf numFmtId="164" fontId="78" fillId="15" borderId="0" xfId="3" applyNumberFormat="1" applyFont="1" applyFill="1" applyAlignment="1" applyProtection="1">
      <alignment horizontal="right"/>
    </xf>
    <xf numFmtId="164" fontId="78" fillId="15" borderId="0" xfId="3" applyNumberFormat="1" applyFont="1" applyFill="1" applyBorder="1" applyAlignment="1" applyProtection="1">
      <alignment horizontal="right"/>
    </xf>
    <xf numFmtId="0" fontId="78" fillId="15" borderId="7" xfId="0" applyFont="1" applyFill="1" applyBorder="1"/>
    <xf numFmtId="0" fontId="78" fillId="15" borderId="8" xfId="0" applyFont="1" applyFill="1" applyBorder="1"/>
    <xf numFmtId="164" fontId="78" fillId="15" borderId="8" xfId="3" applyNumberFormat="1" applyFont="1" applyFill="1" applyBorder="1" applyAlignment="1" applyProtection="1">
      <alignment horizontal="right"/>
    </xf>
    <xf numFmtId="38" fontId="76" fillId="15" borderId="9" xfId="0" applyNumberFormat="1" applyFont="1" applyFill="1" applyBorder="1"/>
    <xf numFmtId="38" fontId="76" fillId="15" borderId="0" xfId="0" applyNumberFormat="1" applyFont="1" applyFill="1"/>
    <xf numFmtId="38" fontId="79" fillId="18" borderId="0" xfId="0" applyNumberFormat="1" applyFont="1" applyFill="1" applyAlignment="1">
      <alignment vertical="center"/>
    </xf>
    <xf numFmtId="38" fontId="79" fillId="18" borderId="0" xfId="0" applyNumberFormat="1" applyFont="1" applyFill="1"/>
    <xf numFmtId="0" fontId="79" fillId="18" borderId="0" xfId="0" applyFont="1" applyFill="1" applyAlignment="1">
      <alignment horizontal="center" vertical="center"/>
    </xf>
    <xf numFmtId="0" fontId="2" fillId="0" borderId="0" xfId="2" applyFont="1"/>
    <xf numFmtId="166" fontId="2" fillId="0" borderId="0" xfId="2" applyNumberFormat="1" applyFont="1"/>
    <xf numFmtId="15" fontId="5" fillId="0" borderId="0" xfId="0" applyNumberFormat="1" applyFont="1" applyAlignment="1">
      <alignment horizontal="center"/>
    </xf>
    <xf numFmtId="0" fontId="2" fillId="2" borderId="0" xfId="0" applyFont="1" applyFill="1"/>
    <xf numFmtId="0" fontId="2" fillId="2" borderId="8" xfId="0" applyFont="1" applyFill="1" applyBorder="1"/>
    <xf numFmtId="0" fontId="2" fillId="0" borderId="23" xfId="0" applyFont="1" applyBorder="1"/>
    <xf numFmtId="0" fontId="2" fillId="2" borderId="24" xfId="0" applyFont="1" applyFill="1" applyBorder="1"/>
    <xf numFmtId="0" fontId="2" fillId="2" borderId="26" xfId="0" applyFont="1" applyFill="1" applyBorder="1"/>
    <xf numFmtId="0" fontId="2" fillId="0" borderId="24" xfId="0" applyFont="1" applyBorder="1"/>
    <xf numFmtId="164" fontId="2" fillId="0" borderId="0" xfId="3" applyNumberFormat="1" applyFont="1" applyAlignment="1" applyProtection="1">
      <alignment horizontal="center"/>
    </xf>
    <xf numFmtId="165" fontId="2" fillId="0" borderId="0" xfId="0" applyNumberFormat="1" applyFont="1" applyAlignment="1">
      <alignment horizontal="center"/>
    </xf>
    <xf numFmtId="0" fontId="0" fillId="22" borderId="0" xfId="0" applyFill="1"/>
    <xf numFmtId="0" fontId="83" fillId="22" borderId="0" xfId="0" applyFont="1" applyFill="1" applyAlignment="1">
      <alignment vertical="center" wrapText="1"/>
    </xf>
    <xf numFmtId="0" fontId="83" fillId="22" borderId="0" xfId="0" applyFont="1" applyFill="1" applyAlignment="1">
      <alignment wrapText="1"/>
    </xf>
    <xf numFmtId="0" fontId="89" fillId="22" borderId="0" xfId="0" applyFont="1" applyFill="1" applyAlignment="1">
      <alignment horizontal="justify" vertical="center" wrapText="1"/>
    </xf>
    <xf numFmtId="0" fontId="84" fillId="22" borderId="0" xfId="0" applyFont="1" applyFill="1" applyAlignment="1">
      <alignment vertical="center" wrapText="1"/>
    </xf>
    <xf numFmtId="0" fontId="89" fillId="22" borderId="0" xfId="0" applyFont="1" applyFill="1" applyAlignment="1">
      <alignment vertical="center" wrapText="1"/>
    </xf>
    <xf numFmtId="0" fontId="84" fillId="22" borderId="0" xfId="0" applyFont="1" applyFill="1" applyAlignment="1">
      <alignment horizontal="justify" vertical="center" wrapText="1"/>
    </xf>
    <xf numFmtId="0" fontId="93" fillId="0" borderId="77" xfId="0" applyFont="1" applyBorder="1" applyAlignment="1" applyProtection="1">
      <alignment horizontal="left"/>
      <protection locked="0"/>
    </xf>
    <xf numFmtId="0" fontId="0" fillId="17" borderId="0" xfId="0" applyFill="1"/>
    <xf numFmtId="0" fontId="62" fillId="10" borderId="83" xfId="0" applyFont="1" applyFill="1" applyBorder="1" applyAlignment="1">
      <alignment horizontal="center"/>
    </xf>
    <xf numFmtId="0" fontId="62" fillId="10" borderId="64" xfId="0" applyFont="1" applyFill="1" applyBorder="1" applyAlignment="1">
      <alignment horizontal="center"/>
    </xf>
    <xf numFmtId="0" fontId="66" fillId="10" borderId="64" xfId="0" applyFont="1" applyFill="1" applyBorder="1"/>
    <xf numFmtId="17" fontId="62" fillId="10" borderId="64" xfId="0" applyNumberFormat="1" applyFont="1" applyFill="1" applyBorder="1" applyAlignment="1">
      <alignment horizontal="right"/>
    </xf>
    <xf numFmtId="0" fontId="56" fillId="10" borderId="71" xfId="0" applyFont="1" applyFill="1" applyBorder="1" applyAlignment="1">
      <alignment horizontal="right"/>
    </xf>
    <xf numFmtId="0" fontId="65" fillId="0" borderId="78" xfId="0" applyFont="1" applyBorder="1" applyAlignment="1">
      <alignment horizontal="right"/>
    </xf>
    <xf numFmtId="0" fontId="0" fillId="0" borderId="84" xfId="0" applyBorder="1"/>
    <xf numFmtId="0" fontId="2" fillId="22" borderId="0" xfId="0" applyFont="1" applyFill="1"/>
    <xf numFmtId="9" fontId="13" fillId="0" borderId="29" xfId="3" applyFont="1" applyBorder="1" applyAlignment="1" applyProtection="1">
      <alignment horizontal="center"/>
    </xf>
    <xf numFmtId="38" fontId="95" fillId="16" borderId="3" xfId="0" applyNumberFormat="1" applyFont="1" applyFill="1" applyBorder="1" applyAlignment="1">
      <alignment vertical="center"/>
    </xf>
    <xf numFmtId="0" fontId="2" fillId="0" borderId="0" xfId="1"/>
    <xf numFmtId="0" fontId="96" fillId="0" borderId="0" xfId="4" applyProtection="1"/>
    <xf numFmtId="0" fontId="2" fillId="0" borderId="0" xfId="1" applyAlignment="1">
      <alignment horizontal="center"/>
    </xf>
    <xf numFmtId="0" fontId="97" fillId="0" borderId="0" xfId="1" applyFont="1"/>
    <xf numFmtId="0" fontId="96" fillId="0" borderId="0" xfId="4" applyAlignment="1" applyProtection="1">
      <alignment horizontal="center"/>
    </xf>
    <xf numFmtId="0" fontId="2" fillId="2" borderId="0" xfId="1" applyFill="1"/>
    <xf numFmtId="0" fontId="30" fillId="2" borderId="0" xfId="1" applyFont="1" applyFill="1" applyAlignment="1">
      <alignment horizontal="center"/>
    </xf>
    <xf numFmtId="0" fontId="30" fillId="0" borderId="8" xfId="1" applyFont="1" applyBorder="1" applyAlignment="1">
      <alignment horizontal="center" vertical="center"/>
    </xf>
    <xf numFmtId="0" fontId="30" fillId="0" borderId="0" xfId="1" applyFont="1" applyAlignment="1">
      <alignment horizontal="center"/>
    </xf>
    <xf numFmtId="15" fontId="7" fillId="2" borderId="0" xfId="1" applyNumberFormat="1" applyFont="1" applyFill="1" applyAlignment="1">
      <alignment horizontal="center"/>
    </xf>
    <xf numFmtId="15" fontId="7" fillId="0" borderId="0" xfId="1" applyNumberFormat="1" applyFont="1" applyAlignment="1">
      <alignment horizontal="center"/>
    </xf>
    <xf numFmtId="0" fontId="2" fillId="0" borderId="0" xfId="1" applyAlignment="1">
      <alignment vertical="center"/>
    </xf>
    <xf numFmtId="15" fontId="2" fillId="2" borderId="0" xfId="1" applyNumberFormat="1" applyFill="1" applyAlignment="1">
      <alignment vertical="center"/>
    </xf>
    <xf numFmtId="166" fontId="30" fillId="0" borderId="0" xfId="1" applyNumberFormat="1" applyFont="1" applyAlignment="1">
      <alignment horizontal="center" vertical="center"/>
    </xf>
    <xf numFmtId="15" fontId="2" fillId="0" borderId="0" xfId="1" applyNumberFormat="1" applyAlignment="1">
      <alignment vertical="center"/>
    </xf>
    <xf numFmtId="0" fontId="31" fillId="0" borderId="0" xfId="1" applyFont="1" applyAlignment="1">
      <alignment horizontal="right"/>
    </xf>
    <xf numFmtId="15" fontId="2" fillId="2" borderId="0" xfId="1" applyNumberFormat="1" applyFill="1"/>
    <xf numFmtId="38" fontId="32" fillId="0" borderId="0" xfId="1" applyNumberFormat="1" applyFont="1"/>
    <xf numFmtId="0" fontId="34" fillId="0" borderId="0" xfId="1" applyFont="1" applyAlignment="1">
      <alignment horizontal="right"/>
    </xf>
    <xf numFmtId="15" fontId="2" fillId="0" borderId="0" xfId="1" applyNumberFormat="1"/>
    <xf numFmtId="38" fontId="31" fillId="2" borderId="0" xfId="1" applyNumberFormat="1" applyFont="1" applyFill="1"/>
    <xf numFmtId="38" fontId="31" fillId="0" borderId="0" xfId="1" applyNumberFormat="1" applyFont="1"/>
    <xf numFmtId="0" fontId="31" fillId="0" borderId="0" xfId="1" applyFont="1"/>
    <xf numFmtId="0" fontId="31" fillId="2" borderId="0" xfId="1" applyFont="1" applyFill="1"/>
    <xf numFmtId="0" fontId="33" fillId="0" borderId="0" xfId="1" applyFont="1" applyAlignment="1">
      <alignment horizontal="right"/>
    </xf>
    <xf numFmtId="0" fontId="31" fillId="2" borderId="8" xfId="1" applyFont="1" applyFill="1" applyBorder="1"/>
    <xf numFmtId="168" fontId="31" fillId="0" borderId="8" xfId="1" applyNumberFormat="1" applyFont="1" applyBorder="1"/>
    <xf numFmtId="0" fontId="31" fillId="0" borderId="8" xfId="1" applyFont="1" applyBorder="1"/>
    <xf numFmtId="0" fontId="9" fillId="0" borderId="24" xfId="1" applyFont="1" applyBorder="1"/>
    <xf numFmtId="0" fontId="2" fillId="0" borderId="24" xfId="1" applyBorder="1"/>
    <xf numFmtId="0" fontId="9" fillId="2" borderId="0" xfId="1" applyFont="1" applyFill="1"/>
    <xf numFmtId="0" fontId="9" fillId="0" borderId="0" xfId="1" applyFont="1"/>
    <xf numFmtId="0" fontId="8" fillId="0" borderId="0" xfId="1" applyFont="1" applyAlignment="1">
      <alignment horizontal="left"/>
    </xf>
    <xf numFmtId="0" fontId="8" fillId="0" borderId="0" xfId="1" applyFont="1"/>
    <xf numFmtId="0" fontId="8" fillId="0" borderId="0" xfId="1" applyFont="1" applyAlignment="1">
      <alignment horizontal="center"/>
    </xf>
    <xf numFmtId="0" fontId="1" fillId="0" borderId="77" xfId="0" applyFont="1" applyBorder="1" applyAlignment="1">
      <alignment horizontal="left"/>
    </xf>
    <xf numFmtId="172" fontId="56" fillId="11" borderId="67" xfId="0" applyNumberFormat="1" applyFont="1" applyFill="1" applyBorder="1"/>
    <xf numFmtId="172" fontId="56" fillId="12" borderId="27" xfId="0" applyNumberFormat="1" applyFont="1" applyFill="1" applyBorder="1"/>
    <xf numFmtId="172" fontId="94" fillId="0" borderId="82" xfId="0" applyNumberFormat="1" applyFont="1" applyBorder="1" applyAlignment="1" applyProtection="1">
      <alignment horizontal="right"/>
      <protection locked="0"/>
    </xf>
    <xf numFmtId="172" fontId="94" fillId="0" borderId="82" xfId="0" applyNumberFormat="1" applyFont="1" applyBorder="1" applyProtection="1">
      <protection locked="0"/>
    </xf>
    <xf numFmtId="0" fontId="1" fillId="0" borderId="0" xfId="0" applyFont="1" applyAlignment="1">
      <alignment horizontal="right"/>
    </xf>
    <xf numFmtId="0" fontId="39" fillId="0" borderId="35" xfId="2" applyFont="1" applyBorder="1" applyAlignment="1">
      <alignment horizontal="center"/>
    </xf>
    <xf numFmtId="38" fontId="1" fillId="0" borderId="0" xfId="0" applyNumberFormat="1" applyFont="1" applyAlignment="1">
      <alignment horizontal="right" vertical="center"/>
    </xf>
    <xf numFmtId="170" fontId="39" fillId="0" borderId="32" xfId="2" applyNumberFormat="1" applyFont="1" applyBorder="1" applyAlignment="1">
      <alignment horizontal="center"/>
    </xf>
    <xf numFmtId="170" fontId="39" fillId="0" borderId="61" xfId="2" applyNumberFormat="1" applyFont="1" applyBorder="1" applyAlignment="1">
      <alignment horizontal="center"/>
    </xf>
    <xf numFmtId="173" fontId="39" fillId="0" borderId="33" xfId="2" applyNumberFormat="1" applyFont="1" applyBorder="1"/>
    <xf numFmtId="0" fontId="11" fillId="24" borderId="0" xfId="2" applyFont="1" applyFill="1"/>
    <xf numFmtId="174" fontId="39" fillId="0" borderId="0" xfId="2" applyNumberFormat="1" applyFont="1"/>
    <xf numFmtId="38" fontId="11" fillId="0" borderId="0" xfId="2" applyNumberFormat="1" applyFont="1"/>
    <xf numFmtId="0" fontId="98" fillId="7" borderId="0" xfId="2" applyFont="1" applyFill="1" applyAlignment="1" applyProtection="1">
      <alignment horizontal="center" vertical="center"/>
      <protection locked="0"/>
    </xf>
    <xf numFmtId="0" fontId="0" fillId="24" borderId="0" xfId="0" applyFill="1"/>
    <xf numFmtId="0" fontId="11" fillId="23" borderId="42" xfId="2" applyFont="1" applyFill="1" applyBorder="1"/>
    <xf numFmtId="0" fontId="39" fillId="25" borderId="0" xfId="2" applyFont="1" applyFill="1"/>
    <xf numFmtId="0" fontId="0" fillId="26" borderId="0" xfId="0" applyFill="1"/>
    <xf numFmtId="0" fontId="0" fillId="23" borderId="0" xfId="0" applyFill="1"/>
    <xf numFmtId="0" fontId="11" fillId="23" borderId="0" xfId="2" applyFont="1" applyFill="1"/>
    <xf numFmtId="0" fontId="8" fillId="0" borderId="0" xfId="0" applyFont="1" applyAlignment="1">
      <alignment horizontal="center" vertical="center"/>
    </xf>
    <xf numFmtId="0" fontId="2" fillId="0" borderId="0" xfId="2" applyFont="1" applyAlignment="1">
      <alignment horizontal="center"/>
    </xf>
    <xf numFmtId="0" fontId="39" fillId="29" borderId="34" xfId="2" applyFont="1" applyFill="1" applyBorder="1" applyAlignment="1">
      <alignment horizontal="center"/>
    </xf>
    <xf numFmtId="172" fontId="1" fillId="0" borderId="4" xfId="0" applyNumberFormat="1" applyFont="1" applyBorder="1"/>
    <xf numFmtId="172" fontId="1" fillId="0" borderId="85" xfId="0" applyNumberFormat="1" applyFont="1" applyBorder="1"/>
    <xf numFmtId="172" fontId="1" fillId="0" borderId="86" xfId="0" applyNumberFormat="1" applyFont="1" applyBorder="1"/>
    <xf numFmtId="0" fontId="1" fillId="0" borderId="0" xfId="0" applyFont="1" applyAlignment="1">
      <alignment horizontal="center"/>
    </xf>
    <xf numFmtId="38" fontId="1" fillId="0" borderId="1" xfId="0" applyNumberFormat="1" applyFont="1" applyBorder="1"/>
    <xf numFmtId="38" fontId="1" fillId="0" borderId="0" xfId="0" applyNumberFormat="1" applyFont="1" applyAlignment="1">
      <alignment horizontal="center"/>
    </xf>
    <xf numFmtId="1" fontId="1" fillId="0" borderId="0" xfId="0" applyNumberFormat="1" applyFont="1"/>
    <xf numFmtId="0" fontId="8" fillId="0" borderId="0" xfId="2" applyFont="1" applyAlignment="1">
      <alignment horizontal="left"/>
    </xf>
    <xf numFmtId="0" fontId="13" fillId="0" borderId="0" xfId="2" quotePrefix="1" applyFont="1"/>
    <xf numFmtId="164" fontId="46" fillId="0" borderId="0" xfId="2" applyNumberFormat="1" applyFont="1" applyAlignment="1">
      <alignment horizontal="center" vertical="center"/>
    </xf>
    <xf numFmtId="0" fontId="44" fillId="0" borderId="0" xfId="2" applyFont="1" applyAlignment="1">
      <alignment horizontal="left"/>
    </xf>
    <xf numFmtId="0" fontId="13" fillId="0" borderId="0" xfId="2" applyFont="1"/>
    <xf numFmtId="0" fontId="8" fillId="0" borderId="0" xfId="2" applyFont="1"/>
    <xf numFmtId="175" fontId="39" fillId="0" borderId="33" xfId="2" applyNumberFormat="1" applyFont="1" applyBorder="1"/>
    <xf numFmtId="3" fontId="47" fillId="0" borderId="0" xfId="2" applyNumberFormat="1" applyFont="1"/>
    <xf numFmtId="0" fontId="49" fillId="0" borderId="0" xfId="2" applyFont="1" applyAlignment="1">
      <alignment horizontal="center" wrapText="1"/>
    </xf>
    <xf numFmtId="0" fontId="49" fillId="29" borderId="0" xfId="2" applyFont="1" applyFill="1" applyAlignment="1">
      <alignment horizontal="center"/>
    </xf>
    <xf numFmtId="0" fontId="49" fillId="0" borderId="0" xfId="2" applyFont="1" applyAlignment="1">
      <alignment horizontal="center"/>
    </xf>
    <xf numFmtId="0" fontId="11" fillId="27" borderId="42" xfId="2" applyFont="1" applyFill="1" applyBorder="1"/>
    <xf numFmtId="169" fontId="60" fillId="0" borderId="88" xfId="2" applyNumberFormat="1" applyFont="1" applyBorder="1"/>
    <xf numFmtId="40" fontId="50" fillId="0" borderId="33" xfId="2" applyNumberFormat="1" applyFont="1" applyBorder="1"/>
    <xf numFmtId="0" fontId="99" fillId="0" borderId="35" xfId="2" applyFont="1" applyBorder="1" applyAlignment="1">
      <alignment horizontal="center" wrapText="1"/>
    </xf>
    <xf numFmtId="8" fontId="0" fillId="0" borderId="0" xfId="0" applyNumberFormat="1"/>
    <xf numFmtId="40" fontId="39" fillId="0" borderId="89" xfId="2" applyNumberFormat="1" applyFont="1" applyBorder="1"/>
    <xf numFmtId="40" fontId="39" fillId="0" borderId="90" xfId="2" applyNumberFormat="1" applyFont="1" applyBorder="1"/>
    <xf numFmtId="40" fontId="39" fillId="0" borderId="91" xfId="2" applyNumberFormat="1" applyFont="1" applyBorder="1"/>
    <xf numFmtId="0" fontId="39" fillId="23" borderId="90" xfId="2" applyFont="1" applyFill="1" applyBorder="1" applyAlignment="1">
      <alignment horizontal="center"/>
    </xf>
    <xf numFmtId="0" fontId="39" fillId="0" borderId="90" xfId="2" applyFont="1" applyBorder="1" applyAlignment="1">
      <alignment horizontal="center"/>
    </xf>
    <xf numFmtId="38" fontId="0" fillId="0" borderId="93" xfId="0" applyNumberFormat="1" applyBorder="1"/>
    <xf numFmtId="9" fontId="13" fillId="0" borderId="93" xfId="3" applyFont="1" applyBorder="1" applyAlignment="1" applyProtection="1">
      <alignment horizontal="center"/>
    </xf>
    <xf numFmtId="38" fontId="0" fillId="0" borderId="94" xfId="0" applyNumberFormat="1" applyBorder="1"/>
    <xf numFmtId="0" fontId="0" fillId="0" borderId="92" xfId="0" applyBorder="1"/>
    <xf numFmtId="0" fontId="1" fillId="0" borderId="92" xfId="0" applyFont="1" applyBorder="1" applyAlignment="1">
      <alignment horizontal="right"/>
    </xf>
    <xf numFmtId="0" fontId="11" fillId="28" borderId="96" xfId="2" applyFont="1" applyFill="1" applyBorder="1"/>
    <xf numFmtId="0" fontId="11" fillId="28" borderId="97" xfId="2" applyFont="1" applyFill="1" applyBorder="1"/>
    <xf numFmtId="0" fontId="11" fillId="28" borderId="97" xfId="2" applyFont="1" applyFill="1" applyBorder="1" applyAlignment="1">
      <alignment horizontal="center"/>
    </xf>
    <xf numFmtId="0" fontId="11" fillId="28" borderId="99" xfId="2" applyFont="1" applyFill="1" applyBorder="1"/>
    <xf numFmtId="0" fontId="11" fillId="28" borderId="0" xfId="2" applyFont="1" applyFill="1"/>
    <xf numFmtId="0" fontId="11" fillId="28" borderId="0" xfId="2" applyFont="1" applyFill="1" applyAlignment="1">
      <alignment horizontal="center"/>
    </xf>
    <xf numFmtId="8" fontId="11" fillId="28" borderId="0" xfId="2" applyNumberFormat="1" applyFont="1" applyFill="1"/>
    <xf numFmtId="8" fontId="11" fillId="28" borderId="0" xfId="2" applyNumberFormat="1" applyFont="1" applyFill="1" applyAlignment="1">
      <alignment horizontal="center"/>
    </xf>
    <xf numFmtId="0" fontId="11" fillId="28" borderId="100" xfId="2" applyFont="1" applyFill="1" applyBorder="1"/>
    <xf numFmtId="0" fontId="11" fillId="28" borderId="101" xfId="2" applyFont="1" applyFill="1" applyBorder="1" applyAlignment="1">
      <alignment horizontal="center"/>
    </xf>
    <xf numFmtId="0" fontId="11" fillId="28" borderId="101" xfId="2" applyFont="1" applyFill="1" applyBorder="1"/>
    <xf numFmtId="0" fontId="11" fillId="23" borderId="4" xfId="2" applyFont="1" applyFill="1" applyBorder="1"/>
    <xf numFmtId="0" fontId="98" fillId="28" borderId="102" xfId="2" applyFont="1" applyFill="1" applyBorder="1" applyAlignment="1" applyProtection="1">
      <alignment horizontal="center" vertical="center"/>
      <protection locked="0"/>
    </xf>
    <xf numFmtId="0" fontId="11" fillId="28" borderId="103" xfId="2" applyFont="1" applyFill="1" applyBorder="1"/>
    <xf numFmtId="3" fontId="0" fillId="28" borderId="104" xfId="0" applyNumberFormat="1" applyFill="1" applyBorder="1"/>
    <xf numFmtId="0" fontId="2" fillId="28" borderId="103" xfId="0" applyFont="1" applyFill="1" applyBorder="1"/>
    <xf numFmtId="175" fontId="39" fillId="28" borderId="105" xfId="2" applyNumberFormat="1" applyFont="1" applyFill="1" applyBorder="1"/>
    <xf numFmtId="0" fontId="0" fillId="28" borderId="95" xfId="0" applyFill="1" applyBorder="1"/>
    <xf numFmtId="0" fontId="100" fillId="28" borderId="95" xfId="2" applyFont="1" applyFill="1" applyBorder="1" applyAlignment="1">
      <alignment horizontal="center"/>
    </xf>
    <xf numFmtId="0" fontId="39" fillId="24" borderId="19" xfId="2" applyFont="1" applyFill="1" applyBorder="1"/>
    <xf numFmtId="0" fontId="11" fillId="17" borderId="42" xfId="2" applyFont="1" applyFill="1" applyBorder="1"/>
    <xf numFmtId="0" fontId="39" fillId="30" borderId="19" xfId="2" applyFont="1" applyFill="1" applyBorder="1"/>
    <xf numFmtId="0" fontId="39" fillId="30" borderId="90" xfId="2" applyFont="1" applyFill="1" applyBorder="1" applyAlignment="1">
      <alignment horizontal="center"/>
    </xf>
    <xf numFmtId="0" fontId="39" fillId="30" borderId="0" xfId="2" applyFont="1" applyFill="1"/>
    <xf numFmtId="174" fontId="39" fillId="30" borderId="0" xfId="2" applyNumberFormat="1" applyFont="1" applyFill="1"/>
    <xf numFmtId="0" fontId="0" fillId="30" borderId="0" xfId="0" applyFill="1"/>
    <xf numFmtId="0" fontId="11" fillId="30" borderId="42" xfId="2" applyFont="1" applyFill="1" applyBorder="1"/>
    <xf numFmtId="0" fontId="2" fillId="23" borderId="0" xfId="0" applyFont="1" applyFill="1"/>
    <xf numFmtId="0" fontId="0" fillId="28" borderId="106" xfId="0" applyFill="1" applyBorder="1"/>
    <xf numFmtId="0" fontId="11" fillId="28" borderId="104" xfId="2" applyFont="1" applyFill="1" applyBorder="1" applyAlignment="1">
      <alignment horizontal="center"/>
    </xf>
    <xf numFmtId="0" fontId="11" fillId="28" borderId="103" xfId="2" applyFont="1" applyFill="1" applyBorder="1" applyAlignment="1">
      <alignment horizontal="center"/>
    </xf>
    <xf numFmtId="0" fontId="11" fillId="31" borderId="0" xfId="2" applyFont="1" applyFill="1"/>
    <xf numFmtId="0" fontId="0" fillId="31" borderId="0" xfId="0" applyFill="1"/>
    <xf numFmtId="0" fontId="39" fillId="32" borderId="0" xfId="2" applyFont="1" applyFill="1"/>
    <xf numFmtId="0" fontId="11" fillId="0" borderId="0" xfId="2" applyFont="1" applyAlignment="1">
      <alignment horizontal="center"/>
    </xf>
    <xf numFmtId="0" fontId="98" fillId="28" borderId="97" xfId="2" applyFont="1" applyFill="1" applyBorder="1" applyAlignment="1" applyProtection="1">
      <alignment horizontal="center" vertical="center"/>
      <protection locked="0"/>
    </xf>
    <xf numFmtId="0" fontId="100" fillId="28" borderId="103" xfId="2" applyFont="1" applyFill="1" applyBorder="1" applyAlignment="1">
      <alignment horizontal="center"/>
    </xf>
    <xf numFmtId="0" fontId="0" fillId="28" borderId="103" xfId="0" applyFill="1" applyBorder="1"/>
    <xf numFmtId="0" fontId="0" fillId="28" borderId="98" xfId="0" applyFill="1" applyBorder="1"/>
    <xf numFmtId="0" fontId="11" fillId="28" borderId="107" xfId="2" applyFont="1" applyFill="1" applyBorder="1"/>
    <xf numFmtId="0" fontId="11" fillId="28" borderId="108" xfId="2" applyFont="1" applyFill="1" applyBorder="1"/>
    <xf numFmtId="0" fontId="11" fillId="28" borderId="108" xfId="2" applyFont="1" applyFill="1" applyBorder="1" applyAlignment="1">
      <alignment horizontal="center"/>
    </xf>
    <xf numFmtId="0" fontId="11" fillId="28" borderId="109" xfId="2" applyFont="1" applyFill="1" applyBorder="1"/>
    <xf numFmtId="0" fontId="11" fillId="28" borderId="110" xfId="2" applyFont="1" applyFill="1" applyBorder="1"/>
    <xf numFmtId="0" fontId="11" fillId="28" borderId="110" xfId="2" applyFont="1" applyFill="1" applyBorder="1" applyAlignment="1">
      <alignment horizontal="center"/>
    </xf>
    <xf numFmtId="8" fontId="11" fillId="28" borderId="110" xfId="2" applyNumberFormat="1" applyFont="1" applyFill="1" applyBorder="1"/>
    <xf numFmtId="8" fontId="11" fillId="28" borderId="110" xfId="2" applyNumberFormat="1" applyFont="1" applyFill="1" applyBorder="1" applyAlignment="1">
      <alignment horizontal="center"/>
    </xf>
    <xf numFmtId="0" fontId="11" fillId="28" borderId="111" xfId="2" applyFont="1" applyFill="1" applyBorder="1"/>
    <xf numFmtId="0" fontId="11" fillId="28" borderId="112" xfId="2" applyFont="1" applyFill="1" applyBorder="1" applyAlignment="1">
      <alignment horizontal="center"/>
    </xf>
    <xf numFmtId="0" fontId="11" fillId="28" borderId="112" xfId="2" applyFont="1" applyFill="1" applyBorder="1"/>
    <xf numFmtId="0" fontId="11" fillId="17" borderId="42" xfId="2" applyFont="1" applyFill="1" applyBorder="1" applyAlignment="1">
      <alignment wrapText="1"/>
    </xf>
    <xf numFmtId="0" fontId="8" fillId="7" borderId="0" xfId="0" applyFont="1" applyFill="1" applyAlignment="1" applyProtection="1">
      <alignment horizontal="center"/>
      <protection locked="0"/>
    </xf>
    <xf numFmtId="0" fontId="0" fillId="33" borderId="0" xfId="0" applyFill="1"/>
    <xf numFmtId="38" fontId="0" fillId="3" borderId="113" xfId="0" applyNumberFormat="1" applyFill="1" applyBorder="1"/>
    <xf numFmtId="0" fontId="0" fillId="34" borderId="0" xfId="0" applyFill="1"/>
    <xf numFmtId="0" fontId="39" fillId="23" borderId="0" xfId="2" applyFont="1" applyFill="1" applyAlignment="1">
      <alignment horizontal="center"/>
    </xf>
    <xf numFmtId="0" fontId="11" fillId="23" borderId="0" xfId="2" applyFont="1" applyFill="1" applyAlignment="1">
      <alignment horizontal="center" vertical="center" wrapText="1"/>
    </xf>
    <xf numFmtId="0" fontId="39" fillId="0" borderId="0" xfId="2" applyFont="1" applyAlignment="1">
      <alignment horizontal="right"/>
    </xf>
    <xf numFmtId="40" fontId="50" fillId="0" borderId="0" xfId="2" applyNumberFormat="1" applyFont="1"/>
    <xf numFmtId="0" fontId="11" fillId="24" borderId="98" xfId="2" applyFont="1" applyFill="1" applyBorder="1" applyAlignment="1">
      <alignment horizontal="center"/>
    </xf>
    <xf numFmtId="1" fontId="39" fillId="24" borderId="0" xfId="2" applyNumberFormat="1" applyFont="1" applyFill="1"/>
    <xf numFmtId="1" fontId="0" fillId="24" borderId="0" xfId="0" applyNumberFormat="1" applyFill="1"/>
    <xf numFmtId="1" fontId="11" fillId="0" borderId="0" xfId="2" applyNumberFormat="1" applyFont="1"/>
    <xf numFmtId="0" fontId="11" fillId="23" borderId="0" xfId="2" applyFont="1" applyFill="1" applyAlignment="1">
      <alignment horizontal="center"/>
    </xf>
    <xf numFmtId="38" fontId="0" fillId="35" borderId="14" xfId="0" applyNumberFormat="1" applyFill="1" applyBorder="1"/>
    <xf numFmtId="38" fontId="0" fillId="35" borderId="42" xfId="0" applyNumberFormat="1" applyFill="1" applyBorder="1"/>
    <xf numFmtId="38" fontId="0" fillId="35" borderId="0" xfId="0" applyNumberFormat="1" applyFill="1"/>
    <xf numFmtId="38" fontId="0" fillId="26" borderId="0" xfId="0" applyNumberFormat="1" applyFill="1"/>
    <xf numFmtId="38" fontId="36" fillId="26" borderId="0" xfId="0" quotePrefix="1" applyNumberFormat="1" applyFont="1" applyFill="1" applyAlignment="1">
      <alignment horizontal="right"/>
    </xf>
    <xf numFmtId="38" fontId="0" fillId="26" borderId="14" xfId="0" applyNumberFormat="1" applyFill="1" applyBorder="1"/>
    <xf numFmtId="38" fontId="15" fillId="0" borderId="0" xfId="0" quotePrefix="1" applyNumberFormat="1" applyFont="1" applyAlignment="1">
      <alignment horizontal="right"/>
    </xf>
    <xf numFmtId="38" fontId="15" fillId="0" borderId="14" xfId="0" applyNumberFormat="1" applyFont="1" applyBorder="1"/>
    <xf numFmtId="38" fontId="15" fillId="2" borderId="0" xfId="0" applyNumberFormat="1" applyFont="1" applyFill="1"/>
    <xf numFmtId="38" fontId="2" fillId="0" borderId="58" xfId="0" applyNumberFormat="1" applyFont="1" applyBorder="1"/>
    <xf numFmtId="14" fontId="0" fillId="0" borderId="0" xfId="0" applyNumberFormat="1"/>
    <xf numFmtId="0" fontId="0" fillId="14" borderId="0" xfId="0" applyFill="1"/>
    <xf numFmtId="38" fontId="61" fillId="0" borderId="41" xfId="0" applyNumberFormat="1" applyFont="1" applyBorder="1"/>
    <xf numFmtId="38" fontId="10" fillId="8" borderId="10" xfId="0" applyNumberFormat="1" applyFont="1" applyFill="1" applyBorder="1"/>
    <xf numFmtId="38" fontId="0" fillId="0" borderId="0" xfId="0" applyNumberFormat="1" applyAlignment="1">
      <alignment horizontal="center" vertical="center"/>
    </xf>
    <xf numFmtId="38" fontId="2" fillId="30" borderId="42" xfId="0" applyNumberFormat="1" applyFont="1" applyFill="1" applyBorder="1"/>
    <xf numFmtId="38" fontId="0" fillId="30" borderId="42" xfId="0" applyNumberFormat="1" applyFill="1" applyBorder="1"/>
    <xf numFmtId="14" fontId="68" fillId="20" borderId="22" xfId="0" applyNumberFormat="1" applyFont="1" applyFill="1" applyBorder="1" applyAlignment="1" applyProtection="1">
      <alignment vertical="center"/>
      <protection locked="0"/>
    </xf>
    <xf numFmtId="38" fontId="2" fillId="0" borderId="8" xfId="0" applyNumberFormat="1" applyFont="1" applyBorder="1" applyProtection="1">
      <protection locked="0"/>
    </xf>
    <xf numFmtId="0" fontId="83" fillId="0" borderId="0" xfId="0" applyFont="1" applyAlignment="1">
      <alignment vertical="center" wrapText="1"/>
    </xf>
    <xf numFmtId="38" fontId="2" fillId="0" borderId="30" xfId="0" applyNumberFormat="1" applyFont="1" applyBorder="1"/>
    <xf numFmtId="0" fontId="67" fillId="14" borderId="66" xfId="0" applyFont="1" applyFill="1" applyBorder="1" applyAlignment="1">
      <alignment vertical="center"/>
    </xf>
    <xf numFmtId="0" fontId="2" fillId="11" borderId="0" xfId="0" applyFont="1" applyFill="1"/>
    <xf numFmtId="0" fontId="0" fillId="11" borderId="0" xfId="0" applyFill="1"/>
    <xf numFmtId="6" fontId="0" fillId="0" borderId="0" xfId="0" applyNumberFormat="1"/>
    <xf numFmtId="38" fontId="77" fillId="15" borderId="0" xfId="1" applyNumberFormat="1" applyFont="1" applyFill="1" applyAlignment="1">
      <alignment vertical="center"/>
    </xf>
    <xf numFmtId="0" fontId="106" fillId="0" borderId="0" xfId="1" applyFont="1"/>
    <xf numFmtId="0" fontId="0" fillId="22" borderId="0" xfId="0" applyFill="1" applyAlignment="1">
      <alignment wrapText="1"/>
    </xf>
    <xf numFmtId="0" fontId="22" fillId="21" borderId="10" xfId="0" applyFont="1" applyFill="1" applyBorder="1" applyAlignment="1">
      <alignment horizontal="center" wrapText="1"/>
    </xf>
    <xf numFmtId="0" fontId="81" fillId="22" borderId="0" xfId="0" applyFont="1" applyFill="1" applyAlignment="1">
      <alignment horizontal="justify" vertical="center" wrapText="1"/>
    </xf>
    <xf numFmtId="0" fontId="83" fillId="22" borderId="0" xfId="0" applyFont="1" applyFill="1" applyAlignment="1">
      <alignment horizontal="justify" vertical="center" wrapText="1"/>
    </xf>
    <xf numFmtId="0" fontId="81" fillId="0" borderId="0" xfId="0" applyFont="1" applyAlignment="1">
      <alignment horizontal="justify" vertical="center" wrapText="1"/>
    </xf>
    <xf numFmtId="0" fontId="0" fillId="35" borderId="0" xfId="0" applyFill="1"/>
    <xf numFmtId="0" fontId="0" fillId="35" borderId="0" xfId="0" applyFill="1" applyProtection="1">
      <protection locked="0"/>
    </xf>
    <xf numFmtId="38" fontId="2" fillId="0" borderId="30" xfId="0" applyNumberFormat="1" applyFont="1" applyBorder="1" applyProtection="1">
      <protection locked="0"/>
    </xf>
    <xf numFmtId="38" fontId="2" fillId="0" borderId="42" xfId="0" applyNumberFormat="1" applyFont="1" applyBorder="1" applyProtection="1">
      <protection locked="0"/>
    </xf>
    <xf numFmtId="38" fontId="2" fillId="0" borderId="115" xfId="0" applyNumberFormat="1" applyFont="1" applyBorder="1"/>
    <xf numFmtId="38" fontId="9" fillId="22" borderId="0" xfId="0" applyNumberFormat="1" applyFont="1" applyFill="1"/>
    <xf numFmtId="0" fontId="2" fillId="0" borderId="0" xfId="0" applyFont="1" applyAlignment="1">
      <alignment vertical="center"/>
    </xf>
    <xf numFmtId="38" fontId="0" fillId="0" borderId="39" xfId="0" applyNumberFormat="1" applyBorder="1"/>
    <xf numFmtId="38" fontId="0" fillId="0" borderId="122" xfId="0" applyNumberFormat="1" applyBorder="1"/>
    <xf numFmtId="38" fontId="5" fillId="26" borderId="0" xfId="0" applyNumberFormat="1" applyFont="1" applyFill="1" applyAlignment="1">
      <alignment horizontal="centerContinuous"/>
    </xf>
    <xf numFmtId="0" fontId="5" fillId="26" borderId="0" xfId="0" applyFont="1" applyFill="1" applyAlignment="1">
      <alignment horizontal="centerContinuous"/>
    </xf>
    <xf numFmtId="38" fontId="0" fillId="38" borderId="0" xfId="0" applyNumberFormat="1" applyFill="1"/>
    <xf numFmtId="38" fontId="0" fillId="38" borderId="40" xfId="0" applyNumberFormat="1" applyFill="1" applyBorder="1"/>
    <xf numFmtId="38" fontId="0" fillId="39" borderId="39" xfId="0" applyNumberFormat="1" applyFill="1" applyBorder="1"/>
    <xf numFmtId="38" fontId="2" fillId="0" borderId="122" xfId="0" applyNumberFormat="1" applyFont="1" applyBorder="1"/>
    <xf numFmtId="6" fontId="9" fillId="0" borderId="124" xfId="0" applyNumberFormat="1" applyFont="1" applyBorder="1" applyAlignment="1" applyProtection="1">
      <alignment horizontal="right" vertical="center" wrapText="1"/>
      <protection locked="0"/>
    </xf>
    <xf numFmtId="10" fontId="52" fillId="0" borderId="121" xfId="0" applyNumberFormat="1" applyFont="1" applyBorder="1" applyProtection="1">
      <protection locked="0"/>
    </xf>
    <xf numFmtId="0" fontId="0" fillId="24" borderId="124" xfId="0" applyFill="1" applyBorder="1" applyProtection="1">
      <protection locked="0"/>
    </xf>
    <xf numFmtId="0" fontId="0" fillId="0" borderId="124" xfId="0" applyBorder="1" applyProtection="1">
      <protection locked="0"/>
    </xf>
    <xf numFmtId="0" fontId="2" fillId="0" borderId="124" xfId="0" applyFont="1" applyBorder="1" applyProtection="1">
      <protection locked="0"/>
    </xf>
    <xf numFmtId="0" fontId="0" fillId="0" borderId="124" xfId="0" applyBorder="1"/>
    <xf numFmtId="0" fontId="0" fillId="0" borderId="0" xfId="0" applyProtection="1">
      <protection locked="0"/>
    </xf>
    <xf numFmtId="0" fontId="2" fillId="24" borderId="124" xfId="0" applyFont="1" applyFill="1" applyBorder="1" applyProtection="1">
      <protection locked="0"/>
    </xf>
    <xf numFmtId="0" fontId="0" fillId="35" borderId="0" xfId="0" applyFill="1" applyAlignment="1">
      <alignment wrapText="1"/>
    </xf>
    <xf numFmtId="0" fontId="0" fillId="24" borderId="124" xfId="0" applyFill="1" applyBorder="1"/>
    <xf numFmtId="0" fontId="0" fillId="0" borderId="131" xfId="0" applyBorder="1"/>
    <xf numFmtId="0" fontId="2" fillId="0" borderId="0" xfId="0" applyFont="1" applyAlignment="1">
      <alignment wrapText="1"/>
    </xf>
    <xf numFmtId="40" fontId="50" fillId="24" borderId="33" xfId="2" applyNumberFormat="1" applyFont="1" applyFill="1" applyBorder="1"/>
    <xf numFmtId="40" fontId="50" fillId="40" borderId="33" xfId="2" applyNumberFormat="1" applyFont="1" applyFill="1" applyBorder="1"/>
    <xf numFmtId="38" fontId="2" fillId="0" borderId="93" xfId="0" applyNumberFormat="1" applyFont="1" applyBorder="1"/>
    <xf numFmtId="38" fontId="0" fillId="6" borderId="120" xfId="0" applyNumberFormat="1" applyFill="1" applyBorder="1"/>
    <xf numFmtId="171" fontId="0" fillId="0" borderId="124" xfId="0" applyNumberFormat="1" applyBorder="1" applyAlignment="1">
      <alignment horizontal="center" vertical="center"/>
    </xf>
    <xf numFmtId="0" fontId="1" fillId="0" borderId="131" xfId="0" applyFont="1" applyBorder="1" applyAlignment="1">
      <alignment horizontal="center" vertical="center"/>
    </xf>
    <xf numFmtId="38" fontId="2" fillId="0" borderId="124" xfId="0" applyNumberFormat="1" applyFont="1" applyBorder="1"/>
    <xf numFmtId="9" fontId="61" fillId="6" borderId="124" xfId="3" applyFont="1" applyFill="1" applyBorder="1" applyAlignment="1" applyProtection="1">
      <alignment horizontal="center"/>
      <protection locked="0"/>
    </xf>
    <xf numFmtId="38" fontId="0" fillId="0" borderId="124" xfId="0" applyNumberFormat="1" applyBorder="1"/>
    <xf numFmtId="0" fontId="0" fillId="0" borderId="128" xfId="0" applyBorder="1"/>
    <xf numFmtId="0" fontId="0" fillId="15" borderId="128" xfId="0" applyFill="1" applyBorder="1"/>
    <xf numFmtId="0" fontId="22" fillId="15" borderId="128" xfId="0" applyFont="1" applyFill="1" applyBorder="1" applyAlignment="1">
      <alignment vertical="center"/>
    </xf>
    <xf numFmtId="0" fontId="0" fillId="13" borderId="120" xfId="0" applyFill="1" applyBorder="1"/>
    <xf numFmtId="38" fontId="0" fillId="13" borderId="120" xfId="0" applyNumberFormat="1" applyFill="1" applyBorder="1"/>
    <xf numFmtId="0" fontId="0" fillId="0" borderId="130" xfId="0" applyBorder="1"/>
    <xf numFmtId="0" fontId="61" fillId="0" borderId="131" xfId="0" applyFont="1" applyBorder="1"/>
    <xf numFmtId="38" fontId="61" fillId="0" borderId="131" xfId="0" applyNumberFormat="1" applyFont="1" applyBorder="1" applyAlignment="1" applyProtection="1">
      <alignment vertical="center"/>
      <protection locked="0"/>
    </xf>
    <xf numFmtId="38" fontId="10" fillId="0" borderId="57" xfId="0" applyNumberFormat="1" applyFont="1" applyBorder="1"/>
    <xf numFmtId="0" fontId="39" fillId="0" borderId="135" xfId="2" applyFont="1" applyBorder="1" applyAlignment="1">
      <alignment wrapText="1"/>
    </xf>
    <xf numFmtId="0" fontId="48" fillId="0" borderId="135" xfId="2" applyFont="1" applyBorder="1"/>
    <xf numFmtId="0" fontId="39" fillId="0" borderId="136" xfId="2" applyFont="1" applyBorder="1"/>
    <xf numFmtId="14" fontId="101" fillId="20" borderId="137" xfId="0" applyNumberFormat="1" applyFont="1" applyFill="1" applyBorder="1" applyAlignment="1" applyProtection="1">
      <alignment vertical="center"/>
      <protection locked="0"/>
    </xf>
    <xf numFmtId="0" fontId="39" fillId="0" borderId="92" xfId="2" applyFont="1" applyBorder="1" applyAlignment="1">
      <alignment horizontal="center" vertical="center"/>
    </xf>
    <xf numFmtId="0" fontId="2" fillId="0" borderId="92" xfId="2" applyFont="1" applyBorder="1" applyAlignment="1">
      <alignment horizontal="center" vertical="center"/>
    </xf>
    <xf numFmtId="0" fontId="98" fillId="7" borderId="92" xfId="2" applyFont="1" applyFill="1" applyBorder="1" applyAlignment="1" applyProtection="1">
      <alignment horizontal="center" vertical="center"/>
      <protection locked="0"/>
    </xf>
    <xf numFmtId="0" fontId="99" fillId="0" borderId="138" xfId="2" applyFont="1" applyBorder="1" applyAlignment="1">
      <alignment horizontal="center" wrapText="1"/>
    </xf>
    <xf numFmtId="0" fontId="39" fillId="0" borderId="138" xfId="2" applyFont="1" applyBorder="1" applyAlignment="1">
      <alignment horizontal="right"/>
    </xf>
    <xf numFmtId="0" fontId="49" fillId="29" borderId="134" xfId="2" applyFont="1" applyFill="1" applyBorder="1" applyAlignment="1">
      <alignment horizontal="center"/>
    </xf>
    <xf numFmtId="0" fontId="49" fillId="0" borderId="134" xfId="2" applyFont="1" applyBorder="1" applyAlignment="1">
      <alignment horizontal="center"/>
    </xf>
    <xf numFmtId="0" fontId="39" fillId="0" borderId="139" xfId="2" applyFont="1" applyBorder="1" applyAlignment="1">
      <alignment horizontal="center"/>
    </xf>
    <xf numFmtId="0" fontId="39" fillId="4" borderId="128" xfId="2" applyFont="1" applyFill="1" applyBorder="1"/>
    <xf numFmtId="38" fontId="58" fillId="0" borderId="0" xfId="0" applyNumberFormat="1" applyFont="1" applyAlignment="1">
      <alignment horizontal="right"/>
    </xf>
    <xf numFmtId="38" fontId="0" fillId="22" borderId="5" xfId="0" applyNumberFormat="1" applyFill="1" applyBorder="1"/>
    <xf numFmtId="38" fontId="0" fillId="22" borderId="0" xfId="0" applyNumberFormat="1" applyFill="1"/>
    <xf numFmtId="38" fontId="0" fillId="22" borderId="42" xfId="0" applyNumberFormat="1" applyFill="1" applyBorder="1"/>
    <xf numFmtId="38" fontId="1" fillId="22" borderId="0" xfId="0" applyNumberFormat="1" applyFont="1" applyFill="1" applyAlignment="1">
      <alignment horizontal="center"/>
    </xf>
    <xf numFmtId="38" fontId="36" fillId="22" borderId="0" xfId="0" quotePrefix="1" applyNumberFormat="1" applyFont="1" applyFill="1" applyAlignment="1">
      <alignment horizontal="right"/>
    </xf>
    <xf numFmtId="38" fontId="0" fillId="22" borderId="52" xfId="0" applyNumberFormat="1" applyFill="1" applyBorder="1"/>
    <xf numFmtId="38" fontId="0" fillId="40" borderId="0" xfId="0" applyNumberFormat="1" applyFill="1"/>
    <xf numFmtId="38" fontId="2" fillId="0" borderId="54" xfId="0" applyNumberFormat="1" applyFont="1" applyBorder="1"/>
    <xf numFmtId="38" fontId="2" fillId="0" borderId="51" xfId="0" applyNumberFormat="1" applyFont="1" applyBorder="1"/>
    <xf numFmtId="38" fontId="51" fillId="22" borderId="0" xfId="0" applyNumberFormat="1" applyFont="1" applyFill="1" applyAlignment="1">
      <alignment horizontal="right"/>
    </xf>
    <xf numFmtId="38" fontId="2" fillId="0" borderId="52" xfId="0" applyNumberFormat="1" applyFont="1" applyBorder="1"/>
    <xf numFmtId="38" fontId="2" fillId="0" borderId="142" xfId="0" applyNumberFormat="1" applyFont="1" applyBorder="1"/>
    <xf numFmtId="38" fontId="2" fillId="0" borderId="143" xfId="0" applyNumberFormat="1" applyFont="1" applyBorder="1"/>
    <xf numFmtId="38" fontId="0" fillId="0" borderId="145" xfId="0" applyNumberFormat="1" applyBorder="1"/>
    <xf numFmtId="38" fontId="0" fillId="35" borderId="141" xfId="0" applyNumberFormat="1" applyFill="1" applyBorder="1"/>
    <xf numFmtId="38" fontId="2" fillId="0" borderId="55" xfId="0" applyNumberFormat="1" applyFont="1" applyBorder="1"/>
    <xf numFmtId="38" fontId="54" fillId="0" borderId="51" xfId="0" applyNumberFormat="1" applyFont="1" applyBorder="1"/>
    <xf numFmtId="38" fontId="54" fillId="0" borderId="41" xfId="0" applyNumberFormat="1" applyFont="1" applyBorder="1"/>
    <xf numFmtId="38" fontId="54" fillId="0" borderId="56" xfId="0" applyNumberFormat="1" applyFont="1" applyBorder="1"/>
    <xf numFmtId="38" fontId="2" fillId="0" borderId="56" xfId="0" applyNumberFormat="1" applyFont="1" applyBorder="1"/>
    <xf numFmtId="38" fontId="48" fillId="5" borderId="51" xfId="0" applyNumberFormat="1" applyFont="1" applyFill="1" applyBorder="1"/>
    <xf numFmtId="38" fontId="48" fillId="5" borderId="41" xfId="0" applyNumberFormat="1" applyFont="1" applyFill="1" applyBorder="1"/>
    <xf numFmtId="38" fontId="48" fillId="5" borderId="56" xfId="0" applyNumberFormat="1" applyFont="1" applyFill="1" applyBorder="1"/>
    <xf numFmtId="38" fontId="2" fillId="26" borderId="51" xfId="0" applyNumberFormat="1" applyFont="1" applyFill="1" applyBorder="1"/>
    <xf numFmtId="38" fontId="2" fillId="26" borderId="41" xfId="0" applyNumberFormat="1" applyFont="1" applyFill="1" applyBorder="1"/>
    <xf numFmtId="38" fontId="2" fillId="26" borderId="56" xfId="0" applyNumberFormat="1" applyFont="1" applyFill="1" applyBorder="1"/>
    <xf numFmtId="38" fontId="2" fillId="2" borderId="51" xfId="0" applyNumberFormat="1" applyFont="1" applyFill="1" applyBorder="1"/>
    <xf numFmtId="38" fontId="2" fillId="2" borderId="41" xfId="0" applyNumberFormat="1" applyFont="1" applyFill="1" applyBorder="1"/>
    <xf numFmtId="38" fontId="2" fillId="2" borderId="56" xfId="0" applyNumberFormat="1" applyFont="1" applyFill="1" applyBorder="1"/>
    <xf numFmtId="38" fontId="48" fillId="36" borderId="51" xfId="0" applyNumberFormat="1" applyFont="1" applyFill="1" applyBorder="1"/>
    <xf numFmtId="38" fontId="48" fillId="36" borderId="41" xfId="0" applyNumberFormat="1" applyFont="1" applyFill="1" applyBorder="1"/>
    <xf numFmtId="38" fontId="48" fillId="36" borderId="56" xfId="0" applyNumberFormat="1" applyFont="1" applyFill="1" applyBorder="1"/>
    <xf numFmtId="38" fontId="2" fillId="0" borderId="125" xfId="0" applyNumberFormat="1" applyFont="1" applyBorder="1"/>
    <xf numFmtId="38" fontId="2" fillId="0" borderId="114" xfId="0" applyNumberFormat="1" applyFont="1" applyBorder="1"/>
    <xf numFmtId="38" fontId="2" fillId="0" borderId="126" xfId="0" applyNumberFormat="1" applyFont="1" applyBorder="1"/>
    <xf numFmtId="38" fontId="2" fillId="0" borderId="144" xfId="0" applyNumberFormat="1" applyFont="1" applyBorder="1"/>
    <xf numFmtId="38" fontId="0" fillId="2" borderId="127" xfId="0" applyNumberFormat="1" applyFill="1" applyBorder="1"/>
    <xf numFmtId="38" fontId="51" fillId="0" borderId="0" xfId="0" applyNumberFormat="1" applyFont="1"/>
    <xf numFmtId="38" fontId="0" fillId="0" borderId="140" xfId="0" applyNumberFormat="1" applyBorder="1"/>
    <xf numFmtId="38" fontId="0" fillId="3" borderId="114" xfId="0" applyNumberFormat="1" applyFill="1" applyBorder="1"/>
    <xf numFmtId="38" fontId="0" fillId="3" borderId="126" xfId="0" applyNumberFormat="1" applyFill="1" applyBorder="1"/>
    <xf numFmtId="0" fontId="1" fillId="22" borderId="0" xfId="0" applyFont="1" applyFill="1"/>
    <xf numFmtId="14" fontId="68" fillId="0" borderId="0" xfId="0" applyNumberFormat="1" applyFont="1" applyAlignment="1">
      <alignment horizontal="center" vertical="center"/>
    </xf>
    <xf numFmtId="0" fontId="102" fillId="0" borderId="0" xfId="0" applyFont="1" applyAlignment="1">
      <alignment horizontal="center" vertical="center" wrapText="1"/>
    </xf>
    <xf numFmtId="0" fontId="108" fillId="0" borderId="0" xfId="0" applyFont="1"/>
    <xf numFmtId="6" fontId="9" fillId="0" borderId="0" xfId="0" applyNumberFormat="1" applyFont="1" applyAlignment="1">
      <alignment horizontal="right" vertical="center" wrapText="1"/>
    </xf>
    <xf numFmtId="6" fontId="9" fillId="0" borderId="0" xfId="0" applyNumberFormat="1" applyFont="1" applyAlignment="1">
      <alignment horizontal="center" vertical="center" wrapText="1"/>
    </xf>
    <xf numFmtId="0" fontId="59" fillId="0" borderId="0" xfId="0" applyFont="1"/>
    <xf numFmtId="0" fontId="103" fillId="0" borderId="124" xfId="0" applyFont="1" applyBorder="1" applyAlignment="1">
      <alignment vertical="center" wrapText="1"/>
    </xf>
    <xf numFmtId="6" fontId="9" fillId="0" borderId="124" xfId="0" applyNumberFormat="1" applyFont="1" applyBorder="1" applyAlignment="1">
      <alignment horizontal="right" vertical="center" wrapText="1"/>
    </xf>
    <xf numFmtId="6" fontId="9" fillId="21" borderId="6" xfId="0" applyNumberFormat="1" applyFont="1" applyFill="1" applyBorder="1" applyAlignment="1">
      <alignment horizontal="center" vertical="center" wrapText="1"/>
    </xf>
    <xf numFmtId="6" fontId="42" fillId="0" borderId="0" xfId="0" applyNumberFormat="1" applyFont="1" applyAlignment="1">
      <alignment vertical="center" wrapText="1"/>
    </xf>
    <xf numFmtId="6" fontId="42" fillId="0" borderId="0" xfId="0" applyNumberFormat="1" applyFont="1" applyAlignment="1">
      <alignment horizontal="center" vertical="center" wrapText="1"/>
    </xf>
    <xf numFmtId="0" fontId="21" fillId="0" borderId="0" xfId="0" applyFont="1"/>
    <xf numFmtId="0" fontId="109" fillId="0" borderId="0" xfId="0" applyFont="1" applyAlignment="1">
      <alignment horizontal="right" vertical="center"/>
    </xf>
    <xf numFmtId="6" fontId="109" fillId="0" borderId="14" xfId="0" applyNumberFormat="1" applyFont="1" applyBorder="1" applyAlignment="1">
      <alignment horizontal="right"/>
    </xf>
    <xf numFmtId="6" fontId="109" fillId="0" borderId="0" xfId="0" applyNumberFormat="1" applyFont="1" applyAlignment="1">
      <alignment horizontal="center"/>
    </xf>
    <xf numFmtId="0" fontId="109" fillId="0" borderId="9" xfId="0" applyFont="1" applyBorder="1" applyAlignment="1">
      <alignment horizontal="right" vertical="center"/>
    </xf>
    <xf numFmtId="6" fontId="109" fillId="21" borderId="6" xfId="0" applyNumberFormat="1" applyFont="1" applyFill="1" applyBorder="1" applyAlignment="1">
      <alignment horizontal="center"/>
    </xf>
    <xf numFmtId="0" fontId="0" fillId="0" borderId="9" xfId="0" applyBorder="1" applyAlignment="1">
      <alignment vertical="center"/>
    </xf>
    <xf numFmtId="0" fontId="0" fillId="0" borderId="14" xfId="0" applyBorder="1" applyAlignment="1">
      <alignment vertical="center"/>
    </xf>
    <xf numFmtId="0" fontId="108" fillId="0" borderId="0" xfId="0" applyFont="1" applyAlignment="1">
      <alignment horizontal="center"/>
    </xf>
    <xf numFmtId="0" fontId="108" fillId="21" borderId="6" xfId="0" applyFont="1" applyFill="1" applyBorder="1" applyAlignment="1">
      <alignment horizontal="center"/>
    </xf>
    <xf numFmtId="6" fontId="10" fillId="0" borderId="0" xfId="0" applyNumberFormat="1" applyFont="1" applyAlignment="1">
      <alignment horizontal="center" vertical="center" wrapText="1"/>
    </xf>
    <xf numFmtId="176" fontId="108" fillId="0" borderId="0" xfId="5" applyNumberFormat="1" applyFont="1" applyFill="1" applyBorder="1" applyAlignment="1" applyProtection="1">
      <alignment horizontal="left" vertical="center"/>
    </xf>
    <xf numFmtId="0" fontId="103" fillId="0" borderId="9" xfId="0" applyFont="1" applyBorder="1" applyAlignment="1">
      <alignment vertical="center" wrapText="1"/>
    </xf>
    <xf numFmtId="6" fontId="9" fillId="0" borderId="14" xfId="0" applyNumberFormat="1" applyFont="1" applyBorder="1" applyAlignment="1">
      <alignment horizontal="right" vertical="center" wrapText="1"/>
    </xf>
    <xf numFmtId="6" fontId="9" fillId="0" borderId="0" xfId="0" applyNumberFormat="1" applyFont="1" applyAlignment="1">
      <alignment horizontal="center" wrapText="1"/>
    </xf>
    <xf numFmtId="0" fontId="2" fillId="0" borderId="0" xfId="0" quotePrefix="1" applyFont="1"/>
    <xf numFmtId="6" fontId="9" fillId="0" borderId="54" xfId="0" applyNumberFormat="1" applyFont="1" applyBorder="1" applyAlignment="1">
      <alignment horizontal="center" vertical="center" wrapText="1"/>
    </xf>
    <xf numFmtId="6" fontId="9" fillId="0" borderId="41" xfId="0" applyNumberFormat="1" applyFont="1" applyBorder="1" applyAlignment="1">
      <alignment horizontal="center" vertical="center" wrapText="1"/>
    </xf>
    <xf numFmtId="6" fontId="109" fillId="0" borderId="117" xfId="0" applyNumberFormat="1" applyFont="1" applyBorder="1" applyAlignment="1">
      <alignment horizontal="right"/>
    </xf>
    <xf numFmtId="38" fontId="2" fillId="21" borderId="6" xfId="0" applyNumberFormat="1" applyFont="1" applyFill="1" applyBorder="1"/>
    <xf numFmtId="0" fontId="108" fillId="0" borderId="9" xfId="0" applyFont="1" applyBorder="1"/>
    <xf numFmtId="0" fontId="108" fillId="0" borderId="14" xfId="0" applyFont="1" applyBorder="1" applyAlignment="1">
      <alignment horizontal="right"/>
    </xf>
    <xf numFmtId="0" fontId="10" fillId="21" borderId="130" xfId="0" applyFont="1" applyFill="1" applyBorder="1" applyAlignment="1">
      <alignment vertical="center" wrapText="1"/>
    </xf>
    <xf numFmtId="6" fontId="10" fillId="21" borderId="131" xfId="0" applyNumberFormat="1" applyFont="1" applyFill="1" applyBorder="1" applyAlignment="1">
      <alignment horizontal="right" vertical="center" wrapText="1"/>
    </xf>
    <xf numFmtId="6" fontId="10" fillId="21" borderId="48" xfId="0" applyNumberFormat="1" applyFont="1" applyFill="1" applyBorder="1" applyAlignment="1">
      <alignment horizontal="center" vertical="center" wrapText="1"/>
    </xf>
    <xf numFmtId="176" fontId="108" fillId="0" borderId="0" xfId="5" applyNumberFormat="1" applyFont="1" applyBorder="1" applyAlignment="1" applyProtection="1">
      <alignment horizontal="left" vertical="center"/>
    </xf>
    <xf numFmtId="0" fontId="104" fillId="0" borderId="0" xfId="0" applyFont="1" applyAlignment="1">
      <alignment horizontal="center" vertical="center"/>
    </xf>
    <xf numFmtId="0" fontId="2" fillId="0" borderId="132" xfId="0" applyFont="1" applyBorder="1" applyAlignment="1">
      <alignment horizontal="right"/>
    </xf>
    <xf numFmtId="0" fontId="2" fillId="0" borderId="123" xfId="0" applyFont="1" applyBorder="1" applyAlignment="1">
      <alignment horizontal="right"/>
    </xf>
    <xf numFmtId="0" fontId="2" fillId="0" borderId="146" xfId="0" applyFont="1" applyBorder="1" applyAlignment="1">
      <alignment horizontal="right"/>
    </xf>
    <xf numFmtId="10" fontId="48" fillId="0" borderId="147" xfId="0" applyNumberFormat="1" applyFont="1" applyBorder="1"/>
    <xf numFmtId="14" fontId="0" fillId="0" borderId="148" xfId="0" applyNumberFormat="1" applyBorder="1" applyAlignment="1" applyProtection="1">
      <alignment horizontal="center" vertical="center"/>
      <protection locked="0"/>
    </xf>
    <xf numFmtId="0" fontId="103" fillId="0" borderId="152" xfId="0" applyFont="1" applyBorder="1" applyAlignment="1" applyProtection="1">
      <alignment vertical="center" wrapText="1"/>
      <protection locked="0"/>
    </xf>
    <xf numFmtId="0" fontId="103" fillId="0" borderId="153" xfId="0" applyFont="1" applyBorder="1" applyAlignment="1" applyProtection="1">
      <alignment vertical="center" wrapText="1"/>
      <protection locked="0"/>
    </xf>
    <xf numFmtId="0" fontId="103" fillId="0" borderId="132" xfId="0" applyFont="1" applyBorder="1" applyAlignment="1">
      <alignment vertical="center" wrapText="1"/>
    </xf>
    <xf numFmtId="6" fontId="9" fillId="0" borderId="133" xfId="0" applyNumberFormat="1" applyFont="1" applyBorder="1" applyAlignment="1">
      <alignment horizontal="center" vertical="center" wrapText="1"/>
    </xf>
    <xf numFmtId="0" fontId="103" fillId="0" borderId="123" xfId="0" applyFont="1" applyBorder="1" applyAlignment="1">
      <alignment vertical="center" wrapText="1"/>
    </xf>
    <xf numFmtId="6" fontId="9" fillId="0" borderId="121" xfId="0" applyNumberFormat="1" applyFont="1" applyBorder="1" applyAlignment="1">
      <alignment horizontal="center" vertical="center" wrapText="1"/>
    </xf>
    <xf numFmtId="0" fontId="103" fillId="0" borderId="146" xfId="0" applyFont="1" applyBorder="1" applyAlignment="1">
      <alignment vertical="center" wrapText="1"/>
    </xf>
    <xf numFmtId="6" fontId="9" fillId="0" borderId="147" xfId="0" applyNumberFormat="1" applyFont="1" applyBorder="1" applyAlignment="1">
      <alignment horizontal="center" vertical="center" wrapText="1"/>
    </xf>
    <xf numFmtId="0" fontId="0" fillId="0" borderId="157" xfId="0" applyBorder="1"/>
    <xf numFmtId="0" fontId="0" fillId="0" borderId="159" xfId="0" applyBorder="1"/>
    <xf numFmtId="0" fontId="1" fillId="0" borderId="161" xfId="0" applyFont="1" applyBorder="1" applyAlignment="1">
      <alignment horizontal="right" vertical="center"/>
    </xf>
    <xf numFmtId="176" fontId="0" fillId="0" borderId="162" xfId="0" applyNumberFormat="1" applyBorder="1" applyAlignment="1">
      <alignment vertical="center"/>
    </xf>
    <xf numFmtId="14" fontId="0" fillId="0" borderId="41" xfId="0" applyNumberFormat="1" applyBorder="1" applyAlignment="1" applyProtection="1">
      <alignment horizontal="center" vertical="center"/>
      <protection locked="0"/>
    </xf>
    <xf numFmtId="0" fontId="2" fillId="0" borderId="132" xfId="0" applyFont="1" applyBorder="1" applyAlignment="1">
      <alignment horizontal="center"/>
    </xf>
    <xf numFmtId="0" fontId="2" fillId="0" borderId="123" xfId="0" applyFont="1" applyBorder="1" applyAlignment="1">
      <alignment horizontal="center"/>
    </xf>
    <xf numFmtId="0" fontId="2" fillId="0" borderId="146" xfId="0" applyFont="1" applyBorder="1" applyAlignment="1">
      <alignment horizontal="center"/>
    </xf>
    <xf numFmtId="6" fontId="9" fillId="0" borderId="148" xfId="0" applyNumberFormat="1" applyFont="1" applyBorder="1" applyAlignment="1">
      <alignment horizontal="center" vertical="center" wrapText="1"/>
    </xf>
    <xf numFmtId="0" fontId="10" fillId="26" borderId="141" xfId="0" applyFont="1" applyFill="1" applyBorder="1" applyAlignment="1">
      <alignment vertical="center" wrapText="1"/>
    </xf>
    <xf numFmtId="6" fontId="9" fillId="26" borderId="168" xfId="0" applyNumberFormat="1" applyFont="1" applyFill="1" applyBorder="1" applyAlignment="1">
      <alignment horizontal="right" wrapText="1"/>
    </xf>
    <xf numFmtId="6" fontId="9" fillId="0" borderId="140" xfId="0" applyNumberFormat="1" applyFont="1" applyBorder="1" applyAlignment="1">
      <alignment horizontal="right" wrapText="1"/>
    </xf>
    <xf numFmtId="0" fontId="108" fillId="26" borderId="168" xfId="0" applyFont="1" applyFill="1" applyBorder="1" applyAlignment="1">
      <alignment horizontal="right"/>
    </xf>
    <xf numFmtId="6" fontId="9" fillId="26" borderId="168" xfId="0" applyNumberFormat="1" applyFont="1" applyFill="1" applyBorder="1" applyAlignment="1">
      <alignment horizontal="right" vertical="center" wrapText="1"/>
    </xf>
    <xf numFmtId="1" fontId="9" fillId="0" borderId="0" xfId="5" applyNumberFormat="1" applyFont="1" applyFill="1" applyAlignment="1" applyProtection="1">
      <alignment horizontal="right"/>
    </xf>
    <xf numFmtId="0" fontId="77" fillId="15" borderId="8" xfId="0" applyFont="1" applyFill="1" applyBorder="1" applyAlignment="1">
      <alignment vertical="center"/>
    </xf>
    <xf numFmtId="0" fontId="103" fillId="0" borderId="169" xfId="0" applyFont="1" applyBorder="1" applyAlignment="1" applyProtection="1">
      <alignment vertical="center" wrapText="1"/>
      <protection locked="0"/>
    </xf>
    <xf numFmtId="14" fontId="0" fillId="0" borderId="54" xfId="0" applyNumberFormat="1" applyBorder="1" applyAlignment="1" applyProtection="1">
      <alignment horizontal="center" vertical="center"/>
      <protection locked="0"/>
    </xf>
    <xf numFmtId="38" fontId="0" fillId="0" borderId="116" xfId="0" applyNumberFormat="1" applyBorder="1"/>
    <xf numFmtId="38" fontId="0" fillId="0" borderId="128" xfId="0" applyNumberFormat="1" applyBorder="1"/>
    <xf numFmtId="38" fontId="77" fillId="15" borderId="0" xfId="1" applyNumberFormat="1" applyFont="1" applyFill="1" applyAlignment="1" applyProtection="1">
      <alignment vertical="center"/>
      <protection locked="0"/>
    </xf>
    <xf numFmtId="172" fontId="9" fillId="0" borderId="124" xfId="0" applyNumberFormat="1" applyFont="1" applyBorder="1" applyAlignment="1">
      <alignment horizontal="right" vertical="center" wrapText="1"/>
    </xf>
    <xf numFmtId="0" fontId="76" fillId="15" borderId="59" xfId="0" applyFont="1" applyFill="1" applyBorder="1" applyProtection="1">
      <protection locked="0"/>
    </xf>
    <xf numFmtId="38" fontId="57" fillId="26" borderId="0" xfId="0" applyNumberFormat="1" applyFont="1" applyFill="1"/>
    <xf numFmtId="0" fontId="102" fillId="26" borderId="130" xfId="0" applyFont="1" applyFill="1" applyBorder="1" applyAlignment="1">
      <alignment vertical="center" wrapText="1"/>
    </xf>
    <xf numFmtId="0" fontId="109" fillId="26" borderId="130" xfId="0" applyFont="1" applyFill="1" applyBorder="1"/>
    <xf numFmtId="0" fontId="102" fillId="21" borderId="120" xfId="0" applyFont="1" applyFill="1" applyBorder="1" applyAlignment="1">
      <alignment horizontal="center" vertical="center" wrapText="1"/>
    </xf>
    <xf numFmtId="38" fontId="0" fillId="0" borderId="170" xfId="0" applyNumberFormat="1" applyBorder="1"/>
    <xf numFmtId="38" fontId="0" fillId="0" borderId="171" xfId="0" applyNumberFormat="1" applyBorder="1"/>
    <xf numFmtId="14" fontId="101" fillId="20" borderId="140" xfId="0" applyNumberFormat="1" applyFont="1" applyFill="1" applyBorder="1" applyAlignment="1" applyProtection="1">
      <alignment horizontal="center" vertical="center"/>
      <protection locked="0"/>
    </xf>
    <xf numFmtId="0" fontId="77" fillId="15" borderId="168" xfId="0" applyFont="1" applyFill="1" applyBorder="1" applyAlignment="1">
      <alignment horizontal="left" vertical="center"/>
    </xf>
    <xf numFmtId="0" fontId="10" fillId="21" borderId="140" xfId="0" applyFont="1" applyFill="1" applyBorder="1" applyAlignment="1">
      <alignment horizontal="right" vertical="center"/>
    </xf>
    <xf numFmtId="38" fontId="2" fillId="0" borderId="0" xfId="0" applyNumberFormat="1" applyFont="1" applyAlignment="1">
      <alignment horizontal="center"/>
    </xf>
    <xf numFmtId="38" fontId="2" fillId="0" borderId="140" xfId="0" applyNumberFormat="1" applyFont="1" applyBorder="1"/>
    <xf numFmtId="38" fontId="2" fillId="0" borderId="48" xfId="0" applyNumberFormat="1" applyFont="1" applyBorder="1"/>
    <xf numFmtId="38" fontId="2" fillId="0" borderId="115" xfId="0" applyNumberFormat="1" applyFont="1" applyBorder="1" applyProtection="1">
      <protection locked="0"/>
    </xf>
    <xf numFmtId="38" fontId="2" fillId="0" borderId="29" xfId="0" applyNumberFormat="1" applyFont="1" applyBorder="1" applyProtection="1">
      <protection locked="0"/>
    </xf>
    <xf numFmtId="164" fontId="36" fillId="0" borderId="0" xfId="3" applyNumberFormat="1" applyFont="1" applyFill="1" applyAlignment="1" applyProtection="1">
      <alignment horizontal="right"/>
    </xf>
    <xf numFmtId="9" fontId="13" fillId="0" borderId="93" xfId="3" applyFont="1" applyFill="1" applyBorder="1" applyAlignment="1" applyProtection="1">
      <alignment horizontal="center"/>
    </xf>
    <xf numFmtId="9" fontId="13" fillId="0" borderId="29" xfId="3" applyFont="1" applyFill="1" applyBorder="1" applyAlignment="1" applyProtection="1">
      <alignment horizontal="center"/>
    </xf>
    <xf numFmtId="38" fontId="0" fillId="24" borderId="0" xfId="0" applyNumberFormat="1" applyFill="1"/>
    <xf numFmtId="14" fontId="0" fillId="0" borderId="54" xfId="0" applyNumberFormat="1" applyBorder="1" applyAlignment="1">
      <alignment horizontal="center" vertical="center"/>
    </xf>
    <xf numFmtId="14" fontId="0" fillId="0" borderId="41" xfId="0" applyNumberFormat="1" applyBorder="1" applyAlignment="1">
      <alignment horizontal="center" vertical="center"/>
    </xf>
    <xf numFmtId="14" fontId="0" fillId="0" borderId="148" xfId="0" applyNumberFormat="1" applyBorder="1" applyAlignment="1">
      <alignment horizontal="center" vertical="center"/>
    </xf>
    <xf numFmtId="1" fontId="94" fillId="0" borderId="79" xfId="0" applyNumberFormat="1" applyFont="1" applyBorder="1" applyProtection="1">
      <protection locked="0"/>
    </xf>
    <xf numFmtId="1" fontId="94" fillId="0" borderId="80" xfId="0" applyNumberFormat="1" applyFont="1" applyBorder="1" applyProtection="1">
      <protection locked="0"/>
    </xf>
    <xf numFmtId="176" fontId="61" fillId="0" borderId="158" xfId="5" applyNumberFormat="1" applyFont="1" applyBorder="1" applyProtection="1">
      <protection locked="0"/>
    </xf>
    <xf numFmtId="176" fontId="61" fillId="0" borderId="160" xfId="5" applyNumberFormat="1" applyFont="1" applyBorder="1" applyProtection="1">
      <protection locked="0"/>
    </xf>
    <xf numFmtId="176" fontId="113" fillId="0" borderId="160" xfId="5" applyNumberFormat="1" applyFont="1" applyBorder="1" applyProtection="1">
      <protection locked="0"/>
    </xf>
    <xf numFmtId="176" fontId="113" fillId="0" borderId="172" xfId="5" applyNumberFormat="1" applyFont="1" applyBorder="1" applyProtection="1">
      <protection locked="0"/>
    </xf>
    <xf numFmtId="0" fontId="0" fillId="15" borderId="0" xfId="0" applyFill="1" applyProtection="1">
      <protection locked="0"/>
    </xf>
    <xf numFmtId="38" fontId="74" fillId="15" borderId="3" xfId="0" applyNumberFormat="1" applyFont="1" applyFill="1" applyBorder="1"/>
    <xf numFmtId="38" fontId="74" fillId="15" borderId="2" xfId="0" applyNumberFormat="1" applyFont="1" applyFill="1" applyBorder="1"/>
    <xf numFmtId="0" fontId="72" fillId="15" borderId="23" xfId="0" applyFont="1" applyFill="1" applyBorder="1" applyAlignment="1">
      <alignment horizontal="left" vertical="center"/>
    </xf>
    <xf numFmtId="0" fontId="72" fillId="15" borderId="3" xfId="0" applyFont="1" applyFill="1" applyBorder="1" applyAlignment="1">
      <alignment vertical="center"/>
    </xf>
    <xf numFmtId="0" fontId="114" fillId="15" borderId="8" xfId="0" applyFont="1" applyFill="1" applyBorder="1" applyAlignment="1">
      <alignment vertical="center"/>
    </xf>
    <xf numFmtId="0" fontId="114" fillId="15" borderId="0" xfId="0" applyFont="1" applyFill="1" applyAlignment="1">
      <alignment vertical="center"/>
    </xf>
    <xf numFmtId="38" fontId="115" fillId="15" borderId="0" xfId="0" applyNumberFormat="1" applyFont="1" applyFill="1" applyAlignment="1">
      <alignment vertical="center"/>
    </xf>
    <xf numFmtId="38" fontId="114" fillId="15" borderId="0" xfId="1" applyNumberFormat="1" applyFont="1" applyFill="1" applyAlignment="1">
      <alignment vertical="center"/>
    </xf>
    <xf numFmtId="0" fontId="0" fillId="15" borderId="0" xfId="0" applyFill="1"/>
    <xf numFmtId="0" fontId="77" fillId="15" borderId="0" xfId="0" applyFont="1" applyFill="1" applyAlignment="1">
      <alignment vertical="center"/>
    </xf>
    <xf numFmtId="176" fontId="61" fillId="0" borderId="174" xfId="5" applyNumberFormat="1" applyFont="1" applyBorder="1" applyProtection="1">
      <protection locked="0"/>
    </xf>
    <xf numFmtId="0" fontId="2" fillId="0" borderId="173" xfId="0" applyFont="1" applyBorder="1"/>
    <xf numFmtId="38" fontId="2" fillId="0" borderId="128" xfId="0" applyNumberFormat="1" applyFont="1" applyBorder="1"/>
    <xf numFmtId="0" fontId="2" fillId="0" borderId="0" xfId="0" applyFont="1" applyAlignment="1">
      <alignment horizontal="left"/>
    </xf>
    <xf numFmtId="10" fontId="52" fillId="0" borderId="0" xfId="0" applyNumberFormat="1" applyFont="1" applyProtection="1">
      <protection locked="0"/>
    </xf>
    <xf numFmtId="10" fontId="48" fillId="0" borderId="0" xfId="0" applyNumberFormat="1" applyFont="1"/>
    <xf numFmtId="166" fontId="10" fillId="0" borderId="0" xfId="0" applyNumberFormat="1" applyFont="1" applyAlignment="1">
      <alignment horizontal="center"/>
    </xf>
    <xf numFmtId="38" fontId="61" fillId="0" borderId="0" xfId="0" applyNumberFormat="1" applyFont="1" applyProtection="1">
      <protection locked="0"/>
    </xf>
    <xf numFmtId="44" fontId="0" fillId="0" borderId="0" xfId="5" applyFont="1" applyFill="1"/>
    <xf numFmtId="38" fontId="2" fillId="24" borderId="30" xfId="0" applyNumberFormat="1" applyFont="1" applyFill="1" applyBorder="1"/>
    <xf numFmtId="38" fontId="0" fillId="0" borderId="120" xfId="0" applyNumberFormat="1" applyBorder="1"/>
    <xf numFmtId="0" fontId="5" fillId="24" borderId="0" xfId="0" applyFont="1" applyFill="1" applyAlignment="1">
      <alignment horizontal="centerContinuous"/>
    </xf>
    <xf numFmtId="38" fontId="5" fillId="24" borderId="0" xfId="0" applyNumberFormat="1" applyFont="1" applyFill="1" applyAlignment="1">
      <alignment horizontal="centerContinuous"/>
    </xf>
    <xf numFmtId="38" fontId="0" fillId="24" borderId="5" xfId="0" applyNumberFormat="1" applyFill="1" applyBorder="1"/>
    <xf numFmtId="38" fontId="0" fillId="24" borderId="14" xfId="0" applyNumberFormat="1" applyFill="1" applyBorder="1"/>
    <xf numFmtId="38" fontId="2" fillId="24" borderId="51" xfId="0" applyNumberFormat="1" applyFont="1" applyFill="1" applyBorder="1"/>
    <xf numFmtId="38" fontId="2" fillId="24" borderId="41" xfId="0" applyNumberFormat="1" applyFont="1" applyFill="1" applyBorder="1"/>
    <xf numFmtId="38" fontId="2" fillId="24" borderId="56" xfId="0" applyNumberFormat="1" applyFont="1" applyFill="1" applyBorder="1"/>
    <xf numFmtId="38" fontId="61" fillId="24" borderId="51" xfId="0" applyNumberFormat="1" applyFont="1" applyFill="1" applyBorder="1"/>
    <xf numFmtId="38" fontId="61" fillId="24" borderId="41" xfId="0" applyNumberFormat="1" applyFont="1" applyFill="1" applyBorder="1"/>
    <xf numFmtId="38" fontId="61" fillId="24" borderId="56" xfId="0" applyNumberFormat="1" applyFont="1" applyFill="1" applyBorder="1"/>
    <xf numFmtId="6" fontId="15" fillId="28" borderId="150" xfId="0" applyNumberFormat="1" applyFont="1" applyFill="1" applyBorder="1" applyAlignment="1">
      <alignment horizontal="center" vertical="center" wrapText="1"/>
    </xf>
    <xf numFmtId="1" fontId="37" fillId="0" borderId="175" xfId="2" applyNumberFormat="1" applyFont="1" applyBorder="1" applyAlignment="1" applyProtection="1">
      <alignment horizontal="right"/>
      <protection locked="0"/>
    </xf>
    <xf numFmtId="0" fontId="66" fillId="0" borderId="0" xfId="0" applyFont="1" applyAlignment="1">
      <alignment vertical="center" wrapText="1"/>
    </xf>
    <xf numFmtId="0" fontId="11" fillId="37" borderId="0" xfId="2" applyFont="1" applyFill="1"/>
    <xf numFmtId="0" fontId="8" fillId="0" borderId="0" xfId="0" applyFont="1" applyAlignment="1">
      <alignment horizontal="center" vertical="center" wrapText="1"/>
    </xf>
    <xf numFmtId="0" fontId="39" fillId="0" borderId="138" xfId="2" applyFont="1" applyBorder="1" applyAlignment="1">
      <alignment horizontal="center"/>
    </xf>
    <xf numFmtId="0" fontId="39" fillId="0" borderId="138" xfId="2" applyFont="1" applyBorder="1"/>
    <xf numFmtId="0" fontId="11" fillId="0" borderId="175" xfId="2" applyFont="1" applyBorder="1"/>
    <xf numFmtId="170" fontId="11" fillId="0" borderId="175" xfId="2" applyNumberFormat="1" applyFont="1" applyBorder="1"/>
    <xf numFmtId="0" fontId="2" fillId="24" borderId="124" xfId="0" applyFont="1" applyFill="1" applyBorder="1"/>
    <xf numFmtId="44" fontId="0" fillId="0" borderId="0" xfId="0" applyNumberFormat="1"/>
    <xf numFmtId="14" fontId="116" fillId="0" borderId="0" xfId="0" applyNumberFormat="1" applyFont="1" applyAlignment="1">
      <alignment horizontal="center"/>
    </xf>
    <xf numFmtId="0" fontId="77" fillId="15" borderId="7" xfId="0" applyFont="1" applyFill="1" applyBorder="1" applyAlignment="1" applyProtection="1">
      <alignment vertical="center"/>
      <protection locked="0"/>
    </xf>
    <xf numFmtId="6" fontId="45" fillId="7" borderId="134" xfId="2" applyNumberFormat="1" applyFont="1" applyFill="1" applyBorder="1" applyAlignment="1" applyProtection="1">
      <alignment vertical="center"/>
      <protection locked="0"/>
    </xf>
    <xf numFmtId="0" fontId="39" fillId="4" borderId="0" xfId="2" applyFont="1" applyFill="1" applyProtection="1">
      <protection locked="0"/>
    </xf>
    <xf numFmtId="6" fontId="15" fillId="21" borderId="179" xfId="0" applyNumberFormat="1" applyFont="1" applyFill="1" applyBorder="1" applyAlignment="1">
      <alignment horizontal="center" vertical="center" wrapText="1"/>
    </xf>
    <xf numFmtId="6" fontId="15" fillId="21" borderId="180" xfId="0" applyNumberFormat="1" applyFont="1" applyFill="1" applyBorder="1" applyAlignment="1">
      <alignment horizontal="center" vertical="center" wrapText="1"/>
    </xf>
    <xf numFmtId="6" fontId="15" fillId="21" borderId="181" xfId="0" applyNumberFormat="1" applyFont="1" applyFill="1" applyBorder="1" applyAlignment="1">
      <alignment horizontal="center" vertical="center" wrapText="1"/>
    </xf>
    <xf numFmtId="38" fontId="0" fillId="0" borderId="179" xfId="0" applyNumberFormat="1" applyBorder="1"/>
    <xf numFmtId="0" fontId="15" fillId="0" borderId="0" xfId="0" applyFont="1" applyAlignment="1">
      <alignment horizontal="left"/>
    </xf>
    <xf numFmtId="164" fontId="117" fillId="0" borderId="0" xfId="3" applyNumberFormat="1" applyFont="1" applyAlignment="1" applyProtection="1">
      <alignment horizontal="left"/>
      <protection locked="0"/>
    </xf>
    <xf numFmtId="0" fontId="0" fillId="22" borderId="0" xfId="0" applyFill="1" applyAlignment="1" applyProtection="1">
      <alignment wrapText="1"/>
      <protection locked="0"/>
    </xf>
    <xf numFmtId="0" fontId="0" fillId="22" borderId="0" xfId="0" applyFill="1" applyProtection="1">
      <protection locked="0"/>
    </xf>
    <xf numFmtId="38" fontId="38" fillId="0" borderId="131" xfId="0" applyNumberFormat="1" applyFont="1" applyBorder="1" applyAlignment="1" applyProtection="1">
      <alignment vertical="center"/>
      <protection locked="0"/>
    </xf>
    <xf numFmtId="38" fontId="0" fillId="0" borderId="115" xfId="0" applyNumberFormat="1" applyBorder="1"/>
    <xf numFmtId="38" fontId="0" fillId="0" borderId="29" xfId="0" applyNumberFormat="1" applyBorder="1" applyProtection="1">
      <protection locked="0"/>
    </xf>
    <xf numFmtId="38" fontId="0" fillId="0" borderId="30" xfId="0" applyNumberFormat="1" applyBorder="1" applyProtection="1">
      <protection locked="0"/>
    </xf>
    <xf numFmtId="38" fontId="2" fillId="0" borderId="29" xfId="0" applyNumberFormat="1" applyFont="1" applyBorder="1"/>
    <xf numFmtId="38" fontId="15" fillId="26" borderId="0" xfId="0" applyNumberFormat="1" applyFont="1" applyFill="1"/>
    <xf numFmtId="2" fontId="11" fillId="0" borderId="0" xfId="2" applyNumberFormat="1" applyFont="1" applyAlignment="1">
      <alignment horizontal="center"/>
    </xf>
    <xf numFmtId="0" fontId="90" fillId="22" borderId="0" xfId="0" applyFont="1" applyFill="1" applyAlignment="1">
      <alignment horizontal="center" vertical="center"/>
    </xf>
    <xf numFmtId="0" fontId="2" fillId="22" borderId="0" xfId="0" applyFont="1" applyFill="1" applyAlignment="1">
      <alignment horizontal="center"/>
    </xf>
    <xf numFmtId="6" fontId="15" fillId="41" borderId="128" xfId="0" applyNumberFormat="1" applyFont="1" applyFill="1" applyBorder="1" applyAlignment="1">
      <alignment horizontal="center" vertical="center" wrapText="1"/>
    </xf>
    <xf numFmtId="6" fontId="15" fillId="41" borderId="151" xfId="0" applyNumberFormat="1" applyFont="1" applyFill="1" applyBorder="1" applyAlignment="1">
      <alignment horizontal="center" vertical="center" wrapText="1"/>
    </xf>
    <xf numFmtId="6" fontId="42" fillId="0" borderId="16" xfId="0" applyNumberFormat="1" applyFont="1" applyBorder="1" applyAlignment="1">
      <alignment horizontal="center" vertical="center" wrapText="1"/>
    </xf>
    <xf numFmtId="6" fontId="42" fillId="0" borderId="116" xfId="0" applyNumberFormat="1" applyFont="1" applyBorder="1" applyAlignment="1">
      <alignment horizontal="center" vertical="center" wrapText="1"/>
    </xf>
    <xf numFmtId="6" fontId="42" fillId="0" borderId="149" xfId="0" applyNumberFormat="1" applyFont="1" applyBorder="1" applyAlignment="1">
      <alignment horizontal="center" vertical="center" wrapText="1"/>
    </xf>
    <xf numFmtId="0" fontId="104" fillId="0" borderId="0" xfId="0" applyFont="1" applyAlignment="1">
      <alignment horizontal="center" vertical="center"/>
    </xf>
    <xf numFmtId="0" fontId="53" fillId="0" borderId="0" xfId="0" applyFont="1" applyAlignment="1">
      <alignment horizontal="left" wrapText="1"/>
    </xf>
    <xf numFmtId="0" fontId="103" fillId="0" borderId="124" xfId="0" applyFont="1" applyBorder="1" applyAlignment="1">
      <alignment horizontal="left" vertical="top" wrapText="1"/>
    </xf>
    <xf numFmtId="6" fontId="9" fillId="0" borderId="120" xfId="0" applyNumberFormat="1" applyFont="1" applyBorder="1" applyAlignment="1" applyProtection="1">
      <alignment horizontal="right" vertical="center" wrapText="1"/>
      <protection locked="0"/>
    </xf>
    <xf numFmtId="6" fontId="9" fillId="0" borderId="48" xfId="0" applyNumberFormat="1" applyFont="1" applyBorder="1" applyAlignment="1" applyProtection="1">
      <alignment horizontal="right" vertical="center" wrapText="1"/>
      <protection locked="0"/>
    </xf>
    <xf numFmtId="0" fontId="1" fillId="0" borderId="0" xfId="0" applyFont="1" applyAlignment="1">
      <alignment horizontal="center" vertical="center"/>
    </xf>
    <xf numFmtId="0" fontId="1" fillId="21" borderId="165" xfId="0" applyFont="1" applyFill="1" applyBorder="1" applyAlignment="1">
      <alignment horizontal="center" wrapText="1"/>
    </xf>
    <xf numFmtId="0" fontId="1" fillId="21" borderId="167" xfId="0" applyFont="1" applyFill="1" applyBorder="1" applyAlignment="1">
      <alignment horizontal="center" wrapText="1"/>
    </xf>
    <xf numFmtId="0" fontId="114" fillId="15" borderId="140" xfId="0" applyFont="1" applyFill="1" applyBorder="1" applyAlignment="1" applyProtection="1">
      <alignment horizontal="left" vertical="center"/>
      <protection locked="0"/>
    </xf>
    <xf numFmtId="0" fontId="114" fillId="15" borderId="130" xfId="0" applyFont="1" applyFill="1" applyBorder="1" applyAlignment="1" applyProtection="1">
      <alignment horizontal="left" vertical="center"/>
      <protection locked="0"/>
    </xf>
    <xf numFmtId="0" fontId="1" fillId="21" borderId="163" xfId="0" applyFont="1" applyFill="1" applyBorder="1" applyAlignment="1">
      <alignment horizontal="center"/>
    </xf>
    <xf numFmtId="0" fontId="1" fillId="21" borderId="164" xfId="0" applyFont="1" applyFill="1" applyBorder="1" applyAlignment="1">
      <alignment horizontal="center"/>
    </xf>
    <xf numFmtId="0" fontId="110" fillId="21" borderId="118" xfId="0" applyFont="1" applyFill="1" applyBorder="1" applyAlignment="1">
      <alignment horizontal="center" vertical="center" wrapText="1"/>
    </xf>
    <xf numFmtId="0" fontId="110" fillId="21" borderId="119" xfId="0" applyFont="1" applyFill="1" applyBorder="1" applyAlignment="1">
      <alignment horizontal="center" vertical="center" wrapText="1"/>
    </xf>
    <xf numFmtId="0" fontId="110" fillId="21" borderId="116" xfId="0" applyFont="1" applyFill="1" applyBorder="1" applyAlignment="1">
      <alignment horizontal="center" vertical="center" wrapText="1"/>
    </xf>
    <xf numFmtId="6" fontId="42" fillId="0" borderId="177" xfId="0" applyNumberFormat="1" applyFont="1" applyBorder="1" applyAlignment="1">
      <alignment horizontal="center" vertical="center" wrapText="1"/>
    </xf>
    <xf numFmtId="6" fontId="42" fillId="0" borderId="178" xfId="0" applyNumberFormat="1" applyFont="1" applyBorder="1" applyAlignment="1">
      <alignment horizontal="center" vertical="center" wrapText="1"/>
    </xf>
    <xf numFmtId="0" fontId="1" fillId="21" borderId="154" xfId="0" applyFont="1" applyFill="1" applyBorder="1" applyAlignment="1">
      <alignment horizontal="center" vertical="center"/>
    </xf>
    <xf numFmtId="0" fontId="1" fillId="21" borderId="155" xfId="0" applyFont="1" applyFill="1" applyBorder="1" applyAlignment="1">
      <alignment horizontal="center" vertical="center"/>
    </xf>
    <xf numFmtId="0" fontId="1" fillId="21" borderId="156" xfId="0" applyFont="1" applyFill="1" applyBorder="1" applyAlignment="1">
      <alignment horizontal="center" vertical="center"/>
    </xf>
    <xf numFmtId="0" fontId="1" fillId="21" borderId="75" xfId="0" applyFont="1" applyFill="1" applyBorder="1" applyAlignment="1">
      <alignment horizontal="center" vertical="center"/>
    </xf>
    <xf numFmtId="0" fontId="1" fillId="21" borderId="76" xfId="0" applyFont="1" applyFill="1" applyBorder="1" applyAlignment="1">
      <alignment horizontal="center" vertical="center"/>
    </xf>
    <xf numFmtId="0" fontId="1" fillId="21" borderId="166" xfId="0" applyFont="1" applyFill="1" applyBorder="1" applyAlignment="1">
      <alignment horizontal="center"/>
    </xf>
    <xf numFmtId="0" fontId="1" fillId="21" borderId="129" xfId="0" applyFont="1" applyFill="1" applyBorder="1" applyAlignment="1">
      <alignment horizontal="center"/>
    </xf>
    <xf numFmtId="0" fontId="1" fillId="21" borderId="75" xfId="0" applyFont="1" applyFill="1" applyBorder="1" applyAlignment="1">
      <alignment horizontal="center"/>
    </xf>
    <xf numFmtId="0" fontId="1" fillId="21" borderId="176" xfId="0" applyFont="1" applyFill="1" applyBorder="1" applyAlignment="1">
      <alignment horizontal="center"/>
    </xf>
    <xf numFmtId="0" fontId="1" fillId="21" borderId="76" xfId="0" applyFont="1" applyFill="1" applyBorder="1" applyAlignment="1">
      <alignment horizontal="center"/>
    </xf>
    <xf numFmtId="0" fontId="64" fillId="0" borderId="24" xfId="0" applyFont="1" applyBorder="1" applyAlignment="1">
      <alignment horizontal="right"/>
    </xf>
    <xf numFmtId="0" fontId="64" fillId="0" borderId="81" xfId="0" applyFont="1" applyBorder="1" applyAlignment="1">
      <alignment horizontal="right"/>
    </xf>
    <xf numFmtId="0" fontId="63" fillId="11" borderId="65" xfId="0" applyFont="1" applyFill="1" applyBorder="1" applyAlignment="1">
      <alignment horizontal="center"/>
    </xf>
    <xf numFmtId="0" fontId="63" fillId="11" borderId="77" xfId="0" applyFont="1" applyFill="1" applyBorder="1" applyAlignment="1">
      <alignment horizontal="center"/>
    </xf>
    <xf numFmtId="0" fontId="0" fillId="0" borderId="65" xfId="0" applyBorder="1" applyAlignment="1">
      <alignment horizontal="center"/>
    </xf>
    <xf numFmtId="0" fontId="92" fillId="0" borderId="0" xfId="0" applyFont="1" applyAlignment="1">
      <alignment horizontal="center"/>
    </xf>
    <xf numFmtId="49" fontId="80" fillId="26" borderId="65" xfId="0" applyNumberFormat="1" applyFont="1" applyFill="1" applyBorder="1" applyAlignment="1">
      <alignment horizontal="center" vertical="center" wrapText="1"/>
    </xf>
    <xf numFmtId="0" fontId="66" fillId="0" borderId="0" xfId="0" applyFont="1" applyAlignment="1">
      <alignment horizontal="center" vertical="center" wrapText="1"/>
    </xf>
    <xf numFmtId="0" fontId="71" fillId="16" borderId="127" xfId="0" applyFont="1" applyFill="1" applyBorder="1" applyAlignment="1">
      <alignment horizontal="left" vertical="center"/>
    </xf>
    <xf numFmtId="0" fontId="71" fillId="16" borderId="128" xfId="0" applyFont="1" applyFill="1" applyBorder="1" applyAlignment="1">
      <alignment horizontal="left" vertical="center"/>
    </xf>
    <xf numFmtId="0" fontId="73" fillId="18" borderId="28" xfId="0" applyFont="1" applyFill="1" applyBorder="1" applyAlignment="1">
      <alignment horizontal="center" vertical="center"/>
    </xf>
    <xf numFmtId="0" fontId="73" fillId="18" borderId="131" xfId="0" applyFont="1" applyFill="1" applyBorder="1" applyAlignment="1">
      <alignment horizontal="center" vertical="center"/>
    </xf>
    <xf numFmtId="38" fontId="61" fillId="0" borderId="130" xfId="0" applyNumberFormat="1" applyFont="1" applyBorder="1" applyAlignment="1" applyProtection="1">
      <alignment horizontal="left" vertical="center"/>
      <protection locked="0"/>
    </xf>
    <xf numFmtId="38" fontId="61" fillId="0" borderId="28" xfId="0" applyNumberFormat="1" applyFont="1" applyBorder="1" applyAlignment="1" applyProtection="1">
      <alignment horizontal="left" vertical="center"/>
      <protection locked="0"/>
    </xf>
    <xf numFmtId="38" fontId="61" fillId="0" borderId="131" xfId="0" applyNumberFormat="1" applyFont="1" applyBorder="1" applyAlignment="1" applyProtection="1">
      <alignment horizontal="left" vertical="center"/>
      <protection locked="0"/>
    </xf>
    <xf numFmtId="38" fontId="38" fillId="0" borderId="130" xfId="0" applyNumberFormat="1" applyFont="1" applyBorder="1" applyAlignment="1" applyProtection="1">
      <alignment horizontal="left" vertical="center"/>
      <protection locked="0"/>
    </xf>
    <xf numFmtId="38" fontId="38" fillId="0" borderId="28" xfId="0" applyNumberFormat="1" applyFont="1" applyBorder="1" applyAlignment="1" applyProtection="1">
      <alignment horizontal="left" vertical="center"/>
      <protection locked="0"/>
    </xf>
    <xf numFmtId="38" fontId="38" fillId="0" borderId="131" xfId="0" applyNumberFormat="1" applyFont="1" applyBorder="1" applyAlignment="1" applyProtection="1">
      <alignment horizontal="left" vertical="center"/>
      <protection locked="0"/>
    </xf>
    <xf numFmtId="38" fontId="38" fillId="0" borderId="130" xfId="0" applyNumberFormat="1" applyFont="1" applyBorder="1" applyAlignment="1" applyProtection="1">
      <alignment horizontal="center" vertical="center"/>
      <protection locked="0"/>
    </xf>
    <xf numFmtId="38" fontId="38" fillId="0" borderId="28" xfId="0" applyNumberFormat="1" applyFont="1" applyBorder="1" applyAlignment="1" applyProtection="1">
      <alignment horizontal="center" vertical="center"/>
      <protection locked="0"/>
    </xf>
    <xf numFmtId="38" fontId="38" fillId="0" borderId="131" xfId="0" applyNumberFormat="1" applyFont="1" applyBorder="1" applyAlignment="1" applyProtection="1">
      <alignment horizontal="center" vertical="center"/>
      <protection locked="0"/>
    </xf>
    <xf numFmtId="38" fontId="0" fillId="0" borderId="70" xfId="0" applyNumberFormat="1" applyBorder="1" applyAlignment="1">
      <alignment horizontal="center"/>
    </xf>
    <xf numFmtId="38" fontId="24" fillId="0" borderId="0" xfId="0" applyNumberFormat="1" applyFont="1" applyAlignment="1">
      <alignment horizontal="center"/>
    </xf>
    <xf numFmtId="38" fontId="114" fillId="15" borderId="3" xfId="0" applyNumberFormat="1" applyFont="1" applyFill="1" applyBorder="1" applyAlignment="1">
      <alignment horizontal="left" vertical="center"/>
    </xf>
    <xf numFmtId="38" fontId="2" fillId="0" borderId="0" xfId="0" applyNumberFormat="1" applyFont="1" applyAlignment="1">
      <alignment horizontal="center" vertical="center" wrapText="1"/>
    </xf>
    <xf numFmtId="38" fontId="0" fillId="0" borderId="0" xfId="0" applyNumberFormat="1" applyAlignment="1">
      <alignment horizontal="center" vertical="center" wrapText="1"/>
    </xf>
    <xf numFmtId="38" fontId="51" fillId="0" borderId="0" xfId="0" applyNumberFormat="1" applyFont="1" applyAlignment="1">
      <alignment horizontal="center"/>
    </xf>
    <xf numFmtId="38" fontId="24" fillId="0" borderId="28" xfId="0" applyNumberFormat="1" applyFont="1" applyBorder="1" applyAlignment="1">
      <alignment horizontal="center"/>
    </xf>
    <xf numFmtId="0" fontId="8" fillId="0" borderId="72"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4" xfId="0" applyFont="1" applyBorder="1" applyAlignment="1">
      <alignment horizontal="center" vertical="center" wrapText="1"/>
    </xf>
    <xf numFmtId="0" fontId="8" fillId="0" borderId="49" xfId="0" applyFont="1" applyBorder="1" applyAlignment="1">
      <alignment horizontal="center" vertical="center" wrapText="1"/>
    </xf>
    <xf numFmtId="0" fontId="8" fillId="0" borderId="0" xfId="0" applyFont="1" applyAlignment="1">
      <alignment horizontal="center" vertical="center" wrapText="1"/>
    </xf>
    <xf numFmtId="0" fontId="8" fillId="0" borderId="36" xfId="0" applyFont="1" applyBorder="1" applyAlignment="1">
      <alignment horizontal="center" vertical="center" wrapText="1"/>
    </xf>
    <xf numFmtId="0" fontId="8" fillId="0" borderId="50"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xf numFmtId="0" fontId="39" fillId="0" borderId="88" xfId="2" applyFont="1" applyBorder="1" applyAlignment="1">
      <alignment horizontal="center"/>
    </xf>
    <xf numFmtId="0" fontId="91" fillId="0" borderId="31" xfId="2" applyFont="1" applyBorder="1" applyAlignment="1" applyProtection="1">
      <alignment horizontal="center" vertical="center"/>
      <protection locked="0"/>
    </xf>
    <xf numFmtId="0" fontId="91" fillId="0" borderId="87" xfId="2" applyFont="1" applyBorder="1" applyAlignment="1" applyProtection="1">
      <alignment horizontal="center" vertical="center"/>
      <protection locked="0"/>
    </xf>
    <xf numFmtId="0" fontId="8" fillId="0" borderId="92" xfId="2" applyFont="1" applyBorder="1" applyAlignment="1">
      <alignment horizont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49" xfId="0" applyFont="1" applyBorder="1" applyAlignment="1">
      <alignment horizontal="center" vertical="center"/>
    </xf>
    <xf numFmtId="0" fontId="8" fillId="0" borderId="0" xfId="0" applyFont="1" applyAlignment="1">
      <alignment horizontal="center" vertical="center"/>
    </xf>
    <xf numFmtId="0" fontId="8" fillId="0" borderId="36" xfId="0" applyFont="1" applyBorder="1" applyAlignment="1">
      <alignment horizontal="center" vertical="center"/>
    </xf>
    <xf numFmtId="0" fontId="8" fillId="0" borderId="50" xfId="0" applyFont="1" applyBorder="1" applyAlignment="1">
      <alignment horizontal="center" vertical="center"/>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48" fillId="0" borderId="92" xfId="2" applyFont="1" applyBorder="1" applyAlignment="1">
      <alignment horizontal="left" vertical="center"/>
    </xf>
    <xf numFmtId="0" fontId="0" fillId="0" borderId="0" xfId="0" applyAlignment="1">
      <alignment horizontal="center" wrapText="1"/>
    </xf>
    <xf numFmtId="0" fontId="60" fillId="0" borderId="0" xfId="2" applyFont="1" applyAlignment="1">
      <alignment horizontal="right"/>
    </xf>
    <xf numFmtId="0" fontId="11" fillId="0" borderId="0" xfId="2" applyFont="1" applyAlignment="1">
      <alignment horizontal="center"/>
    </xf>
    <xf numFmtId="0" fontId="0" fillId="0" borderId="0" xfId="0" applyAlignment="1">
      <alignment horizontal="center"/>
    </xf>
    <xf numFmtId="0" fontId="8" fillId="2" borderId="63" xfId="0" applyFont="1" applyFill="1" applyBorder="1" applyAlignment="1">
      <alignment horizontal="center" vertical="center"/>
    </xf>
    <xf numFmtId="0" fontId="8" fillId="2" borderId="92" xfId="0" applyFont="1" applyFill="1" applyBorder="1" applyAlignment="1">
      <alignment horizontal="center" vertical="center"/>
    </xf>
    <xf numFmtId="0" fontId="8" fillId="2" borderId="44" xfId="0" applyFont="1" applyFill="1" applyBorder="1" applyAlignment="1">
      <alignment horizontal="center" vertical="center"/>
    </xf>
    <xf numFmtId="0" fontId="77" fillId="15" borderId="8" xfId="0" applyFont="1" applyFill="1" applyBorder="1" applyAlignment="1">
      <alignment horizontal="center" vertical="center"/>
    </xf>
    <xf numFmtId="0" fontId="79" fillId="18" borderId="0" xfId="0" applyFont="1" applyFill="1" applyAlignment="1">
      <alignment horizontal="center" vertical="center"/>
    </xf>
    <xf numFmtId="0" fontId="78" fillId="15" borderId="118" xfId="0" applyFont="1" applyFill="1" applyBorder="1" applyAlignment="1" applyProtection="1">
      <alignment horizontal="center"/>
      <protection locked="0"/>
    </xf>
    <xf numFmtId="0" fontId="78" fillId="15" borderId="9" xfId="0" applyFont="1" applyFill="1" applyBorder="1" applyAlignment="1" applyProtection="1">
      <alignment horizontal="center"/>
      <protection locked="0"/>
    </xf>
    <xf numFmtId="38" fontId="76" fillId="15" borderId="9" xfId="0" applyNumberFormat="1" applyFont="1" applyFill="1" applyBorder="1" applyAlignment="1" applyProtection="1">
      <alignment horizontal="center"/>
      <protection locked="0"/>
    </xf>
    <xf numFmtId="0" fontId="25" fillId="0" borderId="63" xfId="1" applyFont="1" applyBorder="1" applyAlignment="1">
      <alignment horizontal="center" vertical="center"/>
    </xf>
    <xf numFmtId="0" fontId="25" fillId="0" borderId="92" xfId="1" applyFont="1" applyBorder="1" applyAlignment="1">
      <alignment horizontal="center" vertical="center"/>
    </xf>
    <xf numFmtId="0" fontId="25" fillId="0" borderId="44" xfId="1" applyFont="1" applyBorder="1" applyAlignment="1">
      <alignment horizontal="center" vertical="center"/>
    </xf>
  </cellXfs>
  <cellStyles count="6">
    <cellStyle name="Lien hypertexte" xfId="4" builtinId="8"/>
    <cellStyle name="Monétaire" xfId="5" builtinId="4"/>
    <cellStyle name="Normal" xfId="0" builtinId="0"/>
    <cellStyle name="Normal 2" xfId="1" xr:uid="{00000000-0005-0000-0000-000001000000}"/>
    <cellStyle name="Normal_fabII97" xfId="2" xr:uid="{00000000-0005-0000-0000-000002000000}"/>
    <cellStyle name="Pourcentage" xfId="3" builtinId="5"/>
  </cellStyles>
  <dxfs count="10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ont>
        <color theme="0"/>
      </font>
    </dxf>
    <dxf>
      <fill>
        <patternFill>
          <bgColor rgb="FFFF0000"/>
        </patternFill>
      </fill>
    </dxf>
    <dxf>
      <fill>
        <patternFill>
          <bgColor rgb="FFFF0000"/>
        </patternFill>
      </fill>
    </dxf>
    <dxf>
      <fill>
        <patternFill>
          <bgColor rgb="FFFF0000"/>
        </patternFill>
      </fill>
    </dxf>
    <dxf>
      <font>
        <color theme="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lor rgb="FFFF0000"/>
      </font>
      <fill>
        <patternFill>
          <bgColor rgb="FFFFFF00"/>
        </patternFill>
      </fill>
      <border>
        <left style="thin">
          <color rgb="FFFF0000"/>
        </left>
        <right style="thin">
          <color rgb="FFFF0000"/>
        </right>
        <top style="thin">
          <color rgb="FFFF0000"/>
        </top>
        <bottom style="thin">
          <color rgb="FFFF0000"/>
        </bottom>
        <vertical/>
        <horizontal/>
      </border>
    </dxf>
    <dxf>
      <fill>
        <patternFill>
          <bgColor rgb="FFFF0000"/>
        </patternFill>
      </fill>
    </dxf>
    <dxf>
      <fill>
        <patternFill>
          <bgColor rgb="FFFF0000"/>
        </patternFill>
      </fill>
    </dxf>
    <dxf>
      <font>
        <color theme="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ill>
        <patternFill>
          <bgColor theme="9" tint="0.79998168889431442"/>
        </patternFill>
      </fill>
    </dxf>
    <dxf>
      <fill>
        <patternFill>
          <bgColor theme="6" tint="0.59996337778862885"/>
        </patternFill>
      </fill>
    </dxf>
    <dxf>
      <font>
        <color theme="0"/>
      </font>
    </dxf>
    <dxf>
      <fill>
        <patternFill>
          <bgColor theme="9" tint="0.79998168889431442"/>
        </patternFill>
      </fill>
    </dxf>
    <dxf>
      <fill>
        <patternFill>
          <bgColor rgb="FFFFFFCC"/>
        </patternFill>
      </fill>
    </dxf>
    <dxf>
      <fill>
        <patternFill>
          <bgColor theme="0"/>
        </patternFill>
      </fill>
    </dxf>
    <dxf>
      <fill>
        <patternFill>
          <bgColor theme="9" tint="0.79998168889431442"/>
        </patternFill>
      </fill>
    </dxf>
    <dxf>
      <fill>
        <patternFill>
          <bgColor theme="0"/>
        </patternFill>
      </fill>
    </dxf>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color rgb="FF0066FF"/>
      <color rgb="FF0000FF"/>
      <color rgb="FFFFFFCC"/>
      <color rgb="FFFF0000"/>
      <color rgb="FFFFFFFF"/>
      <color rgb="FF66B43A"/>
      <color rgb="FFC0C0C0"/>
      <color rgb="FFFEEFE2"/>
      <color rgb="FFFCF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hyperlink" Target="#R&#233;s!A1"/><Relationship Id="rId13" Type="http://schemas.openxmlformats.org/officeDocument/2006/relationships/hyperlink" Target="#Hypot.Ventes.Vide!A1"/><Relationship Id="rId18" Type="http://schemas.openxmlformats.org/officeDocument/2006/relationships/hyperlink" Target="#'Pt Mrt'!A1"/><Relationship Id="rId3" Type="http://schemas.openxmlformats.org/officeDocument/2006/relationships/image" Target="../media/image2.svg"/><Relationship Id="rId7" Type="http://schemas.openxmlformats.org/officeDocument/2006/relationships/hyperlink" Target="#Bil!A1"/><Relationship Id="rId12" Type="http://schemas.openxmlformats.org/officeDocument/2006/relationships/hyperlink" Target="#BdgCais3!A1"/><Relationship Id="rId17" Type="http://schemas.openxmlformats.org/officeDocument/2006/relationships/hyperlink" Target="#annxR&#233;s!A1"/><Relationship Id="rId2" Type="http://schemas.openxmlformats.org/officeDocument/2006/relationships/image" Target="../media/image1.png"/><Relationship Id="rId16" Type="http://schemas.openxmlformats.org/officeDocument/2006/relationships/hyperlink" Target="#BilPr&#233;Proj!A1"/><Relationship Id="rId1" Type="http://schemas.openxmlformats.org/officeDocument/2006/relationships/hyperlink" Target="https://www.sajemontreal.com/" TargetMode="External"/><Relationship Id="rId6" Type="http://schemas.openxmlformats.org/officeDocument/2006/relationships/hyperlink" Target="#Co&#251;tFin!A1"/><Relationship Id="rId11" Type="http://schemas.openxmlformats.org/officeDocument/2006/relationships/hyperlink" Target="#Guide!A1"/><Relationship Id="rId5" Type="http://schemas.openxmlformats.org/officeDocument/2006/relationships/image" Target="../media/image3.png"/><Relationship Id="rId15" Type="http://schemas.openxmlformats.org/officeDocument/2006/relationships/hyperlink" Target="#Empr!A1"/><Relationship Id="rId10" Type="http://schemas.openxmlformats.org/officeDocument/2006/relationships/hyperlink" Target="#BdgCais2!A1"/><Relationship Id="rId4" Type="http://schemas.openxmlformats.org/officeDocument/2006/relationships/hyperlink" Target="https://lavaleconomique.com/" TargetMode="External"/><Relationship Id="rId9" Type="http://schemas.openxmlformats.org/officeDocument/2006/relationships/hyperlink" Target="#BdgCais1!A1"/><Relationship Id="rId14" Type="http://schemas.openxmlformats.org/officeDocument/2006/relationships/hyperlink" Target="#'Vts&amp;Achts'!A1"/></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1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Accueil!A1"/></Relationships>
</file>

<file path=xl/drawings/drawing1.xml><?xml version="1.0" encoding="utf-8"?>
<xdr:wsDr xmlns:xdr="http://schemas.openxmlformats.org/drawingml/2006/spreadsheetDrawing" xmlns:a="http://schemas.openxmlformats.org/drawingml/2006/main">
  <xdr:twoCellAnchor editAs="oneCell">
    <xdr:from>
      <xdr:col>1</xdr:col>
      <xdr:colOff>60960</xdr:colOff>
      <xdr:row>7</xdr:row>
      <xdr:rowOff>76199</xdr:rowOff>
    </xdr:from>
    <xdr:to>
      <xdr:col>4</xdr:col>
      <xdr:colOff>667385</xdr:colOff>
      <xdr:row>11</xdr:row>
      <xdr:rowOff>74787</xdr:rowOff>
    </xdr:to>
    <xdr:pic>
      <xdr:nvPicPr>
        <xdr:cNvPr id="9" name="Graphique 8">
          <a:hlinkClick xmlns:r="http://schemas.openxmlformats.org/officeDocument/2006/relationships" r:id="rId1"/>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43182" y="1212143"/>
          <a:ext cx="3019425" cy="647700"/>
        </a:xfrm>
        <a:prstGeom prst="rect">
          <a:avLst/>
        </a:prstGeom>
      </xdr:spPr>
    </xdr:pic>
    <xdr:clientData/>
  </xdr:twoCellAnchor>
  <xdr:twoCellAnchor editAs="oneCell">
    <xdr:from>
      <xdr:col>6</xdr:col>
      <xdr:colOff>0</xdr:colOff>
      <xdr:row>7</xdr:row>
      <xdr:rowOff>152399</xdr:rowOff>
    </xdr:from>
    <xdr:to>
      <xdr:col>10</xdr:col>
      <xdr:colOff>536418</xdr:colOff>
      <xdr:row>11</xdr:row>
      <xdr:rowOff>72862</xdr:rowOff>
    </xdr:to>
    <xdr:pic>
      <xdr:nvPicPr>
        <xdr:cNvPr id="13" name="Image 12">
          <a:hlinkClick xmlns:r="http://schemas.openxmlformats.org/officeDocument/2006/relationships" r:id="rId4"/>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240389" y="1288343"/>
          <a:ext cx="3753751" cy="569575"/>
        </a:xfrm>
        <a:prstGeom prst="rect">
          <a:avLst/>
        </a:prstGeom>
      </xdr:spPr>
    </xdr:pic>
    <xdr:clientData/>
  </xdr:twoCellAnchor>
  <xdr:twoCellAnchor>
    <xdr:from>
      <xdr:col>1</xdr:col>
      <xdr:colOff>3810</xdr:colOff>
      <xdr:row>18</xdr:row>
      <xdr:rowOff>22860</xdr:rowOff>
    </xdr:from>
    <xdr:to>
      <xdr:col>2</xdr:col>
      <xdr:colOff>647700</xdr:colOff>
      <xdr:row>22</xdr:row>
      <xdr:rowOff>114300</xdr:rowOff>
    </xdr:to>
    <xdr:sp macro="" textlink="">
      <xdr:nvSpPr>
        <xdr:cNvPr id="35" name="Cadre 34">
          <a:hlinkClick xmlns:r="http://schemas.openxmlformats.org/officeDocument/2006/relationships" r:id="rId6"/>
          <a:extLst>
            <a:ext uri="{FF2B5EF4-FFF2-40B4-BE49-F238E27FC236}">
              <a16:creationId xmlns:a16="http://schemas.microsoft.com/office/drawing/2014/main" id="{00000000-0008-0000-0000-000023000000}"/>
            </a:ext>
          </a:extLst>
        </xdr:cNvPr>
        <xdr:cNvSpPr/>
      </xdr:nvSpPr>
      <xdr:spPr bwMode="auto">
        <a:xfrm>
          <a:off x="270510" y="2937510"/>
          <a:ext cx="1415415" cy="739140"/>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Coût</a:t>
          </a:r>
          <a:r>
            <a:rPr lang="fr-CA" sz="1400" b="1" baseline="0"/>
            <a:t> et financement</a:t>
          </a:r>
          <a:endParaRPr lang="fr-CA" sz="1400" b="1"/>
        </a:p>
      </xdr:txBody>
    </xdr:sp>
    <xdr:clientData/>
  </xdr:twoCellAnchor>
  <xdr:twoCellAnchor>
    <xdr:from>
      <xdr:col>1</xdr:col>
      <xdr:colOff>6203</xdr:colOff>
      <xdr:row>30</xdr:row>
      <xdr:rowOff>15240</xdr:rowOff>
    </xdr:from>
    <xdr:to>
      <xdr:col>2</xdr:col>
      <xdr:colOff>650092</xdr:colOff>
      <xdr:row>34</xdr:row>
      <xdr:rowOff>100965</xdr:rowOff>
    </xdr:to>
    <xdr:sp macro="" textlink="">
      <xdr:nvSpPr>
        <xdr:cNvPr id="41" name="Cadre 40">
          <a:hlinkClick xmlns:r="http://schemas.openxmlformats.org/officeDocument/2006/relationships" r:id="rId7"/>
          <a:extLst>
            <a:ext uri="{FF2B5EF4-FFF2-40B4-BE49-F238E27FC236}">
              <a16:creationId xmlns:a16="http://schemas.microsoft.com/office/drawing/2014/main" id="{00000000-0008-0000-0000-000029000000}"/>
            </a:ext>
          </a:extLst>
        </xdr:cNvPr>
        <xdr:cNvSpPr/>
      </xdr:nvSpPr>
      <xdr:spPr bwMode="auto">
        <a:xfrm>
          <a:off x="288425" y="4883573"/>
          <a:ext cx="1448223" cy="734836"/>
        </a:xfrm>
        <a:prstGeom prst="frame">
          <a:avLst/>
        </a:prstGeom>
        <a:solidFill>
          <a:srgbClr val="66B43A"/>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Bilan</a:t>
          </a:r>
        </a:p>
      </xdr:txBody>
    </xdr:sp>
    <xdr:clientData/>
  </xdr:twoCellAnchor>
  <xdr:twoCellAnchor>
    <xdr:from>
      <xdr:col>3</xdr:col>
      <xdr:colOff>63506</xdr:colOff>
      <xdr:row>30</xdr:row>
      <xdr:rowOff>22297</xdr:rowOff>
    </xdr:from>
    <xdr:to>
      <xdr:col>4</xdr:col>
      <xdr:colOff>762994</xdr:colOff>
      <xdr:row>34</xdr:row>
      <xdr:rowOff>108022</xdr:rowOff>
    </xdr:to>
    <xdr:sp macro="" textlink="">
      <xdr:nvSpPr>
        <xdr:cNvPr id="42" name="Cadre 41">
          <a:hlinkClick xmlns:r="http://schemas.openxmlformats.org/officeDocument/2006/relationships" r:id="rId8"/>
          <a:extLst>
            <a:ext uri="{FF2B5EF4-FFF2-40B4-BE49-F238E27FC236}">
              <a16:creationId xmlns:a16="http://schemas.microsoft.com/office/drawing/2014/main" id="{00000000-0008-0000-0000-00002A000000}"/>
            </a:ext>
          </a:extLst>
        </xdr:cNvPr>
        <xdr:cNvSpPr/>
      </xdr:nvSpPr>
      <xdr:spPr bwMode="auto">
        <a:xfrm>
          <a:off x="1954395" y="4890630"/>
          <a:ext cx="1503821" cy="734836"/>
        </a:xfrm>
        <a:prstGeom prst="frame">
          <a:avLst/>
        </a:prstGeom>
        <a:solidFill>
          <a:srgbClr val="66B43A"/>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États des résultats</a:t>
          </a:r>
        </a:p>
      </xdr:txBody>
    </xdr:sp>
    <xdr:clientData/>
  </xdr:twoCellAnchor>
  <xdr:twoCellAnchor>
    <xdr:from>
      <xdr:col>1</xdr:col>
      <xdr:colOff>3810</xdr:colOff>
      <xdr:row>24</xdr:row>
      <xdr:rowOff>21907</xdr:rowOff>
    </xdr:from>
    <xdr:to>
      <xdr:col>2</xdr:col>
      <xdr:colOff>647700</xdr:colOff>
      <xdr:row>28</xdr:row>
      <xdr:rowOff>107632</xdr:rowOff>
    </xdr:to>
    <xdr:sp macro="" textlink="">
      <xdr:nvSpPr>
        <xdr:cNvPr id="43" name="Cadre 42">
          <a:hlinkClick xmlns:r="http://schemas.openxmlformats.org/officeDocument/2006/relationships" r:id="rId9"/>
          <a:extLst>
            <a:ext uri="{FF2B5EF4-FFF2-40B4-BE49-F238E27FC236}">
              <a16:creationId xmlns:a16="http://schemas.microsoft.com/office/drawing/2014/main" id="{00000000-0008-0000-0000-00002B000000}"/>
            </a:ext>
          </a:extLst>
        </xdr:cNvPr>
        <xdr:cNvSpPr/>
      </xdr:nvSpPr>
      <xdr:spPr bwMode="auto">
        <a:xfrm>
          <a:off x="270510" y="4070032"/>
          <a:ext cx="1415415" cy="733425"/>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Budget de</a:t>
          </a:r>
        </a:p>
        <a:p>
          <a:pPr algn="ctr"/>
          <a:r>
            <a:rPr lang="fr-CA" sz="1400" b="1"/>
            <a:t>caisse (an</a:t>
          </a:r>
          <a:r>
            <a:rPr lang="fr-CA" sz="1400" b="1" baseline="0"/>
            <a:t> 1)</a:t>
          </a:r>
          <a:endParaRPr lang="fr-CA" sz="1400" b="1"/>
        </a:p>
      </xdr:txBody>
    </xdr:sp>
    <xdr:clientData/>
  </xdr:twoCellAnchor>
  <xdr:twoCellAnchor>
    <xdr:from>
      <xdr:col>3</xdr:col>
      <xdr:colOff>83820</xdr:colOff>
      <xdr:row>24</xdr:row>
      <xdr:rowOff>21907</xdr:rowOff>
    </xdr:from>
    <xdr:to>
      <xdr:col>4</xdr:col>
      <xdr:colOff>754380</xdr:colOff>
      <xdr:row>28</xdr:row>
      <xdr:rowOff>107632</xdr:rowOff>
    </xdr:to>
    <xdr:sp macro="" textlink="">
      <xdr:nvSpPr>
        <xdr:cNvPr id="44" name="Cadre 43">
          <a:hlinkClick xmlns:r="http://schemas.openxmlformats.org/officeDocument/2006/relationships" r:id="rId10"/>
          <a:extLst>
            <a:ext uri="{FF2B5EF4-FFF2-40B4-BE49-F238E27FC236}">
              <a16:creationId xmlns:a16="http://schemas.microsoft.com/office/drawing/2014/main" id="{00000000-0008-0000-0000-00002C000000}"/>
            </a:ext>
          </a:extLst>
        </xdr:cNvPr>
        <xdr:cNvSpPr/>
      </xdr:nvSpPr>
      <xdr:spPr bwMode="auto">
        <a:xfrm>
          <a:off x="1893570" y="4070032"/>
          <a:ext cx="1442085" cy="733425"/>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Budget de</a:t>
          </a:r>
        </a:p>
        <a:p>
          <a:pPr algn="ctr"/>
          <a:r>
            <a:rPr lang="fr-CA" sz="1400" b="1"/>
            <a:t>caisse (an</a:t>
          </a:r>
          <a:r>
            <a:rPr lang="fr-CA" sz="1400" b="1" baseline="0"/>
            <a:t> 2)</a:t>
          </a:r>
          <a:endParaRPr lang="fr-CA" sz="1400" b="1"/>
        </a:p>
      </xdr:txBody>
    </xdr:sp>
    <xdr:clientData/>
  </xdr:twoCellAnchor>
  <xdr:twoCellAnchor>
    <xdr:from>
      <xdr:col>9</xdr:col>
      <xdr:colOff>449580</xdr:colOff>
      <xdr:row>18</xdr:row>
      <xdr:rowOff>38100</xdr:rowOff>
    </xdr:from>
    <xdr:to>
      <xdr:col>11</xdr:col>
      <xdr:colOff>327660</xdr:colOff>
      <xdr:row>22</xdr:row>
      <xdr:rowOff>129540</xdr:rowOff>
    </xdr:to>
    <xdr:sp macro="" textlink="">
      <xdr:nvSpPr>
        <xdr:cNvPr id="45" name="Cadre 44">
          <a:hlinkClick xmlns:r="http://schemas.openxmlformats.org/officeDocument/2006/relationships" r:id="rId11"/>
          <a:extLst>
            <a:ext uri="{FF2B5EF4-FFF2-40B4-BE49-F238E27FC236}">
              <a16:creationId xmlns:a16="http://schemas.microsoft.com/office/drawing/2014/main" id="{00000000-0008-0000-0000-00002D000000}"/>
            </a:ext>
          </a:extLst>
        </xdr:cNvPr>
        <xdr:cNvSpPr/>
      </xdr:nvSpPr>
      <xdr:spPr bwMode="auto">
        <a:xfrm>
          <a:off x="6821805" y="2952750"/>
          <a:ext cx="1421130" cy="739140"/>
        </a:xfrm>
        <a:prstGeom prst="frame">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Guide</a:t>
          </a:r>
        </a:p>
        <a:p>
          <a:pPr algn="ctr"/>
          <a:r>
            <a:rPr lang="fr-CA" sz="1400" b="1"/>
            <a:t>d'utilisation</a:t>
          </a:r>
        </a:p>
      </xdr:txBody>
    </xdr:sp>
    <xdr:clientData/>
  </xdr:twoCellAnchor>
  <xdr:twoCellAnchor>
    <xdr:from>
      <xdr:col>5</xdr:col>
      <xdr:colOff>190500</xdr:colOff>
      <xdr:row>24</xdr:row>
      <xdr:rowOff>21907</xdr:rowOff>
    </xdr:from>
    <xdr:to>
      <xdr:col>7</xdr:col>
      <xdr:colOff>129540</xdr:colOff>
      <xdr:row>28</xdr:row>
      <xdr:rowOff>107632</xdr:rowOff>
    </xdr:to>
    <xdr:sp macro="" textlink="">
      <xdr:nvSpPr>
        <xdr:cNvPr id="32" name="Cadre 31">
          <a:hlinkClick xmlns:r="http://schemas.openxmlformats.org/officeDocument/2006/relationships" r:id="rId12"/>
          <a:extLst>
            <a:ext uri="{FF2B5EF4-FFF2-40B4-BE49-F238E27FC236}">
              <a16:creationId xmlns:a16="http://schemas.microsoft.com/office/drawing/2014/main" id="{00000000-0008-0000-0000-000020000000}"/>
            </a:ext>
          </a:extLst>
        </xdr:cNvPr>
        <xdr:cNvSpPr/>
      </xdr:nvSpPr>
      <xdr:spPr bwMode="auto">
        <a:xfrm>
          <a:off x="3543300" y="4070032"/>
          <a:ext cx="1415415" cy="733425"/>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Budget de</a:t>
          </a:r>
        </a:p>
        <a:p>
          <a:pPr algn="ctr"/>
          <a:r>
            <a:rPr lang="fr-CA" sz="1400" b="1"/>
            <a:t>caisse (an</a:t>
          </a:r>
          <a:r>
            <a:rPr lang="fr-CA" sz="1400" b="1" baseline="0"/>
            <a:t> 3)</a:t>
          </a:r>
          <a:endParaRPr lang="fr-CA" sz="1400" b="1"/>
        </a:p>
      </xdr:txBody>
    </xdr:sp>
    <xdr:clientData/>
  </xdr:twoCellAnchor>
  <xdr:twoCellAnchor>
    <xdr:from>
      <xdr:col>3</xdr:col>
      <xdr:colOff>88900</xdr:colOff>
      <xdr:row>18</xdr:row>
      <xdr:rowOff>30480</xdr:rowOff>
    </xdr:from>
    <xdr:to>
      <xdr:col>4</xdr:col>
      <xdr:colOff>764540</xdr:colOff>
      <xdr:row>22</xdr:row>
      <xdr:rowOff>121920</xdr:rowOff>
    </xdr:to>
    <xdr:sp macro="" textlink="">
      <xdr:nvSpPr>
        <xdr:cNvPr id="36" name="Cadre 35">
          <a:hlinkClick xmlns:r="http://schemas.openxmlformats.org/officeDocument/2006/relationships" r:id="rId13"/>
          <a:extLst>
            <a:ext uri="{FF2B5EF4-FFF2-40B4-BE49-F238E27FC236}">
              <a16:creationId xmlns:a16="http://schemas.microsoft.com/office/drawing/2014/main" id="{00000000-0008-0000-0000-000024000000}"/>
            </a:ext>
          </a:extLst>
        </xdr:cNvPr>
        <xdr:cNvSpPr/>
      </xdr:nvSpPr>
      <xdr:spPr bwMode="auto">
        <a:xfrm>
          <a:off x="1981200" y="2887980"/>
          <a:ext cx="1482090" cy="726440"/>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Hypothèses</a:t>
          </a:r>
        </a:p>
        <a:p>
          <a:pPr algn="ctr"/>
          <a:r>
            <a:rPr lang="fr-CA" sz="1400" b="1"/>
            <a:t>de ventes</a:t>
          </a:r>
        </a:p>
      </xdr:txBody>
    </xdr:sp>
    <xdr:clientData/>
  </xdr:twoCellAnchor>
  <xdr:twoCellAnchor>
    <xdr:from>
      <xdr:col>5</xdr:col>
      <xdr:colOff>200660</xdr:colOff>
      <xdr:row>18</xdr:row>
      <xdr:rowOff>25400</xdr:rowOff>
    </xdr:from>
    <xdr:to>
      <xdr:col>7</xdr:col>
      <xdr:colOff>148590</xdr:colOff>
      <xdr:row>22</xdr:row>
      <xdr:rowOff>116840</xdr:rowOff>
    </xdr:to>
    <xdr:sp macro="" textlink="">
      <xdr:nvSpPr>
        <xdr:cNvPr id="39" name="Cadre 38">
          <a:hlinkClick xmlns:r="http://schemas.openxmlformats.org/officeDocument/2006/relationships" r:id="rId14"/>
          <a:extLst>
            <a:ext uri="{FF2B5EF4-FFF2-40B4-BE49-F238E27FC236}">
              <a16:creationId xmlns:a16="http://schemas.microsoft.com/office/drawing/2014/main" id="{00000000-0008-0000-0000-000027000000}"/>
            </a:ext>
          </a:extLst>
        </xdr:cNvPr>
        <xdr:cNvSpPr/>
      </xdr:nvSpPr>
      <xdr:spPr bwMode="auto">
        <a:xfrm>
          <a:off x="3705860" y="2882900"/>
          <a:ext cx="1490980" cy="726440"/>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Ventes</a:t>
          </a:r>
        </a:p>
        <a:p>
          <a:pPr algn="ctr"/>
          <a:r>
            <a:rPr lang="fr-CA" sz="1400" b="1"/>
            <a:t>et achats</a:t>
          </a:r>
        </a:p>
      </xdr:txBody>
    </xdr:sp>
    <xdr:clientData/>
  </xdr:twoCellAnchor>
  <xdr:twoCellAnchor>
    <xdr:from>
      <xdr:col>7</xdr:col>
      <xdr:colOff>365759</xdr:colOff>
      <xdr:row>18</xdr:row>
      <xdr:rowOff>43076</xdr:rowOff>
    </xdr:from>
    <xdr:to>
      <xdr:col>9</xdr:col>
      <xdr:colOff>243839</xdr:colOff>
      <xdr:row>22</xdr:row>
      <xdr:rowOff>128801</xdr:rowOff>
    </xdr:to>
    <xdr:sp macro="" textlink="">
      <xdr:nvSpPr>
        <xdr:cNvPr id="40" name="Cadre 39">
          <a:hlinkClick xmlns:r="http://schemas.openxmlformats.org/officeDocument/2006/relationships" r:id="rId15"/>
          <a:extLst>
            <a:ext uri="{FF2B5EF4-FFF2-40B4-BE49-F238E27FC236}">
              <a16:creationId xmlns:a16="http://schemas.microsoft.com/office/drawing/2014/main" id="{00000000-0008-0000-0000-000028000000}"/>
            </a:ext>
          </a:extLst>
        </xdr:cNvPr>
        <xdr:cNvSpPr/>
      </xdr:nvSpPr>
      <xdr:spPr bwMode="auto">
        <a:xfrm>
          <a:off x="5403426" y="2964076"/>
          <a:ext cx="1486746" cy="734836"/>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Emprunts</a:t>
          </a:r>
        </a:p>
      </xdr:txBody>
    </xdr:sp>
    <xdr:clientData/>
  </xdr:twoCellAnchor>
  <xdr:twoCellAnchor>
    <xdr:from>
      <xdr:col>7</xdr:col>
      <xdr:colOff>370697</xdr:colOff>
      <xdr:row>24</xdr:row>
      <xdr:rowOff>29352</xdr:rowOff>
    </xdr:from>
    <xdr:to>
      <xdr:col>9</xdr:col>
      <xdr:colOff>215970</xdr:colOff>
      <xdr:row>28</xdr:row>
      <xdr:rowOff>115077</xdr:rowOff>
    </xdr:to>
    <xdr:sp macro="" textlink="">
      <xdr:nvSpPr>
        <xdr:cNvPr id="46" name="Cadre 45">
          <a:hlinkClick xmlns:r="http://schemas.openxmlformats.org/officeDocument/2006/relationships" r:id="rId16"/>
          <a:extLst>
            <a:ext uri="{FF2B5EF4-FFF2-40B4-BE49-F238E27FC236}">
              <a16:creationId xmlns:a16="http://schemas.microsoft.com/office/drawing/2014/main" id="{00000000-0008-0000-0000-00002E000000}"/>
            </a:ext>
          </a:extLst>
        </xdr:cNvPr>
        <xdr:cNvSpPr/>
      </xdr:nvSpPr>
      <xdr:spPr bwMode="auto">
        <a:xfrm>
          <a:off x="5408364" y="3924019"/>
          <a:ext cx="1453939" cy="734836"/>
        </a:xfrm>
        <a:prstGeom prst="frame">
          <a:avLst/>
        </a:prstGeom>
        <a:solidFill>
          <a:srgbClr val="0070C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Bilan</a:t>
          </a:r>
          <a:r>
            <a:rPr lang="fr-CA" sz="1400" b="1" baseline="0"/>
            <a:t> préprojet</a:t>
          </a:r>
          <a:endParaRPr lang="fr-CA" sz="1400" b="1"/>
        </a:p>
      </xdr:txBody>
    </xdr:sp>
    <xdr:clientData/>
  </xdr:twoCellAnchor>
  <xdr:twoCellAnchor>
    <xdr:from>
      <xdr:col>5</xdr:col>
      <xdr:colOff>182314</xdr:colOff>
      <xdr:row>30</xdr:row>
      <xdr:rowOff>22297</xdr:rowOff>
    </xdr:from>
    <xdr:to>
      <xdr:col>7</xdr:col>
      <xdr:colOff>125234</xdr:colOff>
      <xdr:row>34</xdr:row>
      <xdr:rowOff>108022</xdr:rowOff>
    </xdr:to>
    <xdr:sp macro="" textlink="">
      <xdr:nvSpPr>
        <xdr:cNvPr id="47" name="Cadre 46">
          <a:hlinkClick xmlns:r="http://schemas.openxmlformats.org/officeDocument/2006/relationships" r:id="rId17"/>
          <a:extLst>
            <a:ext uri="{FF2B5EF4-FFF2-40B4-BE49-F238E27FC236}">
              <a16:creationId xmlns:a16="http://schemas.microsoft.com/office/drawing/2014/main" id="{00000000-0008-0000-0000-00002F000000}"/>
            </a:ext>
          </a:extLst>
        </xdr:cNvPr>
        <xdr:cNvSpPr/>
      </xdr:nvSpPr>
      <xdr:spPr bwMode="auto">
        <a:xfrm>
          <a:off x="3681870" y="4890630"/>
          <a:ext cx="1481031" cy="734836"/>
        </a:xfrm>
        <a:prstGeom prst="frame">
          <a:avLst/>
        </a:prstGeom>
        <a:solidFill>
          <a:srgbClr val="66B43A"/>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Annexe - états des résultats</a:t>
          </a:r>
        </a:p>
      </xdr:txBody>
    </xdr:sp>
    <xdr:clientData/>
  </xdr:twoCellAnchor>
  <xdr:twoCellAnchor>
    <xdr:from>
      <xdr:col>7</xdr:col>
      <xdr:colOff>343744</xdr:colOff>
      <xdr:row>30</xdr:row>
      <xdr:rowOff>22296</xdr:rowOff>
    </xdr:from>
    <xdr:to>
      <xdr:col>9</xdr:col>
      <xdr:colOff>221825</xdr:colOff>
      <xdr:row>34</xdr:row>
      <xdr:rowOff>108021</xdr:rowOff>
    </xdr:to>
    <xdr:sp macro="" textlink="">
      <xdr:nvSpPr>
        <xdr:cNvPr id="49" name="Cadre 48">
          <a:hlinkClick xmlns:r="http://schemas.openxmlformats.org/officeDocument/2006/relationships" r:id="rId18"/>
          <a:extLst>
            <a:ext uri="{FF2B5EF4-FFF2-40B4-BE49-F238E27FC236}">
              <a16:creationId xmlns:a16="http://schemas.microsoft.com/office/drawing/2014/main" id="{00000000-0008-0000-0000-000031000000}"/>
            </a:ext>
          </a:extLst>
        </xdr:cNvPr>
        <xdr:cNvSpPr/>
      </xdr:nvSpPr>
      <xdr:spPr bwMode="auto">
        <a:xfrm>
          <a:off x="5381411" y="4890629"/>
          <a:ext cx="1486747" cy="734836"/>
        </a:xfrm>
        <a:prstGeom prst="frame">
          <a:avLst/>
        </a:prstGeom>
        <a:solidFill>
          <a:srgbClr val="66B43A"/>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fr-CA" sz="1400" b="1"/>
            <a:t>Seuil de rentabilité</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6350</xdr:colOff>
      <xdr:row>3</xdr:row>
      <xdr:rowOff>11430</xdr:rowOff>
    </xdr:from>
    <xdr:to>
      <xdr:col>5</xdr:col>
      <xdr:colOff>1270</xdr:colOff>
      <xdr:row>5</xdr:row>
      <xdr:rowOff>120650</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85783382-281D-4A4E-A634-B807EEF430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530600" y="335280"/>
          <a:ext cx="490220" cy="509270"/>
        </a:xfrm>
        <a:prstGeom prst="rect">
          <a:avLst/>
        </a:prstGeom>
      </xdr:spPr>
    </xdr:pic>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3</xdr:col>
      <xdr:colOff>914400</xdr:colOff>
      <xdr:row>1</xdr:row>
      <xdr:rowOff>106680</xdr:rowOff>
    </xdr:from>
    <xdr:to>
      <xdr:col>4</xdr:col>
      <xdr:colOff>393065</xdr:colOff>
      <xdr:row>3</xdr:row>
      <xdr:rowOff>108585</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360420" y="525780"/>
          <a:ext cx="480060" cy="480060"/>
        </a:xfrm>
        <a:prstGeom prst="rect">
          <a:avLst/>
        </a:prstGeom>
      </xdr:spPr>
    </xdr:pic>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13</xdr:col>
      <xdr:colOff>0</xdr:colOff>
      <xdr:row>0</xdr:row>
      <xdr:rowOff>0</xdr:rowOff>
    </xdr:from>
    <xdr:to>
      <xdr:col>13</xdr:col>
      <xdr:colOff>285750</xdr:colOff>
      <xdr:row>0</xdr:row>
      <xdr:rowOff>0</xdr:rowOff>
    </xdr:to>
    <xdr:sp macro="" textlink="">
      <xdr:nvSpPr>
        <xdr:cNvPr id="10241" name="Oval 1">
          <a:extLst>
            <a:ext uri="{FF2B5EF4-FFF2-40B4-BE49-F238E27FC236}">
              <a16:creationId xmlns:a16="http://schemas.microsoft.com/office/drawing/2014/main" id="{00000000-0008-0000-0F00-000001280000}"/>
            </a:ext>
          </a:extLst>
        </xdr:cNvPr>
        <xdr:cNvSpPr>
          <a:spLocks noChangeArrowheads="1"/>
        </xdr:cNvSpPr>
      </xdr:nvSpPr>
      <xdr:spPr bwMode="auto">
        <a:xfrm>
          <a:off x="5410200" y="0"/>
          <a:ext cx="285750" cy="0"/>
        </a:xfrm>
        <a:prstGeom prst="ellipse">
          <a:avLst/>
        </a:prstGeom>
        <a:solidFill>
          <a:srgbClr val="FFFFFF"/>
        </a:solidFill>
        <a:ln w="9525">
          <a:solidFill>
            <a:srgbClr val="000000"/>
          </a:solidFill>
          <a:round/>
          <a:headEnd/>
          <a:tailEnd/>
        </a:ln>
      </xdr:spPr>
      <xdr:txBody>
        <a:bodyPr vertOverflow="clip" wrap="square" lIns="36576" tIns="27432" rIns="36576" bIns="0" anchor="t" upright="1"/>
        <a:lstStyle/>
        <a:p>
          <a:pPr algn="ctr" rtl="0">
            <a:defRPr sz="1000"/>
          </a:pPr>
          <a:r>
            <a:rPr lang="fr-FR" sz="1200" b="1" i="0" strike="noStrike">
              <a:solidFill>
                <a:srgbClr val="000000"/>
              </a:solidFill>
              <a:latin typeface="Arial"/>
              <a:cs typeface="Arial"/>
            </a:rPr>
            <a:t>4</a:t>
          </a:r>
        </a:p>
      </xdr:txBody>
    </xdr:sp>
    <xdr:clientData/>
  </xdr:twoCellAnchor>
  <xdr:twoCellAnchor editAs="oneCell">
    <xdr:from>
      <xdr:col>7</xdr:col>
      <xdr:colOff>137160</xdr:colOff>
      <xdr:row>3</xdr:row>
      <xdr:rowOff>15240</xdr:rowOff>
    </xdr:from>
    <xdr:to>
      <xdr:col>9</xdr:col>
      <xdr:colOff>236220</xdr:colOff>
      <xdr:row>4</xdr:row>
      <xdr:rowOff>327660</xdr:rowOff>
    </xdr:to>
    <xdr:pic>
      <xdr:nvPicPr>
        <xdr:cNvPr id="3" name="Graphique 2" descr="Maison avec un remplissage uni">
          <a:hlinkClick xmlns:r="http://schemas.openxmlformats.org/officeDocument/2006/relationships" r:id="rId1"/>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627120" y="586740"/>
          <a:ext cx="480060" cy="480060"/>
        </a:xfrm>
        <a:prstGeom prst="rect">
          <a:avLst/>
        </a:prstGeom>
      </xdr:spPr>
    </xdr:pic>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9</xdr:col>
      <xdr:colOff>83820</xdr:colOff>
      <xdr:row>3</xdr:row>
      <xdr:rowOff>114300</xdr:rowOff>
    </xdr:from>
    <xdr:to>
      <xdr:col>9</xdr:col>
      <xdr:colOff>563880</xdr:colOff>
      <xdr:row>4</xdr:row>
      <xdr:rowOff>114300</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520440" y="685800"/>
          <a:ext cx="480060" cy="480060"/>
        </a:xfrm>
        <a:prstGeom prst="rect">
          <a:avLst/>
        </a:prstGeom>
      </xdr:spPr>
    </xdr:pic>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181429</xdr:colOff>
      <xdr:row>3</xdr:row>
      <xdr:rowOff>9071</xdr:rowOff>
    </xdr:from>
    <xdr:to>
      <xdr:col>2</xdr:col>
      <xdr:colOff>448130</xdr:colOff>
      <xdr:row>3</xdr:row>
      <xdr:rowOff>738414</xdr:rowOff>
    </xdr:to>
    <xdr:pic>
      <xdr:nvPicPr>
        <xdr:cNvPr id="4" name="Graphique 3" descr="Maison avec un remplissage uni">
          <a:hlinkClick xmlns:r="http://schemas.openxmlformats.org/officeDocument/2006/relationships" r:id="rId1"/>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89858" y="707571"/>
          <a:ext cx="729343" cy="729343"/>
        </a:xfrm>
        <a:prstGeom prst="rect">
          <a:avLst/>
        </a:prstGeom>
      </xdr:spPr>
    </xdr:pic>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4450080</xdr:colOff>
      <xdr:row>2</xdr:row>
      <xdr:rowOff>99060</xdr:rowOff>
    </xdr:from>
    <xdr:to>
      <xdr:col>1</xdr:col>
      <xdr:colOff>5059680</xdr:colOff>
      <xdr:row>5</xdr:row>
      <xdr:rowOff>15240</xdr:rowOff>
    </xdr:to>
    <xdr:pic>
      <xdr:nvPicPr>
        <xdr:cNvPr id="18" name="Graphique 17" descr="Maison avec un remplissage uni">
          <a:hlinkClick xmlns:r="http://schemas.openxmlformats.org/officeDocument/2006/relationships" r:id="rId1"/>
          <a:extLst>
            <a:ext uri="{FF2B5EF4-FFF2-40B4-BE49-F238E27FC236}">
              <a16:creationId xmlns:a16="http://schemas.microsoft.com/office/drawing/2014/main" id="{00000000-0008-0000-1300-00001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83480" y="541020"/>
          <a:ext cx="609600" cy="609600"/>
        </a:xfrm>
        <a:prstGeom prst="rect">
          <a:avLst/>
        </a:prstGeom>
      </xdr:spPr>
    </xdr:pic>
    <xdr:clientData fPrintsWithSheet="0"/>
  </xdr:twoCellAnchor>
</xdr:wsDr>
</file>

<file path=xl/drawings/drawing2.xml><?xml version="1.0" encoding="utf-8"?>
<xdr:wsDr xmlns:xdr="http://schemas.openxmlformats.org/drawingml/2006/spreadsheetDrawing" xmlns:a="http://schemas.openxmlformats.org/drawingml/2006/main">
  <xdr:oneCellAnchor>
    <xdr:from>
      <xdr:col>7</xdr:col>
      <xdr:colOff>66339</xdr:colOff>
      <xdr:row>0</xdr:row>
      <xdr:rowOff>157219</xdr:rowOff>
    </xdr:from>
    <xdr:ext cx="464820" cy="480060"/>
    <xdr:pic>
      <xdr:nvPicPr>
        <xdr:cNvPr id="4" name="Graphique 3" descr="Maison avec un remplissage uni">
          <a:hlinkClick xmlns:r="http://schemas.openxmlformats.org/officeDocument/2006/relationships" r:id="rId1"/>
          <a:extLst>
            <a:ext uri="{FF2B5EF4-FFF2-40B4-BE49-F238E27FC236}">
              <a16:creationId xmlns:a16="http://schemas.microsoft.com/office/drawing/2014/main" id="{B606CC31-4268-4A0E-A99D-548494AD4F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48539" y="157219"/>
          <a:ext cx="464820" cy="480060"/>
        </a:xfrm>
        <a:prstGeom prst="rect">
          <a:avLst/>
        </a:prstGeom>
      </xdr:spPr>
    </xdr:pic>
    <xdr:clientData fPrint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190501</xdr:colOff>
      <xdr:row>0</xdr:row>
      <xdr:rowOff>30481</xdr:rowOff>
    </xdr:from>
    <xdr:to>
      <xdr:col>1</xdr:col>
      <xdr:colOff>685801</xdr:colOff>
      <xdr:row>2</xdr:row>
      <xdr:rowOff>160021</xdr:rowOff>
    </xdr:to>
    <xdr:pic>
      <xdr:nvPicPr>
        <xdr:cNvPr id="3" name="Graphique 2" descr="Maison avec un remplissage uni">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26721" y="30481"/>
          <a:ext cx="495300" cy="495300"/>
        </a:xfrm>
        <a:prstGeom prst="rect">
          <a:avLst/>
        </a:prstGeom>
      </xdr:spPr>
    </xdr:pic>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9</xdr:col>
      <xdr:colOff>335280</xdr:colOff>
      <xdr:row>1</xdr:row>
      <xdr:rowOff>114300</xdr:rowOff>
    </xdr:from>
    <xdr:to>
      <xdr:col>10</xdr:col>
      <xdr:colOff>211567</xdr:colOff>
      <xdr:row>3</xdr:row>
      <xdr:rowOff>28687</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556760" y="533400"/>
          <a:ext cx="523987" cy="523987"/>
        </a:xfrm>
        <a:prstGeom prst="rect">
          <a:avLst/>
        </a:prstGeom>
      </xdr:spPr>
    </xdr:pic>
    <xdr:clientData fPrintsWithSheet="0"/>
  </xdr:twoCellAnchor>
  <xdr:twoCellAnchor editAs="oneCell">
    <xdr:from>
      <xdr:col>9</xdr:col>
      <xdr:colOff>335280</xdr:colOff>
      <xdr:row>1</xdr:row>
      <xdr:rowOff>114300</xdr:rowOff>
    </xdr:from>
    <xdr:to>
      <xdr:col>10</xdr:col>
      <xdr:colOff>211567</xdr:colOff>
      <xdr:row>3</xdr:row>
      <xdr:rowOff>28687</xdr:rowOff>
    </xdr:to>
    <xdr:pic>
      <xdr:nvPicPr>
        <xdr:cNvPr id="3" name="Graphique 2" descr="Maison avec un remplissage uni">
          <a:hlinkClick xmlns:r="http://schemas.openxmlformats.org/officeDocument/2006/relationships" r:id="rId1"/>
          <a:extLst>
            <a:ext uri="{FF2B5EF4-FFF2-40B4-BE49-F238E27FC236}">
              <a16:creationId xmlns:a16="http://schemas.microsoft.com/office/drawing/2014/main" id="{11960712-9B93-407B-A043-15E4ABCCC19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450080" y="533400"/>
          <a:ext cx="504937" cy="523987"/>
        </a:xfrm>
        <a:prstGeom prst="rect">
          <a:avLst/>
        </a:prstGeom>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9</xdr:col>
      <xdr:colOff>173991</xdr:colOff>
      <xdr:row>0</xdr:row>
      <xdr:rowOff>6350</xdr:rowOff>
    </xdr:from>
    <xdr:to>
      <xdr:col>9</xdr:col>
      <xdr:colOff>654051</xdr:colOff>
      <xdr:row>1</xdr:row>
      <xdr:rowOff>12065</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22241" y="6350"/>
          <a:ext cx="480060" cy="469265"/>
        </a:xfrm>
        <a:prstGeom prst="rect">
          <a:avLst/>
        </a:prstGeom>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9</xdr:col>
      <xdr:colOff>147320</xdr:colOff>
      <xdr:row>0</xdr:row>
      <xdr:rowOff>0</xdr:rowOff>
    </xdr:from>
    <xdr:to>
      <xdr:col>9</xdr:col>
      <xdr:colOff>629285</xdr:colOff>
      <xdr:row>1</xdr:row>
      <xdr:rowOff>10160</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195570" y="0"/>
          <a:ext cx="481965" cy="473710"/>
        </a:xfrm>
        <a:prstGeom prst="rect">
          <a:avLst/>
        </a:prstGeom>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166370</xdr:colOff>
      <xdr:row>0</xdr:row>
      <xdr:rowOff>0</xdr:rowOff>
    </xdr:from>
    <xdr:to>
      <xdr:col>9</xdr:col>
      <xdr:colOff>650240</xdr:colOff>
      <xdr:row>1</xdr:row>
      <xdr:rowOff>22860</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14620" y="0"/>
          <a:ext cx="483870" cy="486410"/>
        </a:xfrm>
        <a:prstGeom prst="rect">
          <a:avLst/>
        </a:prstGeom>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10</xdr:col>
      <xdr:colOff>190499</xdr:colOff>
      <xdr:row>1</xdr:row>
      <xdr:rowOff>0</xdr:rowOff>
    </xdr:from>
    <xdr:to>
      <xdr:col>13</xdr:col>
      <xdr:colOff>28221</xdr:colOff>
      <xdr:row>2</xdr:row>
      <xdr:rowOff>142430</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5BF19DFE-23A4-4F51-B3F7-B7CFD9B725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56110" y="162278"/>
          <a:ext cx="550333" cy="579874"/>
        </a:xfrm>
        <a:prstGeom prst="rect">
          <a:avLst/>
        </a:prstGeom>
      </xdr:spPr>
    </xdr:pic>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7</xdr:col>
      <xdr:colOff>190500</xdr:colOff>
      <xdr:row>0</xdr:row>
      <xdr:rowOff>394970</xdr:rowOff>
    </xdr:from>
    <xdr:to>
      <xdr:col>7</xdr:col>
      <xdr:colOff>670560</xdr:colOff>
      <xdr:row>1</xdr:row>
      <xdr:rowOff>452755</xdr:rowOff>
    </xdr:to>
    <xdr:pic>
      <xdr:nvPicPr>
        <xdr:cNvPr id="2" name="Graphique 1" descr="Maison avec un remplissage uni">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7700" y="394970"/>
          <a:ext cx="480060" cy="476885"/>
        </a:xfrm>
        <a:prstGeom prst="rect">
          <a:avLst/>
        </a:prstGeom>
      </xdr:spPr>
    </xdr:pic>
    <xdr:clientData fPrintsWithSheet="0"/>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091C6-D1E1-44F3-9650-BBB21C658D59}">
  <sheetPr codeName="Feuil4"/>
  <dimension ref="A1:T30"/>
  <sheetViews>
    <sheetView topLeftCell="G1" workbookViewId="0">
      <selection activeCell="T20" sqref="T20"/>
    </sheetView>
  </sheetViews>
  <sheetFormatPr baseColWidth="10" defaultRowHeight="12.5"/>
  <cols>
    <col min="2" max="2" width="23.81640625" customWidth="1"/>
    <col min="4" max="4" width="12.453125" bestFit="1" customWidth="1"/>
    <col min="5" max="6" width="12.453125" customWidth="1"/>
    <col min="8" max="8" width="16.453125" customWidth="1"/>
    <col min="9" max="9" width="12.1796875" customWidth="1"/>
  </cols>
  <sheetData>
    <row r="1" spans="1:20" ht="25">
      <c r="A1">
        <f>H1</f>
        <v>15</v>
      </c>
      <c r="B1" s="457" t="s">
        <v>432</v>
      </c>
      <c r="C1">
        <f>Accueil!O26</f>
        <v>0</v>
      </c>
      <c r="G1" t="s">
        <v>476</v>
      </c>
      <c r="H1">
        <f>MAX(G3:G26)</f>
        <v>15</v>
      </c>
      <c r="I1" t="s">
        <v>475</v>
      </c>
      <c r="J1" t="s">
        <v>471</v>
      </c>
      <c r="K1" s="462" t="s">
        <v>474</v>
      </c>
      <c r="L1" s="462" t="s">
        <v>473</v>
      </c>
      <c r="M1" t="s">
        <v>472</v>
      </c>
      <c r="N1" t="s">
        <v>471</v>
      </c>
      <c r="O1" s="462" t="str">
        <f>K1</f>
        <v xml:space="preserve">nb_page_largeur </v>
      </c>
      <c r="P1" s="462" t="str">
        <f>L1</f>
        <v>nb_page_hauteur</v>
      </c>
    </row>
    <row r="2" spans="1:20">
      <c r="A2" s="457" t="b">
        <f>IF(S13&lt;&gt;"",TRUE,FALSE)</f>
        <v>0</v>
      </c>
    </row>
    <row r="3" spans="1:20">
      <c r="A3" s="457" t="str">
        <f t="shared" ref="A3:A27" si="0">H3</f>
        <v>Accueil</v>
      </c>
      <c r="B3" s="457" t="b">
        <f t="shared" ref="B3:B27" si="1">IF($C$1=3,M3,I3)</f>
        <v>1</v>
      </c>
      <c r="C3" s="457" t="str">
        <f t="shared" ref="C3:C27" si="2">IF($C$1=3,N3,J3)</f>
        <v>$a$1:$l$39</v>
      </c>
      <c r="D3">
        <f t="shared" ref="D3:D27" si="3">IF($C$1=3,O3,K3)</f>
        <v>1</v>
      </c>
      <c r="E3">
        <f t="shared" ref="E3:E27" si="4">IF($C$1=3,P3,L3)</f>
        <v>1</v>
      </c>
      <c r="G3" s="456">
        <v>1</v>
      </c>
      <c r="H3" s="453" t="s">
        <v>470</v>
      </c>
      <c r="I3" s="453" t="b">
        <v>1</v>
      </c>
      <c r="J3" s="453" t="s">
        <v>469</v>
      </c>
      <c r="K3" s="454">
        <v>1</v>
      </c>
      <c r="L3" s="454">
        <v>1</v>
      </c>
      <c r="M3" s="454" t="b">
        <f>I3</f>
        <v>1</v>
      </c>
      <c r="N3" s="454" t="str">
        <f>J3</f>
        <v>$a$1:$l$39</v>
      </c>
      <c r="O3" s="454">
        <v>1</v>
      </c>
      <c r="P3" s="454">
        <f>L3</f>
        <v>1</v>
      </c>
    </row>
    <row r="4" spans="1:20">
      <c r="A4" s="457" t="str">
        <f t="shared" si="0"/>
        <v>CoûtFin</v>
      </c>
      <c r="B4" s="457" t="b">
        <f t="shared" si="1"/>
        <v>1</v>
      </c>
      <c r="C4" s="457" t="str">
        <f t="shared" si="2"/>
        <v>$a$1:$G$31</v>
      </c>
      <c r="D4">
        <f t="shared" si="3"/>
        <v>1</v>
      </c>
      <c r="E4">
        <f t="shared" si="4"/>
        <v>1</v>
      </c>
      <c r="G4" s="456">
        <f t="shared" ref="G4:G27" si="5">IF(H4&lt;&gt;"",G3+1,0)</f>
        <v>2</v>
      </c>
      <c r="H4" s="453" t="s">
        <v>468</v>
      </c>
      <c r="I4" s="453" t="b">
        <v>1</v>
      </c>
      <c r="J4" s="453" t="s">
        <v>467</v>
      </c>
      <c r="K4" s="454">
        <v>1</v>
      </c>
      <c r="L4" s="454">
        <v>1</v>
      </c>
      <c r="M4" s="454" t="b">
        <f>I4</f>
        <v>1</v>
      </c>
      <c r="N4" s="454" t="str">
        <f>J4</f>
        <v>$a$1:$G$31</v>
      </c>
      <c r="O4" s="454">
        <v>1</v>
      </c>
      <c r="P4" s="454">
        <f>L4</f>
        <v>1</v>
      </c>
    </row>
    <row r="5" spans="1:20">
      <c r="A5" s="457" t="str">
        <f t="shared" si="0"/>
        <v>Hypot.Ventes.Vide</v>
      </c>
      <c r="B5" s="457" t="b">
        <f t="shared" si="1"/>
        <v>1</v>
      </c>
      <c r="C5" s="457" t="str">
        <f t="shared" si="2"/>
        <v>$A$1:$R$62</v>
      </c>
      <c r="D5">
        <f t="shared" si="3"/>
        <v>1</v>
      </c>
      <c r="E5">
        <f t="shared" si="4"/>
        <v>1</v>
      </c>
      <c r="G5" s="456">
        <f t="shared" si="5"/>
        <v>3</v>
      </c>
      <c r="H5" s="453" t="s">
        <v>466</v>
      </c>
      <c r="I5" s="453" t="b">
        <v>1</v>
      </c>
      <c r="J5" s="453" t="s">
        <v>465</v>
      </c>
      <c r="K5" s="454">
        <v>1</v>
      </c>
      <c r="L5" s="454">
        <v>1</v>
      </c>
      <c r="M5" s="454" t="b">
        <f>I5</f>
        <v>1</v>
      </c>
      <c r="N5" s="453" t="s">
        <v>464</v>
      </c>
      <c r="O5" s="454">
        <v>1</v>
      </c>
      <c r="P5" s="453">
        <v>2</v>
      </c>
    </row>
    <row r="6" spans="1:20">
      <c r="A6" s="457" t="str">
        <f t="shared" si="0"/>
        <v>Vts&amp;Achts</v>
      </c>
      <c r="B6" s="457" t="b">
        <f t="shared" si="1"/>
        <v>1</v>
      </c>
      <c r="C6" s="457" t="str">
        <f t="shared" si="2"/>
        <v>$A$1:$u$92</v>
      </c>
      <c r="D6">
        <f t="shared" si="3"/>
        <v>1</v>
      </c>
      <c r="E6">
        <f t="shared" si="4"/>
        <v>1</v>
      </c>
      <c r="G6" s="456">
        <f t="shared" si="5"/>
        <v>4</v>
      </c>
      <c r="H6" s="453" t="s">
        <v>463</v>
      </c>
      <c r="I6" s="453" t="b">
        <v>1</v>
      </c>
      <c r="J6" s="453" t="s">
        <v>462</v>
      </c>
      <c r="K6" s="454">
        <v>1</v>
      </c>
      <c r="L6" s="454">
        <v>1</v>
      </c>
      <c r="M6" s="454" t="b">
        <f>I6</f>
        <v>1</v>
      </c>
      <c r="N6" s="453" t="s">
        <v>461</v>
      </c>
      <c r="O6" s="454">
        <v>1</v>
      </c>
      <c r="P6" s="453">
        <v>2</v>
      </c>
    </row>
    <row r="7" spans="1:20">
      <c r="A7" s="457" t="str">
        <f t="shared" si="0"/>
        <v>BdgCais1</v>
      </c>
      <c r="B7" s="457" t="b">
        <f t="shared" si="1"/>
        <v>1</v>
      </c>
      <c r="C7" s="457" t="str">
        <f t="shared" si="2"/>
        <v>$a$1:$t$85</v>
      </c>
      <c r="D7">
        <f t="shared" si="3"/>
        <v>1</v>
      </c>
      <c r="E7">
        <f t="shared" si="4"/>
        <v>1</v>
      </c>
      <c r="G7" s="456">
        <f t="shared" si="5"/>
        <v>5</v>
      </c>
      <c r="H7" s="453" t="s">
        <v>460</v>
      </c>
      <c r="I7" s="453" t="b">
        <v>1</v>
      </c>
      <c r="J7" s="453" t="s">
        <v>400</v>
      </c>
      <c r="K7" s="454">
        <v>1</v>
      </c>
      <c r="L7" s="454">
        <v>1</v>
      </c>
      <c r="M7" s="454" t="b">
        <f>I7</f>
        <v>1</v>
      </c>
      <c r="N7" s="454" t="str">
        <f>J7</f>
        <v>$a$1:$t$85</v>
      </c>
      <c r="O7" s="454">
        <v>1</v>
      </c>
      <c r="P7" s="454">
        <f t="shared" ref="P7:P17" si="6">L7</f>
        <v>1</v>
      </c>
    </row>
    <row r="8" spans="1:20">
      <c r="A8" s="457" t="str">
        <f t="shared" si="0"/>
        <v>BdgCais2</v>
      </c>
      <c r="B8" s="457" t="b">
        <f t="shared" si="1"/>
        <v>1</v>
      </c>
      <c r="C8" s="457" t="str">
        <f t="shared" si="2"/>
        <v>$a$1:$t$85</v>
      </c>
      <c r="D8">
        <f t="shared" si="3"/>
        <v>1</v>
      </c>
      <c r="E8">
        <f t="shared" si="4"/>
        <v>1</v>
      </c>
      <c r="G8" s="456">
        <f t="shared" si="5"/>
        <v>6</v>
      </c>
      <c r="H8" s="453" t="s">
        <v>459</v>
      </c>
      <c r="I8" s="453" t="b">
        <v>1</v>
      </c>
      <c r="J8" s="453" t="str">
        <f>J7</f>
        <v>$a$1:$t$85</v>
      </c>
      <c r="K8" s="454">
        <v>1</v>
      </c>
      <c r="L8" s="454">
        <v>1</v>
      </c>
      <c r="M8" s="454" t="b">
        <f>I8</f>
        <v>1</v>
      </c>
      <c r="N8" s="454" t="str">
        <f>J8</f>
        <v>$a$1:$t$85</v>
      </c>
      <c r="O8" s="454">
        <v>1</v>
      </c>
      <c r="P8" s="454">
        <f t="shared" si="6"/>
        <v>1</v>
      </c>
    </row>
    <row r="9" spans="1:20">
      <c r="A9" s="457" t="str">
        <f t="shared" si="0"/>
        <v>BdgCais3</v>
      </c>
      <c r="B9" s="457" t="b">
        <f t="shared" si="1"/>
        <v>0</v>
      </c>
      <c r="C9" s="457" t="str">
        <f t="shared" si="2"/>
        <v>$a$1:$t$85</v>
      </c>
      <c r="D9">
        <f t="shared" si="3"/>
        <v>1</v>
      </c>
      <c r="E9">
        <f t="shared" si="4"/>
        <v>1</v>
      </c>
      <c r="G9" s="456">
        <f t="shared" si="5"/>
        <v>7</v>
      </c>
      <c r="H9" s="453" t="s">
        <v>458</v>
      </c>
      <c r="I9" s="453" t="b">
        <v>0</v>
      </c>
      <c r="J9" s="453" t="str">
        <f>J8</f>
        <v>$a$1:$t$85</v>
      </c>
      <c r="K9" s="454">
        <v>1</v>
      </c>
      <c r="L9" s="454">
        <v>1</v>
      </c>
      <c r="M9" s="453" t="b">
        <v>1</v>
      </c>
      <c r="N9" s="454" t="str">
        <f>J9</f>
        <v>$a$1:$t$85</v>
      </c>
      <c r="O9" s="454">
        <v>1</v>
      </c>
      <c r="P9" s="454">
        <f t="shared" si="6"/>
        <v>1</v>
      </c>
    </row>
    <row r="10" spans="1:20">
      <c r="A10" s="457" t="str">
        <f t="shared" si="0"/>
        <v>Empr</v>
      </c>
      <c r="B10" s="457" t="b">
        <f t="shared" si="1"/>
        <v>0</v>
      </c>
      <c r="C10" s="457" t="str">
        <f t="shared" si="2"/>
        <v>$A$1:$bt$77</v>
      </c>
      <c r="D10">
        <f t="shared" si="3"/>
        <v>2</v>
      </c>
      <c r="E10">
        <f t="shared" si="4"/>
        <v>1</v>
      </c>
      <c r="G10" s="456">
        <f t="shared" si="5"/>
        <v>8</v>
      </c>
      <c r="H10" s="453" t="s">
        <v>457</v>
      </c>
      <c r="I10" s="453" t="b">
        <f>IF(S14&gt;0,TRUE,FALSE)</f>
        <v>0</v>
      </c>
      <c r="J10" s="453" t="str">
        <f>IF(S14=1,R10,T10)</f>
        <v>$A$1:$bt$77</v>
      </c>
      <c r="K10" s="454">
        <f>IF(S14=1,Q11,S11)</f>
        <v>2</v>
      </c>
      <c r="L10" s="454">
        <f>IF(S14=1,R11,T11)</f>
        <v>1</v>
      </c>
      <c r="M10" s="454" t="b">
        <f>IF(S14&gt;0,TRUE,FALSE)</f>
        <v>0</v>
      </c>
      <c r="N10" s="454" t="str">
        <f>J10</f>
        <v>$A$1:$bt$77</v>
      </c>
      <c r="O10" s="454">
        <f>K10</f>
        <v>2</v>
      </c>
      <c r="P10" s="454">
        <f t="shared" si="6"/>
        <v>1</v>
      </c>
      <c r="Q10" s="461">
        <v>1</v>
      </c>
      <c r="R10" s="460" t="s">
        <v>456</v>
      </c>
      <c r="S10" s="456">
        <v>2</v>
      </c>
      <c r="T10" s="679" t="s">
        <v>496</v>
      </c>
    </row>
    <row r="11" spans="1:20">
      <c r="A11" s="457" t="str">
        <f t="shared" si="0"/>
        <v>Amor</v>
      </c>
      <c r="B11" s="457" t="b">
        <f t="shared" si="1"/>
        <v>1</v>
      </c>
      <c r="C11" s="457" t="str">
        <f t="shared" si="2"/>
        <v>$A$1:$i$28</v>
      </c>
      <c r="D11">
        <f t="shared" si="3"/>
        <v>1</v>
      </c>
      <c r="E11">
        <f t="shared" si="4"/>
        <v>1</v>
      </c>
      <c r="G11" s="456">
        <f t="shared" si="5"/>
        <v>9</v>
      </c>
      <c r="H11" s="453" t="s">
        <v>455</v>
      </c>
      <c r="I11" s="453" t="b">
        <v>1</v>
      </c>
      <c r="J11" s="458" t="s">
        <v>454</v>
      </c>
      <c r="K11" s="455">
        <v>1</v>
      </c>
      <c r="L11" s="455">
        <v>1</v>
      </c>
      <c r="M11" s="454" t="b">
        <f t="shared" ref="M11:M17" si="7">I11</f>
        <v>1</v>
      </c>
      <c r="N11" s="458" t="s">
        <v>453</v>
      </c>
      <c r="O11" s="454">
        <v>1</v>
      </c>
      <c r="P11" s="454">
        <f t="shared" si="6"/>
        <v>1</v>
      </c>
      <c r="Q11">
        <v>1</v>
      </c>
      <c r="R11">
        <v>1</v>
      </c>
      <c r="S11">
        <v>2</v>
      </c>
      <c r="T11">
        <v>1</v>
      </c>
    </row>
    <row r="12" spans="1:20">
      <c r="A12" s="457" t="str">
        <f t="shared" si="0"/>
        <v>BilPréProj</v>
      </c>
      <c r="B12" s="457" t="b">
        <f t="shared" si="1"/>
        <v>0</v>
      </c>
      <c r="C12" s="457" t="str">
        <f t="shared" si="2"/>
        <v>$a$1:$h$66</v>
      </c>
      <c r="D12">
        <f t="shared" si="3"/>
        <v>1</v>
      </c>
      <c r="E12">
        <f t="shared" si="4"/>
        <v>1</v>
      </c>
      <c r="G12" s="456">
        <f t="shared" si="5"/>
        <v>10</v>
      </c>
      <c r="H12" s="453" t="s">
        <v>452</v>
      </c>
      <c r="I12" s="457" t="b">
        <f>IF(SUM(BilPréProj!G11:G63)&lt;&gt;0,TRUE,FALSE)</f>
        <v>0</v>
      </c>
      <c r="J12" s="453" t="s">
        <v>451</v>
      </c>
      <c r="K12" s="454">
        <v>1</v>
      </c>
      <c r="L12" s="454">
        <v>1</v>
      </c>
      <c r="M12" s="454" t="b">
        <f t="shared" si="7"/>
        <v>0</v>
      </c>
      <c r="N12" s="454" t="str">
        <f>J12</f>
        <v>$a$1:$h$66</v>
      </c>
      <c r="O12" s="454">
        <v>1</v>
      </c>
      <c r="P12" s="454">
        <f t="shared" si="6"/>
        <v>1</v>
      </c>
    </row>
    <row r="13" spans="1:20" ht="25">
      <c r="A13" s="457" t="str">
        <f t="shared" si="0"/>
        <v>Bil</v>
      </c>
      <c r="B13" s="457" t="b">
        <f t="shared" si="1"/>
        <v>1</v>
      </c>
      <c r="C13" s="457" t="str">
        <f t="shared" si="2"/>
        <v>$A$1:$p$71</v>
      </c>
      <c r="D13">
        <f t="shared" si="3"/>
        <v>1</v>
      </c>
      <c r="E13">
        <f t="shared" si="4"/>
        <v>1</v>
      </c>
      <c r="G13" s="456">
        <f t="shared" si="5"/>
        <v>11</v>
      </c>
      <c r="H13" s="453" t="s">
        <v>450</v>
      </c>
      <c r="I13" s="453" t="b">
        <v>1</v>
      </c>
      <c r="J13" s="458" t="s">
        <v>449</v>
      </c>
      <c r="K13" s="455">
        <v>1</v>
      </c>
      <c r="L13" s="455">
        <v>1</v>
      </c>
      <c r="M13" s="454" t="b">
        <f t="shared" si="7"/>
        <v>1</v>
      </c>
      <c r="N13" s="458" t="s">
        <v>448</v>
      </c>
      <c r="O13" s="454">
        <v>1</v>
      </c>
      <c r="P13" s="454">
        <f t="shared" si="6"/>
        <v>1</v>
      </c>
      <c r="R13" s="459" t="s">
        <v>402</v>
      </c>
      <c r="S13" t="str">
        <f>'entete pret'!N22</f>
        <v/>
      </c>
    </row>
    <row r="14" spans="1:20" ht="25">
      <c r="A14" s="457" t="str">
        <f t="shared" si="0"/>
        <v>Rés</v>
      </c>
      <c r="B14" s="457" t="b">
        <f t="shared" si="1"/>
        <v>1</v>
      </c>
      <c r="C14" s="457" t="str">
        <f t="shared" si="2"/>
        <v>$A$1:$p$58</v>
      </c>
      <c r="D14">
        <f t="shared" si="3"/>
        <v>1</v>
      </c>
      <c r="E14">
        <f t="shared" si="4"/>
        <v>1</v>
      </c>
      <c r="G14" s="456">
        <f t="shared" si="5"/>
        <v>12</v>
      </c>
      <c r="H14" s="453" t="s">
        <v>447</v>
      </c>
      <c r="I14" s="453" t="b">
        <v>1</v>
      </c>
      <c r="J14" s="458" t="s">
        <v>480</v>
      </c>
      <c r="K14" s="455">
        <v>1</v>
      </c>
      <c r="L14" s="455">
        <v>1</v>
      </c>
      <c r="M14" s="454" t="b">
        <f t="shared" si="7"/>
        <v>1</v>
      </c>
      <c r="N14" s="454" t="s">
        <v>477</v>
      </c>
      <c r="O14" s="454">
        <v>1</v>
      </c>
      <c r="P14" s="454">
        <f t="shared" si="6"/>
        <v>1</v>
      </c>
      <c r="R14" s="459" t="s">
        <v>403</v>
      </c>
      <c r="S14">
        <f>'entete pret'!N21</f>
        <v>0</v>
      </c>
    </row>
    <row r="15" spans="1:20">
      <c r="A15" s="457" t="str">
        <f t="shared" si="0"/>
        <v>annxRés</v>
      </c>
      <c r="B15" s="457" t="b">
        <f t="shared" si="1"/>
        <v>1</v>
      </c>
      <c r="C15" s="457" t="str">
        <f t="shared" si="2"/>
        <v>$A$1:$q$52</v>
      </c>
      <c r="D15">
        <f t="shared" si="3"/>
        <v>1</v>
      </c>
      <c r="E15">
        <f t="shared" si="4"/>
        <v>1</v>
      </c>
      <c r="G15" s="456">
        <f t="shared" si="5"/>
        <v>13</v>
      </c>
      <c r="H15" s="453" t="s">
        <v>446</v>
      </c>
      <c r="I15" s="453" t="b">
        <v>1</v>
      </c>
      <c r="J15" s="458" t="s">
        <v>445</v>
      </c>
      <c r="K15" s="455">
        <v>1</v>
      </c>
      <c r="L15" s="455">
        <v>1</v>
      </c>
      <c r="M15" s="454" t="b">
        <f t="shared" si="7"/>
        <v>1</v>
      </c>
      <c r="N15" s="454" t="s">
        <v>478</v>
      </c>
      <c r="O15" s="454">
        <v>1</v>
      </c>
      <c r="P15" s="454">
        <f t="shared" si="6"/>
        <v>1</v>
      </c>
    </row>
    <row r="16" spans="1:20">
      <c r="A16" s="457" t="str">
        <f t="shared" si="0"/>
        <v>Pt Mrt</v>
      </c>
      <c r="B16" s="457" t="b">
        <f t="shared" si="1"/>
        <v>1</v>
      </c>
      <c r="C16" s="457" t="str">
        <f t="shared" si="2"/>
        <v>$A$1:$p$35</v>
      </c>
      <c r="D16">
        <f t="shared" si="3"/>
        <v>1</v>
      </c>
      <c r="E16">
        <f t="shared" si="4"/>
        <v>1</v>
      </c>
      <c r="G16" s="456">
        <f t="shared" si="5"/>
        <v>14</v>
      </c>
      <c r="H16" s="453" t="s">
        <v>444</v>
      </c>
      <c r="I16" s="453" t="b">
        <v>1</v>
      </c>
      <c r="J16" s="453" t="s">
        <v>443</v>
      </c>
      <c r="K16" s="454">
        <v>1</v>
      </c>
      <c r="L16" s="454">
        <v>1</v>
      </c>
      <c r="M16" s="454" t="b">
        <f t="shared" si="7"/>
        <v>1</v>
      </c>
      <c r="N16" s="454" t="s">
        <v>479</v>
      </c>
      <c r="O16" s="454">
        <v>1</v>
      </c>
      <c r="P16" s="454">
        <f t="shared" si="6"/>
        <v>1</v>
      </c>
    </row>
    <row r="17" spans="1:17">
      <c r="A17" s="457" t="str">
        <f t="shared" si="0"/>
        <v>Guide</v>
      </c>
      <c r="B17" s="457" t="b">
        <f t="shared" si="1"/>
        <v>1</v>
      </c>
      <c r="C17" s="457" t="str">
        <f t="shared" si="2"/>
        <v>$a$1:$c$120</v>
      </c>
      <c r="D17">
        <f t="shared" si="3"/>
        <v>1</v>
      </c>
      <c r="E17">
        <f t="shared" si="4"/>
        <v>4</v>
      </c>
      <c r="G17" s="456">
        <f t="shared" si="5"/>
        <v>15</v>
      </c>
      <c r="H17" s="453" t="s">
        <v>442</v>
      </c>
      <c r="I17" s="453" t="b">
        <v>1</v>
      </c>
      <c r="J17" s="453" t="s">
        <v>441</v>
      </c>
      <c r="K17" s="454">
        <v>1</v>
      </c>
      <c r="L17" s="454">
        <v>4</v>
      </c>
      <c r="M17" s="454" t="b">
        <f t="shared" si="7"/>
        <v>1</v>
      </c>
      <c r="N17" s="454" t="str">
        <f>J17</f>
        <v>$a$1:$c$120</v>
      </c>
      <c r="O17" s="454">
        <v>1</v>
      </c>
      <c r="P17" s="454">
        <f t="shared" si="6"/>
        <v>4</v>
      </c>
    </row>
    <row r="18" spans="1:17">
      <c r="A18" s="457">
        <f t="shared" si="0"/>
        <v>0</v>
      </c>
      <c r="B18" s="457">
        <f t="shared" si="1"/>
        <v>0</v>
      </c>
      <c r="C18" s="457">
        <f t="shared" si="2"/>
        <v>0</v>
      </c>
      <c r="D18">
        <f t="shared" si="3"/>
        <v>0</v>
      </c>
      <c r="E18">
        <f t="shared" si="4"/>
        <v>0</v>
      </c>
      <c r="G18" s="456">
        <f t="shared" si="5"/>
        <v>0</v>
      </c>
      <c r="H18" s="455"/>
      <c r="I18" s="454"/>
      <c r="J18" s="454"/>
      <c r="K18" s="454"/>
      <c r="L18" s="454"/>
      <c r="M18" s="454"/>
      <c r="N18" s="454"/>
      <c r="O18" s="454"/>
      <c r="P18" s="454"/>
    </row>
    <row r="19" spans="1:17">
      <c r="A19" s="457">
        <f t="shared" si="0"/>
        <v>0</v>
      </c>
      <c r="B19" s="457">
        <f t="shared" si="1"/>
        <v>0</v>
      </c>
      <c r="C19" s="457">
        <f t="shared" si="2"/>
        <v>0</v>
      </c>
      <c r="D19">
        <f t="shared" si="3"/>
        <v>0</v>
      </c>
      <c r="E19">
        <f t="shared" si="4"/>
        <v>0</v>
      </c>
      <c r="G19" s="456">
        <f t="shared" si="5"/>
        <v>0</v>
      </c>
      <c r="H19" s="455"/>
      <c r="I19" s="454"/>
      <c r="J19" s="454"/>
      <c r="K19" s="454"/>
      <c r="L19" s="454"/>
      <c r="M19" s="454"/>
      <c r="N19" s="454"/>
      <c r="O19" s="454"/>
      <c r="P19" s="454"/>
    </row>
    <row r="20" spans="1:17">
      <c r="A20" s="457">
        <f t="shared" si="0"/>
        <v>0</v>
      </c>
      <c r="B20" s="457">
        <f t="shared" si="1"/>
        <v>0</v>
      </c>
      <c r="C20" s="457">
        <f t="shared" si="2"/>
        <v>0</v>
      </c>
      <c r="D20">
        <f t="shared" si="3"/>
        <v>0</v>
      </c>
      <c r="E20">
        <f t="shared" si="4"/>
        <v>0</v>
      </c>
      <c r="G20" s="456">
        <f t="shared" si="5"/>
        <v>0</v>
      </c>
      <c r="H20" s="455"/>
      <c r="I20" s="454"/>
      <c r="J20" s="454"/>
      <c r="K20" s="454"/>
      <c r="L20" s="454"/>
      <c r="M20" s="454"/>
      <c r="N20" s="454"/>
      <c r="O20" s="454"/>
      <c r="P20" s="454"/>
    </row>
    <row r="21" spans="1:17">
      <c r="A21" s="457">
        <f t="shared" si="0"/>
        <v>0</v>
      </c>
      <c r="B21" s="457">
        <f t="shared" si="1"/>
        <v>0</v>
      </c>
      <c r="C21" s="457">
        <f t="shared" si="2"/>
        <v>0</v>
      </c>
      <c r="D21">
        <f t="shared" si="3"/>
        <v>0</v>
      </c>
      <c r="E21">
        <f t="shared" si="4"/>
        <v>0</v>
      </c>
      <c r="G21" s="456">
        <f t="shared" si="5"/>
        <v>0</v>
      </c>
      <c r="H21" s="455"/>
      <c r="I21" s="454"/>
      <c r="J21" s="454"/>
      <c r="K21" s="454"/>
      <c r="L21" s="454"/>
      <c r="M21" s="454"/>
      <c r="N21" s="454"/>
      <c r="O21" s="454"/>
      <c r="P21" s="454"/>
      <c r="Q21" s="453" t="b">
        <v>1</v>
      </c>
    </row>
    <row r="22" spans="1:17">
      <c r="A22" s="457">
        <f t="shared" si="0"/>
        <v>0</v>
      </c>
      <c r="B22" s="457">
        <f t="shared" si="1"/>
        <v>0</v>
      </c>
      <c r="C22" s="457">
        <f t="shared" si="2"/>
        <v>0</v>
      </c>
      <c r="D22">
        <f t="shared" si="3"/>
        <v>0</v>
      </c>
      <c r="E22">
        <f t="shared" si="4"/>
        <v>0</v>
      </c>
      <c r="G22" s="456">
        <f t="shared" si="5"/>
        <v>0</v>
      </c>
      <c r="H22" s="455"/>
      <c r="I22" s="454"/>
      <c r="J22" s="454"/>
      <c r="K22" s="454"/>
      <c r="L22" s="454"/>
      <c r="M22" s="454"/>
      <c r="N22" s="454"/>
      <c r="O22" s="454"/>
      <c r="P22" s="454"/>
      <c r="Q22" s="453" t="b">
        <v>1</v>
      </c>
    </row>
    <row r="23" spans="1:17">
      <c r="A23" s="457">
        <f t="shared" si="0"/>
        <v>0</v>
      </c>
      <c r="B23" s="457">
        <f t="shared" si="1"/>
        <v>0</v>
      </c>
      <c r="C23" s="457">
        <f t="shared" si="2"/>
        <v>0</v>
      </c>
      <c r="D23">
        <f t="shared" si="3"/>
        <v>0</v>
      </c>
      <c r="E23">
        <f t="shared" si="4"/>
        <v>0</v>
      </c>
      <c r="G23" s="456">
        <f t="shared" si="5"/>
        <v>0</v>
      </c>
      <c r="H23" s="455"/>
      <c r="I23" s="454"/>
      <c r="J23" s="454"/>
      <c r="K23" s="454"/>
      <c r="L23" s="454"/>
      <c r="M23" s="454"/>
      <c r="N23" s="454"/>
      <c r="O23" s="454"/>
      <c r="P23" s="454"/>
      <c r="Q23" s="453" t="b">
        <v>1</v>
      </c>
    </row>
    <row r="24" spans="1:17">
      <c r="A24" s="457">
        <f t="shared" si="0"/>
        <v>0</v>
      </c>
      <c r="B24" s="457">
        <f t="shared" si="1"/>
        <v>0</v>
      </c>
      <c r="C24" s="457">
        <f t="shared" si="2"/>
        <v>0</v>
      </c>
      <c r="D24">
        <f t="shared" si="3"/>
        <v>0</v>
      </c>
      <c r="E24">
        <f t="shared" si="4"/>
        <v>0</v>
      </c>
      <c r="G24" s="456">
        <f t="shared" si="5"/>
        <v>0</v>
      </c>
      <c r="H24" s="455"/>
      <c r="I24" s="454"/>
      <c r="J24" s="454"/>
      <c r="K24" s="454"/>
      <c r="L24" s="454"/>
      <c r="M24" s="454"/>
      <c r="N24" s="454"/>
      <c r="O24" s="454"/>
      <c r="P24" s="454"/>
      <c r="Q24" s="453" t="b">
        <v>1</v>
      </c>
    </row>
    <row r="25" spans="1:17">
      <c r="A25" s="457">
        <f t="shared" si="0"/>
        <v>0</v>
      </c>
      <c r="B25" s="457">
        <f t="shared" si="1"/>
        <v>0</v>
      </c>
      <c r="C25" s="457">
        <f t="shared" si="2"/>
        <v>0</v>
      </c>
      <c r="D25">
        <f t="shared" si="3"/>
        <v>0</v>
      </c>
      <c r="E25">
        <f t="shared" si="4"/>
        <v>0</v>
      </c>
      <c r="G25" s="456">
        <f t="shared" si="5"/>
        <v>0</v>
      </c>
      <c r="H25" s="455"/>
      <c r="I25" s="454"/>
      <c r="J25" s="454"/>
      <c r="K25" s="454"/>
      <c r="L25" s="454"/>
      <c r="M25" s="454"/>
      <c r="N25" s="454"/>
      <c r="O25" s="454"/>
      <c r="P25" s="454"/>
      <c r="Q25" s="453" t="b">
        <v>1</v>
      </c>
    </row>
    <row r="26" spans="1:17">
      <c r="A26" s="457">
        <f t="shared" si="0"/>
        <v>0</v>
      </c>
      <c r="B26" s="457">
        <f t="shared" si="1"/>
        <v>0</v>
      </c>
      <c r="C26" s="457">
        <f t="shared" si="2"/>
        <v>0</v>
      </c>
      <c r="D26">
        <f t="shared" si="3"/>
        <v>0</v>
      </c>
      <c r="E26">
        <f t="shared" si="4"/>
        <v>0</v>
      </c>
      <c r="G26" s="456">
        <f t="shared" si="5"/>
        <v>0</v>
      </c>
      <c r="H26" s="455"/>
      <c r="I26" s="454"/>
      <c r="J26" s="454"/>
      <c r="K26" s="454"/>
      <c r="L26" s="454"/>
      <c r="M26" s="454"/>
      <c r="N26" s="454"/>
      <c r="O26" s="454"/>
      <c r="P26" s="454"/>
      <c r="Q26" s="453" t="b">
        <v>1</v>
      </c>
    </row>
    <row r="27" spans="1:17">
      <c r="A27" s="457">
        <f t="shared" si="0"/>
        <v>0</v>
      </c>
      <c r="B27" s="457">
        <f t="shared" si="1"/>
        <v>0</v>
      </c>
      <c r="C27" s="457">
        <f t="shared" si="2"/>
        <v>0</v>
      </c>
      <c r="D27">
        <f t="shared" si="3"/>
        <v>0</v>
      </c>
      <c r="E27">
        <f t="shared" si="4"/>
        <v>0</v>
      </c>
      <c r="G27" s="456">
        <f t="shared" si="5"/>
        <v>0</v>
      </c>
      <c r="H27" s="455"/>
      <c r="I27" s="454"/>
      <c r="J27" s="454"/>
      <c r="K27" s="454"/>
      <c r="L27" s="454"/>
      <c r="M27" s="454"/>
      <c r="N27" s="454"/>
      <c r="O27" s="454"/>
      <c r="P27" s="454"/>
      <c r="Q27" s="453" t="b">
        <v>1</v>
      </c>
    </row>
    <row r="30" spans="1:17">
      <c r="N30" t="b">
        <v>0</v>
      </c>
    </row>
  </sheetData>
  <dataValidations count="1">
    <dataValidation type="list" allowBlank="1" showInputMessage="1" showErrorMessage="1" sqref="Q21:Q27 M3:M27 I3:I11 I13:I27" xr:uid="{DD225460-BA70-4FD8-AC77-1369F81EB41A}">
      <formula1>"VRAI,FAUX"</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6CB98-FB24-4575-A2B1-A9BF2D3ABF6A}">
  <sheetPr codeName="Feuil20"/>
  <dimension ref="A1:CV621"/>
  <sheetViews>
    <sheetView topLeftCell="CO4" workbookViewId="0">
      <selection activeCell="CT12" sqref="CT12"/>
    </sheetView>
  </sheetViews>
  <sheetFormatPr baseColWidth="10" defaultColWidth="15.7265625" defaultRowHeight="15" customHeight="1"/>
  <cols>
    <col min="1" max="1" width="4.7265625" customWidth="1"/>
    <col min="2" max="2" width="19.453125" customWidth="1"/>
    <col min="15" max="15" width="4.7265625" customWidth="1"/>
    <col min="16" max="16" width="9.7265625" customWidth="1"/>
    <col min="29" max="29" width="4.7265625" customWidth="1"/>
    <col min="30" max="30" width="9.7265625" customWidth="1"/>
    <col min="43" max="43" width="4.7265625" customWidth="1"/>
    <col min="44" max="44" width="9.7265625" customWidth="1"/>
    <col min="57" max="57" width="4.7265625" customWidth="1"/>
    <col min="58" max="58" width="9.7265625" customWidth="1"/>
    <col min="71" max="71" width="4.7265625" customWidth="1"/>
    <col min="72" max="72" width="9.7265625" customWidth="1"/>
    <col min="86" max="86" width="4.7265625" customWidth="1"/>
    <col min="88" max="88" width="20.453125" customWidth="1"/>
    <col min="89" max="94" width="6.7265625" customWidth="1"/>
    <col min="95" max="95" width="14.81640625" customWidth="1"/>
  </cols>
  <sheetData>
    <row r="1" spans="1:100" ht="15" customHeight="1" thickTop="1" thickBot="1">
      <c r="A1" s="394"/>
      <c r="B1" s="299">
        <f>SUM(empr_cal!N2:N5)</f>
        <v>0</v>
      </c>
      <c r="C1" s="303" t="s">
        <v>103</v>
      </c>
      <c r="E1" s="354">
        <f>Empr!I8</f>
        <v>60</v>
      </c>
      <c r="F1" s="355" t="s">
        <v>125</v>
      </c>
      <c r="J1" s="156"/>
      <c r="K1" s="156"/>
      <c r="L1" s="156"/>
      <c r="M1" s="156"/>
      <c r="N1" s="303" t="s">
        <v>106</v>
      </c>
      <c r="O1" s="394"/>
      <c r="P1" s="299">
        <f>SUM(empr_cal!AB2:AB5)</f>
        <v>0</v>
      </c>
      <c r="Q1" s="303" t="s">
        <v>103</v>
      </c>
      <c r="S1" s="354">
        <f>Empr!R8</f>
        <v>60</v>
      </c>
      <c r="T1" s="355" t="s">
        <v>281</v>
      </c>
      <c r="X1" s="156"/>
      <c r="Y1" s="156"/>
      <c r="Z1" s="156"/>
      <c r="AA1" s="156"/>
      <c r="AB1" s="303" t="s">
        <v>106</v>
      </c>
      <c r="AC1" s="394"/>
      <c r="AD1" s="299">
        <f>SUM(empr_cal!AP2:AP5)</f>
        <v>0</v>
      </c>
      <c r="AE1" s="303" t="s">
        <v>103</v>
      </c>
      <c r="AG1" s="354">
        <f>Empr!AA8</f>
        <v>60</v>
      </c>
      <c r="AH1" s="355" t="s">
        <v>290</v>
      </c>
      <c r="AL1" s="156"/>
      <c r="AM1" s="156"/>
      <c r="AN1" s="156"/>
      <c r="AO1" s="156"/>
      <c r="AP1" s="303" t="s">
        <v>106</v>
      </c>
      <c r="AQ1" s="394"/>
      <c r="AR1" s="299">
        <f>SUM(empr_cal!BD2:BD5)</f>
        <v>0</v>
      </c>
      <c r="AS1" s="303" t="s">
        <v>103</v>
      </c>
      <c r="AU1" s="354">
        <f>Empr!AS8</f>
        <v>60</v>
      </c>
      <c r="AV1" s="355" t="s">
        <v>299</v>
      </c>
      <c r="AZ1" s="156"/>
      <c r="BA1" s="156"/>
      <c r="BB1" s="156"/>
      <c r="BC1" s="156"/>
      <c r="BD1" s="303" t="s">
        <v>106</v>
      </c>
      <c r="BE1" s="394"/>
      <c r="BF1" s="299">
        <f>SUM(empr_cal!BR2:BR5)</f>
        <v>0</v>
      </c>
      <c r="BG1" s="303" t="s">
        <v>103</v>
      </c>
      <c r="BI1" s="354">
        <f>Empr!BB8</f>
        <v>60</v>
      </c>
      <c r="BJ1" s="355" t="s">
        <v>308</v>
      </c>
      <c r="BN1" s="156"/>
      <c r="BO1" s="156"/>
      <c r="BP1" s="156"/>
      <c r="BQ1" s="156"/>
      <c r="BR1" s="303" t="s">
        <v>106</v>
      </c>
      <c r="BS1" s="394"/>
      <c r="BT1" s="299">
        <f>SUM(empr_cal!CG2:CG5)</f>
        <v>0</v>
      </c>
      <c r="BU1" s="303" t="s">
        <v>103</v>
      </c>
      <c r="BW1" s="354">
        <f>Empr!BK8</f>
        <v>60</v>
      </c>
      <c r="BX1" s="355" t="s">
        <v>317</v>
      </c>
      <c r="CB1" s="156"/>
      <c r="CC1" s="156"/>
      <c r="CD1" s="156"/>
      <c r="CE1" s="156"/>
      <c r="CF1" s="156"/>
      <c r="CG1" s="303" t="s">
        <v>106</v>
      </c>
      <c r="CH1" s="394"/>
      <c r="CJ1" s="302"/>
      <c r="CK1" s="302"/>
      <c r="CL1" s="302"/>
      <c r="CM1" s="302"/>
      <c r="CN1" s="302"/>
      <c r="CO1" s="302"/>
      <c r="CP1" s="302"/>
    </row>
    <row r="2" spans="1:100" ht="15" customHeight="1" thickTop="1" thickBot="1">
      <c r="A2" s="394"/>
      <c r="B2" s="299">
        <f>IF(C4=0,date_demarrage,DATE(YEAR(Empr!I5),MONTH(Empr!I5),DAY(date_demarrage)))</f>
        <v>46023</v>
      </c>
      <c r="C2" s="303" t="s">
        <v>104</v>
      </c>
      <c r="E2" s="356">
        <f>Empr!I6</f>
        <v>7.4999999999999997E-3</v>
      </c>
      <c r="F2" s="353" t="s">
        <v>123</v>
      </c>
      <c r="H2" t="str">
        <f>'entete pret'!$C$10</f>
        <v>Congé d'intérét et moratoire de capital</v>
      </c>
      <c r="J2" s="297">
        <f>IF(Empr!I12&lt;&gt;0,1,0)</f>
        <v>0</v>
      </c>
      <c r="K2" s="297"/>
      <c r="L2" s="297"/>
      <c r="M2" s="297"/>
      <c r="N2" s="299">
        <f>IF(Empr!I12&lt;&gt;0,1,0)</f>
        <v>0</v>
      </c>
      <c r="O2" s="394"/>
      <c r="P2" s="299">
        <f>IF(Q4=0,date_demarrage,Q5)</f>
        <v>46023</v>
      </c>
      <c r="Q2" s="303" t="s">
        <v>104</v>
      </c>
      <c r="S2" s="356">
        <f>Empr!R6</f>
        <v>7.4999999999999997E-3</v>
      </c>
      <c r="T2" s="353" t="s">
        <v>282</v>
      </c>
      <c r="V2" t="str">
        <f>'entete pret'!$C$10</f>
        <v>Congé d'intérét et moratoire de capital</v>
      </c>
      <c r="X2" s="297">
        <f>IF(Empr!R12&lt;&gt;0,1,0)</f>
        <v>0</v>
      </c>
      <c r="Y2" s="297"/>
      <c r="Z2" s="297"/>
      <c r="AA2" s="297"/>
      <c r="AB2" s="299">
        <f>IF(Empr!R12&lt;&gt;0,1,0)</f>
        <v>0</v>
      </c>
      <c r="AC2" s="394"/>
      <c r="AD2" s="299">
        <f>IF(AE4=0,date_demarrage,AE5)</f>
        <v>46023</v>
      </c>
      <c r="AE2" s="303" t="s">
        <v>104</v>
      </c>
      <c r="AG2" s="356">
        <f>Empr!AA6</f>
        <v>7.4999999999999997E-3</v>
      </c>
      <c r="AH2" s="353" t="s">
        <v>291</v>
      </c>
      <c r="AJ2" t="str">
        <f>'entete pret'!$C$10</f>
        <v>Congé d'intérét et moratoire de capital</v>
      </c>
      <c r="AL2" s="297">
        <f>IF(Empr!AA12&lt;&gt;0,1,0)</f>
        <v>0</v>
      </c>
      <c r="AM2" s="297"/>
      <c r="AN2" s="297"/>
      <c r="AO2" s="297"/>
      <c r="AP2" s="299">
        <f>IF(Empr!AA12&lt;&gt;0,1,0)</f>
        <v>0</v>
      </c>
      <c r="AQ2" s="394"/>
      <c r="AR2" s="299">
        <f>IF(AS4=0,date_demarrage,AS5)</f>
        <v>46023</v>
      </c>
      <c r="AS2" s="303" t="s">
        <v>104</v>
      </c>
      <c r="AU2" s="356">
        <f>Empr!AS6</f>
        <v>7.4999999999999997E-3</v>
      </c>
      <c r="AV2" s="353" t="s">
        <v>300</v>
      </c>
      <c r="AX2" t="str">
        <f>'entete pret'!$C$10</f>
        <v>Congé d'intérét et moratoire de capital</v>
      </c>
      <c r="AZ2" s="297">
        <f>IF(Empr!AS12&lt;&gt;0,1,0)</f>
        <v>0</v>
      </c>
      <c r="BA2" s="297"/>
      <c r="BB2" s="297"/>
      <c r="BC2" s="297"/>
      <c r="BD2" s="299">
        <f>IF(Empr!AS12&lt;&gt;0,1,0)</f>
        <v>0</v>
      </c>
      <c r="BE2" s="394"/>
      <c r="BF2" s="299">
        <f>IF(BG4=0,date_demarrage,BG5)</f>
        <v>46023</v>
      </c>
      <c r="BG2" s="303" t="s">
        <v>104</v>
      </c>
      <c r="BI2" s="356">
        <f>Empr!BB6</f>
        <v>7.4999999999999997E-3</v>
      </c>
      <c r="BJ2" s="353" t="s">
        <v>309</v>
      </c>
      <c r="BL2" t="str">
        <f>'entete pret'!$C$10</f>
        <v>Congé d'intérét et moratoire de capital</v>
      </c>
      <c r="BN2" s="297">
        <f>IF(Empr!BB12&lt;&gt;0,1,0)</f>
        <v>0</v>
      </c>
      <c r="BO2" s="297"/>
      <c r="BP2" s="297"/>
      <c r="BQ2" s="297"/>
      <c r="BR2" s="299">
        <f>IF(Empr!BB12&lt;&gt;0,1,0)</f>
        <v>0</v>
      </c>
      <c r="BS2" s="394"/>
      <c r="BT2" s="299">
        <f>IF(BU4=0,date_demarrage,BU5)</f>
        <v>46023</v>
      </c>
      <c r="BU2" s="303" t="s">
        <v>104</v>
      </c>
      <c r="BW2" s="356">
        <f>Empr!BK6</f>
        <v>7.4999999999999997E-3</v>
      </c>
      <c r="BX2" s="353" t="s">
        <v>318</v>
      </c>
      <c r="BZ2" t="str">
        <f>'entete pret'!$C$10</f>
        <v>Congé d'intérét et moratoire de capital</v>
      </c>
      <c r="CB2" s="297">
        <f>IF(Empr!BK12&lt;&gt;0,1,0)</f>
        <v>0</v>
      </c>
      <c r="CC2" s="297"/>
      <c r="CD2" s="297"/>
      <c r="CE2" s="297"/>
      <c r="CF2" s="297"/>
      <c r="CG2" s="299">
        <f>IF(Empr!BK12&lt;&gt;0,1,0)</f>
        <v>0</v>
      </c>
      <c r="CH2" s="394"/>
      <c r="CJ2" s="302"/>
      <c r="CK2" s="294" t="s">
        <v>137</v>
      </c>
      <c r="CL2" s="294" t="s">
        <v>138</v>
      </c>
      <c r="CM2" s="294" t="s">
        <v>139</v>
      </c>
      <c r="CN2" s="294" t="s">
        <v>140</v>
      </c>
      <c r="CO2" s="294" t="s">
        <v>141</v>
      </c>
      <c r="CP2" s="302"/>
    </row>
    <row r="3" spans="1:100" ht="15" customHeight="1" thickTop="1" thickBot="1">
      <c r="A3" s="394"/>
      <c r="B3" s="299">
        <f>IF(date_demarrage&gt;B2,DATEDIF(B2,date_demarrage,"m")*(-1),DATEDIF(date_demarrage,B2,"m"))+1</f>
        <v>1</v>
      </c>
      <c r="C3" s="303" t="s">
        <v>105</v>
      </c>
      <c r="E3" s="352">
        <f>Empr!I12+Empr!I13+Empr!I15+Empr!I14</f>
        <v>0</v>
      </c>
      <c r="F3" s="353" t="s">
        <v>126</v>
      </c>
      <c r="H3" t="str">
        <f>'entete pret'!$C$11</f>
        <v>Moratoire capital et intéret ajoutés au capital</v>
      </c>
      <c r="J3" s="297">
        <f>IF(Empr!I13&lt;&gt;0,1,0)</f>
        <v>0</v>
      </c>
      <c r="K3" s="297"/>
      <c r="L3" s="297"/>
      <c r="M3" s="297"/>
      <c r="N3" s="299">
        <f>IF(Empr!I13&lt;&gt;0,2,0)</f>
        <v>0</v>
      </c>
      <c r="O3" s="394"/>
      <c r="P3" s="299">
        <f>IF(date_demarrage&gt;P2,DATEDIF(P2,date_demarrage,"m")*(-1),DATEDIF(date_demarrage,P2,"m"))</f>
        <v>0</v>
      </c>
      <c r="Q3" s="303" t="s">
        <v>105</v>
      </c>
      <c r="S3" s="352">
        <f>Empr!R12+Empr!R13+Empr!R15+Empr!R14</f>
        <v>0</v>
      </c>
      <c r="T3" s="353" t="s">
        <v>283</v>
      </c>
      <c r="V3" t="str">
        <f>'entete pret'!$C$11</f>
        <v>Moratoire capital et intéret ajoutés au capital</v>
      </c>
      <c r="X3" s="297">
        <f>IF(Empr!R13&lt;&gt;0,1,0)</f>
        <v>0</v>
      </c>
      <c r="Y3" s="297"/>
      <c r="Z3" s="297"/>
      <c r="AA3" s="297"/>
      <c r="AB3" s="299">
        <f>IF(Empr!R13&lt;&gt;0,2,0)</f>
        <v>0</v>
      </c>
      <c r="AC3" s="394"/>
      <c r="AD3" s="299">
        <f>IF(date_demarrage&gt;AD2,DATEDIF(AD2,date_demarrage,"m")*(-1),DATEDIF(date_demarrage,AD2,"m"))</f>
        <v>0</v>
      </c>
      <c r="AE3" s="303" t="s">
        <v>105</v>
      </c>
      <c r="AG3" s="352">
        <f>Empr!AA12+Empr!AA13+Empr!AA15+Empr!AA14</f>
        <v>0</v>
      </c>
      <c r="AH3" s="353" t="s">
        <v>292</v>
      </c>
      <c r="AJ3" t="str">
        <f>'entete pret'!$C$11</f>
        <v>Moratoire capital et intéret ajoutés au capital</v>
      </c>
      <c r="AL3" s="297">
        <f>IF(Empr!AA13&lt;&gt;0,1,0)</f>
        <v>0</v>
      </c>
      <c r="AM3" s="297"/>
      <c r="AN3" s="297"/>
      <c r="AO3" s="297"/>
      <c r="AP3" s="299">
        <f>IF(Empr!AA13&lt;&gt;0,2,0)</f>
        <v>0</v>
      </c>
      <c r="AQ3" s="394"/>
      <c r="AR3" s="299">
        <f>IF(date_demarrage&gt;AR2,DATEDIF(AR2,date_demarrage,"m")*(-1),DATEDIF(date_demarrage,AR2,"m"))</f>
        <v>0</v>
      </c>
      <c r="AS3" s="303" t="s">
        <v>105</v>
      </c>
      <c r="AU3" s="352">
        <f>Empr!AS12+Empr!AS13+Empr!AS15+Empr!AS14</f>
        <v>0</v>
      </c>
      <c r="AV3" s="353" t="s">
        <v>301</v>
      </c>
      <c r="AX3" t="str">
        <f>'entete pret'!$C$11</f>
        <v>Moratoire capital et intéret ajoutés au capital</v>
      </c>
      <c r="AZ3" s="297">
        <f>IF(Empr!AS13&lt;&gt;0,1,0)</f>
        <v>0</v>
      </c>
      <c r="BA3" s="297"/>
      <c r="BB3" s="297"/>
      <c r="BC3" s="297"/>
      <c r="BD3" s="299">
        <f>IF(Empr!AS13&lt;&gt;0,2,0)</f>
        <v>0</v>
      </c>
      <c r="BE3" s="394"/>
      <c r="BF3" s="299">
        <f>IF(date_demarrage&gt;BF2,DATEDIF(BF2,date_demarrage,"m")*(-1),DATEDIF(date_demarrage,BF2,"m"))</f>
        <v>0</v>
      </c>
      <c r="BG3" s="303" t="s">
        <v>105</v>
      </c>
      <c r="BI3" s="352">
        <f>Empr!BB12+Empr!BB13+Empr!BB15+Empr!BB14</f>
        <v>0</v>
      </c>
      <c r="BJ3" s="353" t="s">
        <v>310</v>
      </c>
      <c r="BL3" t="str">
        <f>'entete pret'!$C$11</f>
        <v>Moratoire capital et intéret ajoutés au capital</v>
      </c>
      <c r="BN3" s="297">
        <f>IF(Empr!BB13&lt;&gt;0,1,0)</f>
        <v>0</v>
      </c>
      <c r="BO3" s="297"/>
      <c r="BP3" s="297"/>
      <c r="BQ3" s="297"/>
      <c r="BR3" s="299">
        <f>IF(Empr!BB13&lt;&gt;0,2,0)</f>
        <v>0</v>
      </c>
      <c r="BS3" s="394"/>
      <c r="BT3" s="299">
        <f>IF(date_demarrage&gt;BT2,DATEDIF(BT2,date_demarrage,"m")*(-1),DATEDIF(date_demarrage,BT2,"m"))</f>
        <v>0</v>
      </c>
      <c r="BU3" s="303" t="s">
        <v>105</v>
      </c>
      <c r="BW3" s="352">
        <f>Empr!BK12+Empr!BK13+Empr!BK15+Empr!BK14</f>
        <v>0</v>
      </c>
      <c r="BX3" s="353" t="s">
        <v>319</v>
      </c>
      <c r="BZ3" t="str">
        <f>'entete pret'!$C$11</f>
        <v>Moratoire capital et intéret ajoutés au capital</v>
      </c>
      <c r="CB3" s="297">
        <f>IF(Empr!BK13&lt;&gt;0,1,0)</f>
        <v>0</v>
      </c>
      <c r="CC3" s="297"/>
      <c r="CD3" s="297"/>
      <c r="CE3" s="297"/>
      <c r="CF3" s="297"/>
      <c r="CG3" s="299">
        <f>IF(Empr!BK13&lt;&gt;0,2,0)</f>
        <v>0</v>
      </c>
      <c r="CH3" s="394"/>
      <c r="CJ3" s="302"/>
      <c r="CK3" s="400">
        <f>COLUMN(empr_cal!E18)-COLUMN(empr_cal!C18)+1</f>
        <v>3</v>
      </c>
      <c r="CL3" s="400">
        <f>COLUMN(empr_cal!F18)-COLUMN(empr_cal!C18)+1</f>
        <v>4</v>
      </c>
      <c r="CM3" s="401">
        <f>COLUMN(empr_cal!G18)-COLUMN(empr_cal!C18)+1</f>
        <v>5</v>
      </c>
      <c r="CN3" s="400">
        <f>COLUMN(empr_cal!H18)-COLUMN(empr_cal!C18)+1</f>
        <v>6</v>
      </c>
      <c r="CO3" s="402">
        <f>COLUMN(empr_cal!I18)-COLUMN(empr_cal!C18)+1</f>
        <v>7</v>
      </c>
      <c r="CP3" s="302"/>
      <c r="CR3" t="s">
        <v>434</v>
      </c>
      <c r="CS3">
        <v>0</v>
      </c>
    </row>
    <row r="4" spans="1:100" ht="15" customHeight="1" thickTop="1" thickBot="1">
      <c r="A4" s="394"/>
      <c r="B4" t="s">
        <v>422</v>
      </c>
      <c r="C4" s="414">
        <f>Empr!I5</f>
        <v>0</v>
      </c>
      <c r="E4" s="352">
        <f>IF(date_demarrage&gt;B2,DATEDIF(B2,date_demarrage,"m")*(-1),DATEDIF(date_demarrage,B2,"m"))+2</f>
        <v>2</v>
      </c>
      <c r="F4" s="353" t="s">
        <v>272</v>
      </c>
      <c r="H4" t="str">
        <f>'entete pret'!$C$12</f>
        <v>Moratoire capital et intéret ajoutés au 1er versement</v>
      </c>
      <c r="J4" s="297">
        <f>IF(Empr!I14&lt;&gt;0,1,0)</f>
        <v>0</v>
      </c>
      <c r="K4" s="297"/>
      <c r="L4" s="297"/>
      <c r="M4" s="297"/>
      <c r="N4" s="299">
        <f>IF(Empr!I14&lt;&gt;0,4,0)</f>
        <v>0</v>
      </c>
      <c r="O4" s="394"/>
      <c r="P4" t="s">
        <v>422</v>
      </c>
      <c r="Q4" s="414">
        <f>Empr!R5</f>
        <v>0</v>
      </c>
      <c r="S4" s="352">
        <f>IF(date_demarrage&gt;P2,DATEDIF(P2,date_demarrage,"m")*(-1),DATEDIF(date_demarrage,P2,"m"))+2</f>
        <v>2</v>
      </c>
      <c r="T4" s="353" t="s">
        <v>284</v>
      </c>
      <c r="V4" t="str">
        <f>'entete pret'!$C$12</f>
        <v>Moratoire capital et intéret ajoutés au 1er versement</v>
      </c>
      <c r="X4" s="297">
        <f>IF(Empr!R14&lt;&gt;0,1,0)</f>
        <v>0</v>
      </c>
      <c r="Y4" s="297"/>
      <c r="Z4" s="297"/>
      <c r="AA4" s="297"/>
      <c r="AB4" s="299">
        <f>IF(Empr!R14&lt;&gt;0,4,0)</f>
        <v>0</v>
      </c>
      <c r="AC4" s="394"/>
      <c r="AD4" t="s">
        <v>422</v>
      </c>
      <c r="AE4" s="414">
        <f>Empr!AA5</f>
        <v>0</v>
      </c>
      <c r="AG4" s="352">
        <f>IF(date_demarrage&gt;AD2,DATEDIF(AD2,date_demarrage,"m")*(-1),DATEDIF(date_demarrage,AD2,"m"))+2</f>
        <v>2</v>
      </c>
      <c r="AH4" s="353" t="s">
        <v>293</v>
      </c>
      <c r="AJ4" t="str">
        <f>'entete pret'!$C$12</f>
        <v>Moratoire capital et intéret ajoutés au 1er versement</v>
      </c>
      <c r="AL4" s="297">
        <f>IF(Empr!AA14&lt;&gt;0,1,0)</f>
        <v>0</v>
      </c>
      <c r="AM4" s="297"/>
      <c r="AN4" s="297"/>
      <c r="AO4" s="297"/>
      <c r="AP4" s="299">
        <f>IF(Empr!AA14&lt;&gt;0,4,0)</f>
        <v>0</v>
      </c>
      <c r="AQ4" s="394"/>
      <c r="AR4" t="s">
        <v>422</v>
      </c>
      <c r="AS4" s="414">
        <f>Empr!AS5</f>
        <v>0</v>
      </c>
      <c r="AU4" s="352">
        <f>IF(date_demarrage&gt;AR2,DATEDIF(AR2,date_demarrage,"m")*(-1),DATEDIF(date_demarrage,AR2,"m"))+2</f>
        <v>2</v>
      </c>
      <c r="AV4" s="353" t="s">
        <v>302</v>
      </c>
      <c r="AX4" t="str">
        <f>'entete pret'!$C$12</f>
        <v>Moratoire capital et intéret ajoutés au 1er versement</v>
      </c>
      <c r="AZ4" s="297">
        <f>IF(Empr!AS14&lt;&gt;0,1,0)</f>
        <v>0</v>
      </c>
      <c r="BA4" s="297"/>
      <c r="BB4" s="297"/>
      <c r="BC4" s="297"/>
      <c r="BD4" s="299">
        <f>IF(Empr!AS14&lt;&gt;0,4,0)</f>
        <v>0</v>
      </c>
      <c r="BE4" s="394"/>
      <c r="BF4" t="s">
        <v>422</v>
      </c>
      <c r="BG4" s="414">
        <f>Empr!BB5</f>
        <v>0</v>
      </c>
      <c r="BI4" s="352">
        <f>IF(date_demarrage&gt;BF2,DATEDIF(BF2,date_demarrage,"m")*(-1),DATEDIF(date_demarrage,BF2,"m"))+2</f>
        <v>2</v>
      </c>
      <c r="BJ4" s="353" t="s">
        <v>311</v>
      </c>
      <c r="BL4" t="str">
        <f>'entete pret'!$C$12</f>
        <v>Moratoire capital et intéret ajoutés au 1er versement</v>
      </c>
      <c r="BN4" s="297">
        <f>IF(Empr!BB14&lt;&gt;0,1,0)</f>
        <v>0</v>
      </c>
      <c r="BO4" s="297"/>
      <c r="BP4" s="297"/>
      <c r="BQ4" s="297"/>
      <c r="BR4" s="299">
        <f>IF(Empr!BB14&lt;&gt;0,4,0)</f>
        <v>0</v>
      </c>
      <c r="BS4" s="394"/>
      <c r="BT4" t="s">
        <v>422</v>
      </c>
      <c r="BU4" s="414">
        <f>Empr!BK5</f>
        <v>0</v>
      </c>
      <c r="BW4" s="352">
        <f>IF(date_demarrage&gt;BT2,DATEDIF(BT2,date_demarrage,"m")*(-1),DATEDIF(date_demarrage,BT2,"m"))+2</f>
        <v>2</v>
      </c>
      <c r="BX4" s="353" t="s">
        <v>320</v>
      </c>
      <c r="BZ4" t="str">
        <f>'entete pret'!$C$12</f>
        <v>Moratoire capital et intéret ajoutés au 1er versement</v>
      </c>
      <c r="CB4" s="297">
        <f>IF(Empr!BK14&lt;&gt;0,1,0)</f>
        <v>0</v>
      </c>
      <c r="CC4" s="297"/>
      <c r="CD4" s="297"/>
      <c r="CE4" s="297"/>
      <c r="CF4" s="297"/>
      <c r="CG4" s="299">
        <f>IF(Empr!BK14&lt;&gt;0,4,0)</f>
        <v>0</v>
      </c>
      <c r="CH4" s="394"/>
      <c r="CJ4" s="302"/>
      <c r="CK4" s="302"/>
      <c r="CL4" s="302"/>
      <c r="CM4" s="302"/>
      <c r="CN4" s="302"/>
      <c r="CO4" s="302"/>
      <c r="CP4" s="302"/>
    </row>
    <row r="5" spans="1:100" ht="15" customHeight="1" thickTop="1" thickBot="1">
      <c r="A5" s="394"/>
      <c r="B5" t="s">
        <v>423</v>
      </c>
      <c r="C5" s="414">
        <f>DATE(YEAR(C4),MONTH(C4),1)</f>
        <v>1</v>
      </c>
      <c r="E5" s="425" t="s">
        <v>11</v>
      </c>
      <c r="F5" s="421">
        <f>DATE(YEAR(CoûtFin!F1),MONTH(CoûtFin!F1),1)</f>
        <v>46023</v>
      </c>
      <c r="H5" t="str">
        <f>'entete pret'!$C$13</f>
        <v>Moratoire de capital</v>
      </c>
      <c r="J5" s="297">
        <f>IF(Empr!I15&lt;&gt;0,1,0)</f>
        <v>0</v>
      </c>
      <c r="K5" s="297"/>
      <c r="L5" s="297"/>
      <c r="M5" s="297"/>
      <c r="N5" s="351">
        <f>IF(Empr!I15&lt;&gt;0,3,0)</f>
        <v>0</v>
      </c>
      <c r="O5" s="394"/>
      <c r="P5" t="s">
        <v>423</v>
      </c>
      <c r="Q5" s="414">
        <f>DATE(YEAR(Q4),MONTH(Q4),1)</f>
        <v>1</v>
      </c>
      <c r="V5" t="str">
        <f>'entete pret'!$C$13</f>
        <v>Moratoire de capital</v>
      </c>
      <c r="X5" s="297">
        <f>IF(Empr!R15&lt;&gt;0,1,0)</f>
        <v>0</v>
      </c>
      <c r="Y5" s="297"/>
      <c r="Z5" s="297"/>
      <c r="AA5" s="297"/>
      <c r="AB5" s="351">
        <f>IF(Empr!R15&lt;&gt;0,3,0)</f>
        <v>0</v>
      </c>
      <c r="AC5" s="394"/>
      <c r="AD5" t="s">
        <v>423</v>
      </c>
      <c r="AE5" s="414">
        <f>DATE(YEAR(AE4),MONTH(AE4),1)</f>
        <v>1</v>
      </c>
      <c r="AJ5" t="str">
        <f>'entete pret'!$C$13</f>
        <v>Moratoire de capital</v>
      </c>
      <c r="AL5" s="297">
        <f>IF(Empr!AA15&lt;&gt;0,1,0)</f>
        <v>0</v>
      </c>
      <c r="AM5" s="297"/>
      <c r="AN5" s="297"/>
      <c r="AO5" s="297"/>
      <c r="AP5" s="351">
        <f>IF(Empr!AA15&lt;&gt;0,3,0)</f>
        <v>0</v>
      </c>
      <c r="AQ5" s="394"/>
      <c r="AR5" t="s">
        <v>423</v>
      </c>
      <c r="AS5" s="414">
        <f>DATE(YEAR(AS4),MONTH(AS4),1)</f>
        <v>1</v>
      </c>
      <c r="AX5" t="str">
        <f>'entete pret'!$C$13</f>
        <v>Moratoire de capital</v>
      </c>
      <c r="AZ5" s="297">
        <f>IF(Empr!AS15&lt;&gt;0,1,0)</f>
        <v>0</v>
      </c>
      <c r="BA5" s="297"/>
      <c r="BB5" s="297"/>
      <c r="BC5" s="297"/>
      <c r="BD5" s="351">
        <f>IF(Empr!AS15&lt;&gt;0,3,0)</f>
        <v>0</v>
      </c>
      <c r="BE5" s="394"/>
      <c r="BF5" t="s">
        <v>423</v>
      </c>
      <c r="BG5" s="414">
        <f>DATE(YEAR(BG4),MONTH(BG4),1)</f>
        <v>1</v>
      </c>
      <c r="BL5" t="str">
        <f>'entete pret'!$C$13</f>
        <v>Moratoire de capital</v>
      </c>
      <c r="BN5" s="297">
        <f>IF(Empr!BB15&lt;&gt;0,1,0)</f>
        <v>0</v>
      </c>
      <c r="BO5" s="297"/>
      <c r="BP5" s="297"/>
      <c r="BQ5" s="297"/>
      <c r="BR5" s="351">
        <f>IF(Empr!BB15&lt;&gt;0,3,0)</f>
        <v>0</v>
      </c>
      <c r="BS5" s="394"/>
      <c r="BT5" t="s">
        <v>423</v>
      </c>
      <c r="BU5" s="414">
        <f>DATE(YEAR(BU4),MONTH(BU4),1)</f>
        <v>1</v>
      </c>
      <c r="BZ5" t="str">
        <f>'entete pret'!$C$13</f>
        <v>Moratoire de capital</v>
      </c>
      <c r="CB5" s="297">
        <f>IF(Empr!BK15&lt;&gt;0,1,0)</f>
        <v>0</v>
      </c>
      <c r="CC5" s="297"/>
      <c r="CD5" s="297"/>
      <c r="CE5" s="297"/>
      <c r="CF5" s="297"/>
      <c r="CG5" s="351">
        <f>IF(Empr!BK15&lt;&gt;0,3,0)</f>
        <v>0</v>
      </c>
      <c r="CH5" s="394"/>
    </row>
    <row r="6" spans="1:100" ht="15" customHeight="1" thickBot="1">
      <c r="A6" s="394"/>
      <c r="O6" s="394"/>
      <c r="AC6" s="394"/>
      <c r="AQ6" s="394"/>
      <c r="BE6" s="394"/>
      <c r="BS6" s="394"/>
      <c r="CH6" s="394"/>
    </row>
    <row r="7" spans="1:100" ht="15" customHeight="1" thickTop="1" thickBot="1">
      <c r="A7" s="394"/>
      <c r="B7" s="156"/>
      <c r="C7" s="374" t="s">
        <v>329</v>
      </c>
      <c r="D7" s="374" t="s">
        <v>330</v>
      </c>
      <c r="E7" s="374" t="s">
        <v>331</v>
      </c>
      <c r="F7" s="374" t="s">
        <v>332</v>
      </c>
      <c r="G7" s="374" t="s">
        <v>333</v>
      </c>
      <c r="H7" s="156"/>
      <c r="I7" s="375"/>
      <c r="J7" s="344"/>
      <c r="K7" s="344"/>
      <c r="L7" s="344"/>
      <c r="M7" s="344"/>
      <c r="N7" s="344"/>
      <c r="O7" s="394"/>
      <c r="P7" s="156"/>
      <c r="Q7" s="374" t="str">
        <f t="shared" ref="Q7:V7" si="0">C7</f>
        <v>sans congé</v>
      </c>
      <c r="R7" s="374" t="str">
        <f t="shared" si="0"/>
        <v>intéterêt</v>
      </c>
      <c r="S7" s="374" t="str">
        <f t="shared" si="0"/>
        <v>intérêts+capital</v>
      </c>
      <c r="T7" s="374" t="str">
        <f t="shared" si="0"/>
        <v>intérêt au premier</v>
      </c>
      <c r="U7" s="374" t="str">
        <f t="shared" si="0"/>
        <v>congé en capital</v>
      </c>
      <c r="V7" s="374">
        <f t="shared" si="0"/>
        <v>0</v>
      </c>
      <c r="W7" s="375"/>
      <c r="X7" s="344"/>
      <c r="Y7" s="344"/>
      <c r="Z7" s="344"/>
      <c r="AA7" s="344"/>
      <c r="AC7" s="394"/>
      <c r="AD7" s="156"/>
      <c r="AE7" s="374" t="str">
        <f t="shared" ref="AE7:AJ7" si="1">Q7</f>
        <v>sans congé</v>
      </c>
      <c r="AF7" s="374" t="str">
        <f t="shared" si="1"/>
        <v>intéterêt</v>
      </c>
      <c r="AG7" s="374" t="str">
        <f t="shared" si="1"/>
        <v>intérêts+capital</v>
      </c>
      <c r="AH7" s="374" t="str">
        <f t="shared" si="1"/>
        <v>intérêt au premier</v>
      </c>
      <c r="AI7" s="374" t="str">
        <f t="shared" si="1"/>
        <v>congé en capital</v>
      </c>
      <c r="AJ7" s="374">
        <f t="shared" si="1"/>
        <v>0</v>
      </c>
      <c r="AK7" s="375"/>
      <c r="AL7" s="344"/>
      <c r="AM7" s="344"/>
      <c r="AN7" s="344"/>
      <c r="AO7" s="344"/>
      <c r="AQ7" s="394"/>
      <c r="AR7" s="156"/>
      <c r="AS7" s="374" t="str">
        <f>AE7</f>
        <v>sans congé</v>
      </c>
      <c r="AT7" s="374" t="str">
        <f t="shared" ref="AT7" si="2">AF7</f>
        <v>intéterêt</v>
      </c>
      <c r="AU7" s="374" t="str">
        <f t="shared" ref="AU7" si="3">AG7</f>
        <v>intérêts+capital</v>
      </c>
      <c r="AV7" s="374" t="str">
        <f t="shared" ref="AV7" si="4">AH7</f>
        <v>intérêt au premier</v>
      </c>
      <c r="AW7" s="374" t="str">
        <f t="shared" ref="AW7" si="5">AI7</f>
        <v>congé en capital</v>
      </c>
      <c r="AX7" s="374">
        <f t="shared" ref="AX7" si="6">AJ7</f>
        <v>0</v>
      </c>
      <c r="BE7" s="394"/>
      <c r="BF7" s="156"/>
      <c r="BG7" s="374" t="str">
        <f>AS7</f>
        <v>sans congé</v>
      </c>
      <c r="BH7" s="374" t="str">
        <f t="shared" ref="BH7" si="7">AT7</f>
        <v>intéterêt</v>
      </c>
      <c r="BI7" s="374" t="str">
        <f t="shared" ref="BI7" si="8">AU7</f>
        <v>intérêts+capital</v>
      </c>
      <c r="BJ7" s="374" t="str">
        <f t="shared" ref="BJ7" si="9">AV7</f>
        <v>intérêt au premier</v>
      </c>
      <c r="BK7" s="374" t="str">
        <f t="shared" ref="BK7" si="10">AW7</f>
        <v>congé en capital</v>
      </c>
      <c r="BL7" s="374">
        <f t="shared" ref="BL7" si="11">AX7</f>
        <v>0</v>
      </c>
      <c r="BM7" s="375"/>
      <c r="BN7" s="344"/>
      <c r="BO7" s="344"/>
      <c r="BP7" s="344"/>
      <c r="BQ7" s="344"/>
      <c r="BS7" s="394"/>
      <c r="CH7" s="394"/>
      <c r="CJ7" s="175" t="s">
        <v>362</v>
      </c>
      <c r="CK7" s="175" t="s">
        <v>364</v>
      </c>
      <c r="CL7" s="175" t="s">
        <v>365</v>
      </c>
    </row>
    <row r="8" spans="1:100" ht="15" customHeight="1" thickTop="1" thickBot="1">
      <c r="A8" s="394"/>
      <c r="B8" s="379"/>
      <c r="C8" s="380">
        <v>0</v>
      </c>
      <c r="D8" s="380">
        <v>1</v>
      </c>
      <c r="E8" s="381">
        <v>2</v>
      </c>
      <c r="F8" s="381">
        <v>4</v>
      </c>
      <c r="G8" s="381">
        <v>3</v>
      </c>
      <c r="H8" s="380" t="s">
        <v>270</v>
      </c>
      <c r="I8" s="399">
        <v>1</v>
      </c>
      <c r="O8" s="394"/>
      <c r="P8" s="340"/>
      <c r="Q8" s="341">
        <v>0</v>
      </c>
      <c r="R8" s="341">
        <v>1</v>
      </c>
      <c r="S8" s="342">
        <v>2</v>
      </c>
      <c r="T8" s="342">
        <v>4</v>
      </c>
      <c r="U8" s="342">
        <v>3</v>
      </c>
      <c r="V8" s="341" t="s">
        <v>270</v>
      </c>
      <c r="W8" s="399">
        <f>empr_cal!I8+1</f>
        <v>2</v>
      </c>
      <c r="AC8" s="394"/>
      <c r="AD8" s="340"/>
      <c r="AE8" s="341">
        <v>0</v>
      </c>
      <c r="AF8" s="341">
        <v>1</v>
      </c>
      <c r="AG8" s="342">
        <v>2</v>
      </c>
      <c r="AH8" s="342">
        <v>4</v>
      </c>
      <c r="AI8" s="342">
        <v>3</v>
      </c>
      <c r="AJ8" s="341" t="s">
        <v>270</v>
      </c>
      <c r="AK8" s="399">
        <f>empr_cal!W8+1</f>
        <v>3</v>
      </c>
      <c r="AQ8" s="394"/>
      <c r="AR8" s="340"/>
      <c r="AS8" s="341">
        <v>0</v>
      </c>
      <c r="AT8" s="341">
        <v>1</v>
      </c>
      <c r="AU8" s="342">
        <v>2</v>
      </c>
      <c r="AV8" s="342">
        <v>4</v>
      </c>
      <c r="AW8" s="342">
        <v>3</v>
      </c>
      <c r="AX8" s="341" t="s">
        <v>270</v>
      </c>
      <c r="AY8" s="399">
        <f>empr_cal!AK8+1</f>
        <v>4</v>
      </c>
      <c r="BE8" s="394"/>
      <c r="BF8" s="340"/>
      <c r="BG8" s="341">
        <v>0</v>
      </c>
      <c r="BH8" s="341">
        <v>1</v>
      </c>
      <c r="BI8" s="342">
        <v>2</v>
      </c>
      <c r="BJ8" s="342">
        <v>4</v>
      </c>
      <c r="BK8" s="342">
        <v>3</v>
      </c>
      <c r="BL8" s="341" t="s">
        <v>270</v>
      </c>
      <c r="BM8" s="399">
        <f>empr_cal!AY8+1</f>
        <v>5</v>
      </c>
      <c r="BS8" s="394"/>
      <c r="BT8" s="340"/>
      <c r="BU8" s="341">
        <v>0</v>
      </c>
      <c r="BV8" s="341">
        <v>1</v>
      </c>
      <c r="BW8" s="342">
        <v>2</v>
      </c>
      <c r="BX8" s="342">
        <v>4</v>
      </c>
      <c r="BY8" s="342">
        <v>3</v>
      </c>
      <c r="BZ8" s="341" t="s">
        <v>270</v>
      </c>
      <c r="CA8" s="399">
        <f>empr_cal!BM8+1</f>
        <v>6</v>
      </c>
      <c r="CH8" s="394"/>
      <c r="CJ8">
        <v>1</v>
      </c>
      <c r="CK8">
        <f>B18</f>
        <v>1</v>
      </c>
      <c r="CL8">
        <f>emp1_mont_ini</f>
        <v>0</v>
      </c>
    </row>
    <row r="9" spans="1:100" ht="15" customHeight="1" thickTop="1" thickBot="1">
      <c r="A9" s="394"/>
      <c r="B9" s="382"/>
      <c r="C9" s="383" t="s">
        <v>269</v>
      </c>
      <c r="D9" s="384" t="s">
        <v>265</v>
      </c>
      <c r="E9" s="384" t="s">
        <v>266</v>
      </c>
      <c r="F9" s="384" t="s">
        <v>267</v>
      </c>
      <c r="G9" s="384" t="s">
        <v>268</v>
      </c>
      <c r="H9" s="383" t="s">
        <v>127</v>
      </c>
      <c r="I9" s="376" t="str">
        <f>IF(empr_cal!B1=0,"a","")&amp;IF(empr_cal!B1=1,"b","")&amp;IF(empr_cal!B1=2,"c","")&amp;IF(empr_cal!B1=4,"d","")&amp;IF(empr_cal!B1=3,"e","")</f>
        <v>a</v>
      </c>
      <c r="J9" s="345" t="s">
        <v>127</v>
      </c>
      <c r="K9" s="345"/>
      <c r="L9" s="345"/>
      <c r="M9" s="345"/>
      <c r="N9" s="345"/>
      <c r="O9" s="394"/>
      <c r="P9" s="343"/>
      <c r="Q9" s="344" t="s">
        <v>269</v>
      </c>
      <c r="R9" s="345" t="s">
        <v>265</v>
      </c>
      <c r="S9" s="345" t="s">
        <v>266</v>
      </c>
      <c r="T9" s="345" t="s">
        <v>267</v>
      </c>
      <c r="U9" s="345" t="s">
        <v>268</v>
      </c>
      <c r="V9" s="344" t="s">
        <v>285</v>
      </c>
      <c r="W9" s="358" t="str">
        <f>IF(empr_cal!P1=0,"a","")&amp;IF(empr_cal!P1=1,"b","")&amp;IF(empr_cal!P1=2,"c","")&amp;IF(empr_cal!P1=4,"d","")&amp;IF(empr_cal!P1=3,"e","")</f>
        <v>a</v>
      </c>
      <c r="X9" s="345" t="s">
        <v>285</v>
      </c>
      <c r="Y9" s="345"/>
      <c r="Z9" s="345"/>
      <c r="AA9" s="345"/>
      <c r="AC9" s="394"/>
      <c r="AD9" s="343"/>
      <c r="AE9" s="344" t="s">
        <v>269</v>
      </c>
      <c r="AF9" s="345" t="s">
        <v>265</v>
      </c>
      <c r="AG9" s="345" t="s">
        <v>266</v>
      </c>
      <c r="AH9" s="345" t="s">
        <v>267</v>
      </c>
      <c r="AI9" s="345" t="s">
        <v>268</v>
      </c>
      <c r="AJ9" s="344" t="s">
        <v>294</v>
      </c>
      <c r="AK9" s="358" t="str">
        <f>IF(empr_cal!AD1=0,"a","")&amp;IF(empr_cal!AD1=1,"b","")&amp;IF(empr_cal!AD1=2,"c","")&amp;IF(empr_cal!AD1=4,"d","")&amp;IF(empr_cal!AD1=3,"e","")</f>
        <v>a</v>
      </c>
      <c r="AL9" s="345" t="s">
        <v>294</v>
      </c>
      <c r="AM9" s="345"/>
      <c r="AN9" s="345"/>
      <c r="AO9" s="345"/>
      <c r="AQ9" s="394"/>
      <c r="AR9" s="343"/>
      <c r="AS9" s="344" t="s">
        <v>269</v>
      </c>
      <c r="AT9" s="345" t="s">
        <v>265</v>
      </c>
      <c r="AU9" s="345" t="s">
        <v>266</v>
      </c>
      <c r="AV9" s="345" t="s">
        <v>267</v>
      </c>
      <c r="AW9" s="345" t="s">
        <v>268</v>
      </c>
      <c r="AX9" s="344" t="s">
        <v>303</v>
      </c>
      <c r="AY9" s="358" t="str">
        <f>IF(empr_cal!AR1=0,"a","")&amp;IF(empr_cal!AR1=1,"b","")&amp;IF(empr_cal!AR1=2,"c","")&amp;IF(empr_cal!AR1=4,"d","")&amp;IF(empr_cal!AR1=3,"e","")</f>
        <v>a</v>
      </c>
      <c r="AZ9" s="345" t="s">
        <v>303</v>
      </c>
      <c r="BA9" s="345"/>
      <c r="BB9" s="345"/>
      <c r="BC9" s="345"/>
      <c r="BE9" s="394"/>
      <c r="BF9" s="343"/>
      <c r="BG9" s="344" t="s">
        <v>269</v>
      </c>
      <c r="BH9" s="345" t="s">
        <v>265</v>
      </c>
      <c r="BI9" s="345" t="s">
        <v>266</v>
      </c>
      <c r="BJ9" s="345" t="s">
        <v>267</v>
      </c>
      <c r="BK9" s="345" t="s">
        <v>268</v>
      </c>
      <c r="BL9" s="344" t="s">
        <v>312</v>
      </c>
      <c r="BM9" s="358" t="str">
        <f>IF(empr_cal!BF1=0,"a","")&amp;IF(empr_cal!BF1=1,"b","")&amp;IF(empr_cal!BF1=2,"c","")&amp;IF(empr_cal!BF1=4,"d","")&amp;IF(empr_cal!BF1=3,"e","")</f>
        <v>a</v>
      </c>
      <c r="BN9" s="345" t="s">
        <v>312</v>
      </c>
      <c r="BO9" s="345"/>
      <c r="BP9" s="345"/>
      <c r="BQ9" s="345"/>
      <c r="BS9" s="394"/>
      <c r="BT9" s="343"/>
      <c r="BU9" s="344" t="s">
        <v>269</v>
      </c>
      <c r="BV9" s="345" t="s">
        <v>265</v>
      </c>
      <c r="BW9" s="345" t="s">
        <v>266</v>
      </c>
      <c r="BX9" s="345" t="s">
        <v>267</v>
      </c>
      <c r="BY9" s="345" t="s">
        <v>268</v>
      </c>
      <c r="BZ9" s="344" t="s">
        <v>321</v>
      </c>
      <c r="CA9" s="358" t="str">
        <f>IF(empr_cal!BT1=0,"a","")&amp;IF(empr_cal!BT1=1,"b","")&amp;IF(empr_cal!BT1=2,"c","")&amp;IF(empr_cal!BT1=4,"d","")&amp;IF(empr_cal!BT1=3,"e","")</f>
        <v>a</v>
      </c>
      <c r="CB9" s="345" t="s">
        <v>321</v>
      </c>
      <c r="CC9" s="345"/>
      <c r="CD9" s="345"/>
      <c r="CE9" s="345"/>
      <c r="CF9" s="345"/>
      <c r="CH9" s="394"/>
      <c r="CJ9">
        <v>2</v>
      </c>
      <c r="CK9">
        <f>P18</f>
        <v>1</v>
      </c>
      <c r="CL9">
        <f>emp2_mont_ini</f>
        <v>0</v>
      </c>
      <c r="CS9" t="str">
        <f>CoûtFin!E11</f>
        <v>Subvention</v>
      </c>
    </row>
    <row r="10" spans="1:100" ht="15" customHeight="1" thickTop="1" thickBot="1">
      <c r="A10" s="394"/>
      <c r="B10" s="382" t="s">
        <v>111</v>
      </c>
      <c r="C10" s="385">
        <f>ROUND(PMT(emp1_tx,emp1_fin,-emp1_mont_ini),2)</f>
        <v>0</v>
      </c>
      <c r="D10" s="386">
        <f>ROUND(PMT(emp1_tx,(emp1_fin-emp1_conge),-emp1_mont_ini),2)</f>
        <v>0</v>
      </c>
      <c r="E10" s="386">
        <f>ROUND(PMT(emp1_tx,(emp1_fin-emp1_conge),-emp1_mont_cal),2)</f>
        <v>0</v>
      </c>
      <c r="F10" s="386">
        <f>ROUND(PMT(emp1_tx,(emp1_fin-emp1_conge),-emp1_mont_cal),2)</f>
        <v>0</v>
      </c>
      <c r="G10" s="386">
        <f>ROUND(PMT(emp1_tx,(emp1_fin-emp1_conge),-Empr!I4),2)</f>
        <v>0</v>
      </c>
      <c r="H10" s="383" t="s">
        <v>124</v>
      </c>
      <c r="I10" s="377">
        <f>HLOOKUP(emp1_type,C9:G10,2,FALSE)</f>
        <v>0</v>
      </c>
      <c r="J10" t="s">
        <v>124</v>
      </c>
      <c r="O10" s="394"/>
      <c r="P10" s="343" t="s">
        <v>111</v>
      </c>
      <c r="Q10" s="346" cm="1">
        <f t="array" ref="Q10">ROUND(PMT(emp2_tx,emp2_fin,-emp2_mont_ini),2)</f>
        <v>0</v>
      </c>
      <c r="R10" s="347" cm="1">
        <f t="array" ref="R10">ROUND(PMT(emp2_tx,(emp2_fin-emp2_conge),-emp2_mont_ini),2)</f>
        <v>0</v>
      </c>
      <c r="S10" s="347" cm="1">
        <f t="array" ref="S10">ROUND(PMT(emp2_tx,(emp2_fin-emp2_conge),-emp2_mont_cal),2)</f>
        <v>0</v>
      </c>
      <c r="T10" s="347" cm="1">
        <f t="array" ref="T10">ROUND(PMT(emp2_tx,(emp2_fin-emp2_conge),-emp2_mont_cal),2)</f>
        <v>0</v>
      </c>
      <c r="U10" s="347" cm="1">
        <f t="array" ref="U10">ROUND(PMT(emp2_tx,(emp2_fin-emp2_conge),-Empr!R4),2)</f>
        <v>0</v>
      </c>
      <c r="V10" s="344" t="s">
        <v>286</v>
      </c>
      <c r="W10" s="357" cm="1">
        <f t="array" ref="W10">HLOOKUP(emp2_type,Q9:U10,2,FALSE)</f>
        <v>0</v>
      </c>
      <c r="X10" t="s">
        <v>286</v>
      </c>
      <c r="AC10" s="394"/>
      <c r="AD10" s="343" t="s">
        <v>111</v>
      </c>
      <c r="AE10" s="346" cm="1">
        <f t="array" ref="AE10">ROUND(PMT(emp3_tx,emp3_fin,-emp3_mont_ini),2)</f>
        <v>0</v>
      </c>
      <c r="AF10" s="347" cm="1">
        <f t="array" ref="AF10">ROUND(PMT(emp3_tx,(emp3_fin-emp3_conge),-emp3_mont_ini),2)</f>
        <v>0</v>
      </c>
      <c r="AG10" s="347" cm="1">
        <f t="array" ref="AG10">ROUND(PMT(emp3_tx,(emp3_fin-emp3_conge),-emp3_mont_cal),2)</f>
        <v>0</v>
      </c>
      <c r="AH10" s="347" cm="1">
        <f t="array" ref="AH10">ROUND(PMT(emp3_tx,(emp3_fin-emp3_conge),-emp3_mont_cal),2)</f>
        <v>0</v>
      </c>
      <c r="AI10" s="347" cm="1">
        <f t="array" ref="AI10">ROUND(PMT(emp3_tx,(emp3_fin-emp3_conge),-Empr!AA4),2)</f>
        <v>0</v>
      </c>
      <c r="AJ10" s="344" t="s">
        <v>295</v>
      </c>
      <c r="AK10" s="357" cm="1">
        <f t="array" ref="AK10">HLOOKUP(emp3_type,AE9:AI10,2,FALSE)</f>
        <v>0</v>
      </c>
      <c r="AL10" t="s">
        <v>295</v>
      </c>
      <c r="AQ10" s="394"/>
      <c r="AR10" s="343" t="s">
        <v>111</v>
      </c>
      <c r="AS10" s="346" cm="1">
        <f t="array" ref="AS10">ROUND(PMT(emp4_tx,emp4_fin,-emp4_mont_ini),2)</f>
        <v>0</v>
      </c>
      <c r="AT10" s="347" cm="1">
        <f t="array" ref="AT10">ROUND(PMT(emp4_tx,(emp4_fin-emp4_conge),-emp4_mont_ini),2)</f>
        <v>0</v>
      </c>
      <c r="AU10" s="347" cm="1">
        <f t="array" ref="AU10">ROUND(PMT(emp4_tx,(emp4_fin-emp4_conge),-emp4_mont_cal),2)</f>
        <v>0</v>
      </c>
      <c r="AV10" s="347" cm="1">
        <f t="array" ref="AV10">ROUND(PMT(emp4_tx,(emp4_fin-emp4_conge),-emp4_mont_cal),2)</f>
        <v>0</v>
      </c>
      <c r="AW10" s="347" cm="1">
        <f t="array" ref="AW10">ROUND(PMT(emp4_tx,(emp4_fin-emp4_conge),-Empr!AS4),2)</f>
        <v>0</v>
      </c>
      <c r="AX10" s="344" t="s">
        <v>304</v>
      </c>
      <c r="AY10" s="357" cm="1">
        <f t="array" ref="AY10">HLOOKUP(emp4_type,AS9:AW10,2,FALSE)</f>
        <v>0</v>
      </c>
      <c r="AZ10" t="s">
        <v>304</v>
      </c>
      <c r="BE10" s="394"/>
      <c r="BF10" s="343" t="s">
        <v>111</v>
      </c>
      <c r="BG10" s="346" cm="1">
        <f t="array" ref="BG10">ROUND(PMT(emp5_tx,emp5_fin,-emp5_mont_ini),2)</f>
        <v>0</v>
      </c>
      <c r="BH10" s="347" cm="1">
        <f t="array" ref="BH10">ROUND(PMT(emp5_tx,(emp5_fin-emp5_conge),-emp5_mont_ini),2)</f>
        <v>0</v>
      </c>
      <c r="BI10" s="347" cm="1">
        <f t="array" ref="BI10">ROUND(PMT(emp5_tx,(emp5_fin-emp5_conge),-emp5_mont_cal),2)</f>
        <v>0</v>
      </c>
      <c r="BJ10" s="347" cm="1">
        <f t="array" ref="BJ10">ROUND(PMT(emp5_tx,(emp5_fin-emp5_conge),-emp5_mont_cal),2)</f>
        <v>0</v>
      </c>
      <c r="BK10" s="347" cm="1">
        <f t="array" ref="BK10">ROUND(PMT(emp5_tx,(emp5_fin-emp5_conge),-Empr!BB4),2)</f>
        <v>0</v>
      </c>
      <c r="BL10" s="344" t="s">
        <v>313</v>
      </c>
      <c r="BM10" s="357" cm="1">
        <f t="array" ref="BM10">HLOOKUP(emp5_type,BG9:BK10,2,FALSE)</f>
        <v>0</v>
      </c>
      <c r="BN10" t="s">
        <v>313</v>
      </c>
      <c r="BS10" s="394"/>
      <c r="BT10" s="343" t="s">
        <v>111</v>
      </c>
      <c r="BU10" s="346" cm="1">
        <f t="array" ref="BU10">ROUND(PMT(emp6_tx,emp6_fin,-emp6_mont_ini),2)</f>
        <v>0</v>
      </c>
      <c r="BV10" s="347" cm="1">
        <f t="array" ref="BV10">ROUND(PMT(emp6_tx,(emp6_fin-emp6_conge),-emp6_mont_ini),2)</f>
        <v>0</v>
      </c>
      <c r="BW10" s="347" cm="1">
        <f t="array" ref="BW10">ROUND(PMT(emp6_tx,(emp6_fin-emp6_conge),-emp6_mont_cal),2)</f>
        <v>0</v>
      </c>
      <c r="BX10" s="347" cm="1">
        <f t="array" ref="BX10">ROUND(PMT(emp6_tx,(emp6_fin-emp6_conge),-emp6_mont_cal),2)</f>
        <v>0</v>
      </c>
      <c r="BY10" s="347" cm="1">
        <f t="array" ref="BY10">ROUND(PMT(emp6_tx,(emp6_fin-emp6_conge),-Empr!BK4),2)</f>
        <v>0</v>
      </c>
      <c r="BZ10" s="344" t="s">
        <v>322</v>
      </c>
      <c r="CA10" s="357" cm="1">
        <f t="array" ref="CA10">HLOOKUP(emp6_type,BU9:BY10,2,FALSE)</f>
        <v>0</v>
      </c>
      <c r="CB10" t="s">
        <v>322</v>
      </c>
      <c r="CH10" s="394"/>
      <c r="CJ10">
        <v>3</v>
      </c>
      <c r="CK10">
        <f>AD18</f>
        <v>1</v>
      </c>
      <c r="CL10">
        <f>emp3_mont_ini</f>
        <v>0</v>
      </c>
    </row>
    <row r="11" spans="1:100" ht="15" customHeight="1" thickTop="1" thickBot="1">
      <c r="A11" s="394"/>
      <c r="B11" s="387" t="s">
        <v>264</v>
      </c>
      <c r="C11" s="388">
        <v>0</v>
      </c>
      <c r="D11" s="388">
        <v>0</v>
      </c>
      <c r="E11" s="388">
        <f>ROUND(Empr!I4*emp1_tx,2)*emp1_conge</f>
        <v>0</v>
      </c>
      <c r="F11" s="388">
        <f>ROUND(Empr!I4*emp1_tx,2)*emp1_conge</f>
        <v>0</v>
      </c>
      <c r="G11" s="388"/>
      <c r="H11" s="389" t="s">
        <v>271</v>
      </c>
      <c r="I11" s="378">
        <f>HLOOKUP(emp1_type,C9:G11,3,FALSE)</f>
        <v>0</v>
      </c>
      <c r="J11" s="175" t="s">
        <v>271</v>
      </c>
      <c r="K11" s="175"/>
      <c r="L11" s="175"/>
      <c r="M11" s="175" t="str">
        <f>emp1_type</f>
        <v>a</v>
      </c>
      <c r="N11" s="175"/>
      <c r="O11" s="394"/>
      <c r="P11" s="348" t="s">
        <v>264</v>
      </c>
      <c r="Q11" s="349">
        <v>0</v>
      </c>
      <c r="R11" s="349">
        <v>0</v>
      </c>
      <c r="S11" s="349" cm="1">
        <f t="array" ref="S11">ROUND(Empr!R4*emp2_tx,2)*emp2_conge</f>
        <v>0</v>
      </c>
      <c r="T11" s="349" cm="1">
        <f t="array" ref="T11">ROUND(Empr!R4*emp2_tx,2)*emp2_conge</f>
        <v>0</v>
      </c>
      <c r="U11" s="349"/>
      <c r="V11" s="350" t="s">
        <v>287</v>
      </c>
      <c r="W11" s="368" cm="1">
        <f t="array" ref="W11">HLOOKUP(emp2_type,Q9:U11,3,FALSE)</f>
        <v>0</v>
      </c>
      <c r="X11" s="175" t="s">
        <v>287</v>
      </c>
      <c r="Y11" s="175"/>
      <c r="Z11" s="175"/>
      <c r="AA11" s="175"/>
      <c r="AC11" s="394"/>
      <c r="AD11" s="348" t="s">
        <v>264</v>
      </c>
      <c r="AE11" s="349">
        <v>0</v>
      </c>
      <c r="AF11" s="349">
        <v>0</v>
      </c>
      <c r="AG11" s="349" cm="1">
        <f t="array" ref="AG11">ROUND(Empr!AA4*emp3_tx,2)*emp3_conge</f>
        <v>0</v>
      </c>
      <c r="AH11" s="349" cm="1">
        <f t="array" ref="AH11">ROUND(Empr!AA4*emp3_tx,2)*emp3_conge</f>
        <v>0</v>
      </c>
      <c r="AI11" s="349"/>
      <c r="AJ11" s="350" t="s">
        <v>296</v>
      </c>
      <c r="AK11" s="368" cm="1">
        <f t="array" ref="AK11">HLOOKUP(emp3_type,AE9:AI11,3,FALSE)</f>
        <v>0</v>
      </c>
      <c r="AL11" s="175" t="s">
        <v>296</v>
      </c>
      <c r="AM11" s="175"/>
      <c r="AN11" s="175"/>
      <c r="AO11" s="175"/>
      <c r="AQ11" s="394"/>
      <c r="AR11" s="348" t="s">
        <v>264</v>
      </c>
      <c r="AS11" s="349">
        <v>0</v>
      </c>
      <c r="AT11" s="349">
        <v>0</v>
      </c>
      <c r="AU11" s="349" cm="1">
        <f t="array" ref="AU11">ROUND(Empr!AS4*emp4_tx,2)*emp4_conge</f>
        <v>0</v>
      </c>
      <c r="AV11" s="349" cm="1">
        <f t="array" ref="AV11">ROUND(Empr!AS4*emp4_tx,2)*emp4_conge</f>
        <v>0</v>
      </c>
      <c r="AW11" s="349"/>
      <c r="AX11" s="350" t="s">
        <v>305</v>
      </c>
      <c r="AY11" s="368" cm="1">
        <f t="array" ref="AY11">HLOOKUP(emp4_type,AS9:AW11,3,FALSE)</f>
        <v>0</v>
      </c>
      <c r="AZ11" s="175" t="s">
        <v>305</v>
      </c>
      <c r="BA11" s="175"/>
      <c r="BB11" s="175"/>
      <c r="BC11" s="175"/>
      <c r="BE11" s="394"/>
      <c r="BF11" s="348" t="s">
        <v>264</v>
      </c>
      <c r="BG11" s="349">
        <v>0</v>
      </c>
      <c r="BH11" s="349">
        <v>0</v>
      </c>
      <c r="BI11" s="349" cm="1">
        <f t="array" ref="BI11">ROUND(Empr!BB4*emp5_tx,2)*emp5_conge</f>
        <v>0</v>
      </c>
      <c r="BJ11" s="349" cm="1">
        <f t="array" ref="BJ11">ROUND(Empr!BB4*emp5_tx,2)*emp5_conge</f>
        <v>0</v>
      </c>
      <c r="BK11" s="349"/>
      <c r="BL11" s="350" t="s">
        <v>314</v>
      </c>
      <c r="BM11" s="368" cm="1">
        <f t="array" ref="BM11">HLOOKUP(emp5_type,BG9:BK11,3,FALSE)</f>
        <v>0</v>
      </c>
      <c r="BN11" s="175" t="s">
        <v>314</v>
      </c>
      <c r="BO11" s="175"/>
      <c r="BP11" s="175"/>
      <c r="BQ11" s="175"/>
      <c r="BS11" s="394"/>
      <c r="BT11" s="348" t="s">
        <v>264</v>
      </c>
      <c r="BU11" s="349">
        <v>0</v>
      </c>
      <c r="BV11" s="349">
        <v>0</v>
      </c>
      <c r="BW11" s="349" cm="1">
        <f t="array" ref="BW11">ROUND(Empr!BK4*emp6_tx,2)*emp6_conge</f>
        <v>0</v>
      </c>
      <c r="BX11" s="349" cm="1">
        <f t="array" ref="BX11">ROUND(Empr!BK4*emp6_tx,2)*emp6_conge</f>
        <v>0</v>
      </c>
      <c r="BY11" s="349"/>
      <c r="BZ11" s="350" t="s">
        <v>323</v>
      </c>
      <c r="CA11" s="368" cm="1">
        <f t="array" ref="CA11">HLOOKUP(emp6_type,BU9:BY11,3,FALSE)</f>
        <v>0</v>
      </c>
      <c r="CB11" s="175" t="s">
        <v>323</v>
      </c>
      <c r="CC11" s="175"/>
      <c r="CD11" s="175"/>
      <c r="CE11" s="175"/>
      <c r="CF11" s="175"/>
      <c r="CH11" s="394"/>
      <c r="CJ11">
        <v>4</v>
      </c>
      <c r="CK11">
        <f>AR18</f>
        <v>1</v>
      </c>
      <c r="CL11">
        <f>emp4_mont_ini</f>
        <v>0</v>
      </c>
      <c r="CQ11" t="s">
        <v>430</v>
      </c>
      <c r="CR11" s="175" t="s">
        <v>428</v>
      </c>
      <c r="CS11" s="175" t="s">
        <v>364</v>
      </c>
      <c r="CT11" s="175" t="s">
        <v>365</v>
      </c>
      <c r="CV11" s="35"/>
    </row>
    <row r="12" spans="1:100" ht="15" customHeight="1" thickTop="1" thickBot="1">
      <c r="A12" s="394"/>
      <c r="B12" s="175" t="s">
        <v>273</v>
      </c>
      <c r="C12" s="2">
        <f>emp1_mont_ini</f>
        <v>0</v>
      </c>
      <c r="D12" s="2">
        <f>emp1_mont_ini</f>
        <v>0</v>
      </c>
      <c r="E12" s="2">
        <f>emp1_mont_ini+emp1_int_cumu</f>
        <v>0</v>
      </c>
      <c r="F12" s="2">
        <f>emp1_mont_ini</f>
        <v>0</v>
      </c>
      <c r="G12" s="329">
        <f>Empr!I4</f>
        <v>0</v>
      </c>
      <c r="H12" s="156"/>
      <c r="I12" s="369">
        <f>HLOOKUP(emp1_type,C9:G12,4,FALSE)</f>
        <v>0</v>
      </c>
      <c r="J12" s="370" t="s">
        <v>274</v>
      </c>
      <c r="K12" s="345"/>
      <c r="L12" s="345"/>
      <c r="M12" s="345"/>
      <c r="N12" s="345"/>
      <c r="O12" s="394"/>
      <c r="P12" s="175" t="s">
        <v>273</v>
      </c>
      <c r="Q12" s="2" cm="1">
        <f t="array" ref="Q12">emp2_mont_ini</f>
        <v>0</v>
      </c>
      <c r="R12" s="2" cm="1">
        <f t="array" ref="R12">emp2_mont_ini</f>
        <v>0</v>
      </c>
      <c r="S12" s="2" cm="1">
        <f t="array" ref="S12">emp2_mont_ini+emp2_int_cumu</f>
        <v>0</v>
      </c>
      <c r="T12" s="2" cm="1">
        <f t="array" ref="T12">emp2_mont_ini</f>
        <v>0</v>
      </c>
      <c r="U12" s="329">
        <f>Empr!R4</f>
        <v>0</v>
      </c>
      <c r="V12" s="156"/>
      <c r="W12" s="369" cm="1">
        <f t="array" ref="W12">HLOOKUP(emp2_type,Q9:U12,4,FALSE)</f>
        <v>0</v>
      </c>
      <c r="X12" s="370" t="s">
        <v>288</v>
      </c>
      <c r="Y12" s="345"/>
      <c r="Z12" s="345"/>
      <c r="AA12" s="345"/>
      <c r="AC12" s="394"/>
      <c r="AD12" s="175" t="s">
        <v>273</v>
      </c>
      <c r="AE12" s="2" cm="1">
        <f t="array" ref="AE12">emp3_mont_ini</f>
        <v>0</v>
      </c>
      <c r="AF12" s="2" cm="1">
        <f t="array" ref="AF12">emp3_mont_ini</f>
        <v>0</v>
      </c>
      <c r="AG12" s="2" cm="1">
        <f t="array" ref="AG12">emp3_mont_ini+emp3_int_cumu</f>
        <v>0</v>
      </c>
      <c r="AH12" s="2" cm="1">
        <f t="array" ref="AH12">emp3_mont_ini</f>
        <v>0</v>
      </c>
      <c r="AI12" s="329">
        <f>Empr!AA4</f>
        <v>0</v>
      </c>
      <c r="AJ12" s="156"/>
      <c r="AK12" s="369" cm="1">
        <f t="array" ref="AK12">HLOOKUP(emp3_type,AE9:AI12,4,FALSE)</f>
        <v>0</v>
      </c>
      <c r="AL12" s="370" t="s">
        <v>297</v>
      </c>
      <c r="AM12" s="345"/>
      <c r="AN12" s="345"/>
      <c r="AO12" s="345"/>
      <c r="AQ12" s="394"/>
      <c r="AR12" s="175" t="s">
        <v>273</v>
      </c>
      <c r="AS12" s="2" cm="1">
        <f t="array" ref="AS12">emp4_mont_ini</f>
        <v>0</v>
      </c>
      <c r="AT12" s="2" cm="1">
        <f t="array" ref="AT12">emp4_mont_ini</f>
        <v>0</v>
      </c>
      <c r="AU12" s="2" cm="1">
        <f t="array" ref="AU12">emp4_mont_ini+emp4_int_cumu</f>
        <v>0</v>
      </c>
      <c r="AV12" s="2" cm="1">
        <f t="array" ref="AV12">emp4_mont_ini</f>
        <v>0</v>
      </c>
      <c r="AW12" s="329">
        <f>Empr!AS4</f>
        <v>0</v>
      </c>
      <c r="AX12" s="156"/>
      <c r="AY12" s="369" cm="1">
        <f t="array" ref="AY12">HLOOKUP(emp4_type,AS9:AW12,4,FALSE)</f>
        <v>0</v>
      </c>
      <c r="AZ12" s="370" t="s">
        <v>306</v>
      </c>
      <c r="BA12" s="345"/>
      <c r="BB12" s="345"/>
      <c r="BC12" s="345"/>
      <c r="BE12" s="394"/>
      <c r="BF12" s="175" t="s">
        <v>273</v>
      </c>
      <c r="BG12" s="2" cm="1">
        <f t="array" ref="BG12">emp5_mont_ini</f>
        <v>0</v>
      </c>
      <c r="BH12" s="2" cm="1">
        <f t="array" ref="BH12">emp5_mont_ini</f>
        <v>0</v>
      </c>
      <c r="BI12" s="2" cm="1">
        <f t="array" ref="BI12">emp5_mont_ini+emp5_int_cumu</f>
        <v>0</v>
      </c>
      <c r="BJ12" s="2" cm="1">
        <f t="array" ref="BJ12">emp5_mont_ini</f>
        <v>0</v>
      </c>
      <c r="BK12" s="329">
        <f>Empr!BB4</f>
        <v>0</v>
      </c>
      <c r="BL12" s="156"/>
      <c r="BM12" s="369" cm="1">
        <f t="array" ref="BM12">HLOOKUP(emp5_type,BG9:BK12,4,FALSE)</f>
        <v>0</v>
      </c>
      <c r="BN12" s="370" t="s">
        <v>315</v>
      </c>
      <c r="BO12" s="345"/>
      <c r="BP12" s="345"/>
      <c r="BQ12" s="345"/>
      <c r="BS12" s="394"/>
      <c r="BT12" s="175" t="s">
        <v>273</v>
      </c>
      <c r="BU12" s="2" cm="1">
        <f t="array" ref="BU12">emp6_mont_ini</f>
        <v>0</v>
      </c>
      <c r="BV12" s="2" cm="1">
        <f t="array" ref="BV12">emp6_mont_ini</f>
        <v>0</v>
      </c>
      <c r="BW12" s="2" cm="1">
        <f t="array" ref="BW12">emp6_mont_ini+emp6_int_cumu</f>
        <v>0</v>
      </c>
      <c r="BX12" s="2" cm="1">
        <f t="array" ref="BX12">emp6_mont_ini</f>
        <v>0</v>
      </c>
      <c r="BY12" s="329">
        <f>Empr!BK4</f>
        <v>0</v>
      </c>
      <c r="BZ12" s="156"/>
      <c r="CA12" s="369" cm="1">
        <f t="array" ref="CA12">HLOOKUP(emp6_type,BU9:BY12,4,FALSE)</f>
        <v>0</v>
      </c>
      <c r="CB12" s="370" t="s">
        <v>324</v>
      </c>
      <c r="CC12" s="345"/>
      <c r="CD12" s="345"/>
      <c r="CE12" s="345"/>
      <c r="CF12" s="345"/>
      <c r="CH12" s="394"/>
      <c r="CJ12">
        <v>5</v>
      </c>
      <c r="CK12">
        <f>BF18</f>
        <v>1</v>
      </c>
      <c r="CL12">
        <f>emp5_mont_ini</f>
        <v>0</v>
      </c>
      <c r="CQ12" s="414">
        <f>IF(CoûtFin!I12=0,date_demarrage,CoûtFin!I12)</f>
        <v>46023</v>
      </c>
      <c r="CR12" s="414">
        <f>DATE(YEAR(CQ12),MONTH(CQ12),1)</f>
        <v>46023</v>
      </c>
      <c r="CS12">
        <f>IF(CoûtFin!I12=0,0,IF(date_demarrage&gt;CoûtFin!I12,(DATEDIF(CR12,date_demarrage,"m")-1)*(-1),(DATEDIF(date_demarrage,CoûtFin!I12,"m")+1)))</f>
        <v>0</v>
      </c>
      <c r="CT12">
        <f>CoûtFin!J12</f>
        <v>0</v>
      </c>
      <c r="CV12" s="442" t="s">
        <v>429</v>
      </c>
    </row>
    <row r="13" spans="1:100" ht="15" customHeight="1" thickTop="1" thickBot="1">
      <c r="A13" s="394"/>
      <c r="B13" s="788"/>
      <c r="C13" s="788"/>
      <c r="H13" s="156"/>
      <c r="I13" s="369">
        <f>Empr!I4</f>
        <v>0</v>
      </c>
      <c r="J13" s="370" t="s">
        <v>277</v>
      </c>
      <c r="K13" s="345"/>
      <c r="L13" s="345"/>
      <c r="M13" s="403" t="s">
        <v>352</v>
      </c>
      <c r="N13" s="403">
        <v>0</v>
      </c>
      <c r="O13" s="394"/>
      <c r="P13" s="788"/>
      <c r="Q13" s="788"/>
      <c r="V13" s="156"/>
      <c r="W13" s="369">
        <f>Empr!R4</f>
        <v>0</v>
      </c>
      <c r="X13" s="370" t="s">
        <v>289</v>
      </c>
      <c r="Y13" s="345"/>
      <c r="Z13" s="345"/>
      <c r="AA13" s="345"/>
      <c r="AC13" s="394"/>
      <c r="AD13" s="788"/>
      <c r="AE13" s="788"/>
      <c r="AJ13" s="156"/>
      <c r="AK13" s="369">
        <f>Empr!AA4</f>
        <v>0</v>
      </c>
      <c r="AL13" s="370" t="s">
        <v>298</v>
      </c>
      <c r="AM13" s="345"/>
      <c r="AN13" s="345"/>
      <c r="AO13" s="345"/>
      <c r="AQ13" s="394"/>
      <c r="AR13" s="788"/>
      <c r="AS13" s="788"/>
      <c r="AX13" s="156"/>
      <c r="AY13" s="369">
        <f>Empr!AS4</f>
        <v>0</v>
      </c>
      <c r="AZ13" s="370" t="s">
        <v>307</v>
      </c>
      <c r="BA13" s="345"/>
      <c r="BB13" s="345"/>
      <c r="BC13" s="345"/>
      <c r="BE13" s="394"/>
      <c r="BF13" s="788"/>
      <c r="BG13" s="788"/>
      <c r="BL13" s="156"/>
      <c r="BM13" s="369">
        <f>Empr!BB4</f>
        <v>0</v>
      </c>
      <c r="BN13" s="370" t="s">
        <v>316</v>
      </c>
      <c r="BO13" s="345"/>
      <c r="BP13" s="345"/>
      <c r="BQ13" s="345"/>
      <c r="BS13" s="394"/>
      <c r="BT13" s="788"/>
      <c r="BU13" s="788"/>
      <c r="BZ13" s="156"/>
      <c r="CA13" s="369">
        <f>Empr!BK4</f>
        <v>0</v>
      </c>
      <c r="CB13" s="370" t="s">
        <v>325</v>
      </c>
      <c r="CC13" s="345"/>
      <c r="CD13" s="345"/>
      <c r="CE13" s="345"/>
      <c r="CF13" s="345"/>
      <c r="CH13" s="394"/>
      <c r="CJ13">
        <v>6</v>
      </c>
      <c r="CK13">
        <f>BT18</f>
        <v>1</v>
      </c>
      <c r="CL13">
        <f>emp6_mont_ini</f>
        <v>0</v>
      </c>
      <c r="CQ13" s="414">
        <f>IF(CoûtFin!I13=0,date_demarrage,CoûtFin!I13)</f>
        <v>46023</v>
      </c>
      <c r="CR13" s="414">
        <f t="shared" ref="CR13:CR15" si="12">DATE(YEAR(CQ13),MONTH(CQ13),1)</f>
        <v>46023</v>
      </c>
      <c r="CS13">
        <f>IF(CoûtFin!I13=0,0,IF(date_demarrage&gt;CoûtFin!I13,(DATEDIF(CR13,date_demarrage,"m")-1)*(-1),(DATEDIF(date_demarrage,CoûtFin!I13,"m")+1)))</f>
        <v>0</v>
      </c>
      <c r="CT13">
        <f>CoûtFin!J13</f>
        <v>0</v>
      </c>
      <c r="CV13" s="35"/>
    </row>
    <row r="14" spans="1:100" ht="15" customHeight="1" thickTop="1">
      <c r="A14" s="394"/>
      <c r="B14" s="42"/>
      <c r="C14" s="42"/>
      <c r="H14" s="156">
        <f>N14</f>
        <v>0</v>
      </c>
      <c r="I14" s="345"/>
      <c r="J14" s="345"/>
      <c r="K14" s="345"/>
      <c r="L14" s="345"/>
      <c r="M14" s="403" t="s">
        <v>354</v>
      </c>
      <c r="N14" s="403">
        <f>empr_ref_avant</f>
        <v>0</v>
      </c>
      <c r="O14" s="394"/>
      <c r="P14" s="42"/>
      <c r="Q14" s="298">
        <v>30</v>
      </c>
      <c r="V14" s="156"/>
      <c r="W14" s="345"/>
      <c r="X14" s="345"/>
      <c r="Y14" s="345"/>
      <c r="Z14" s="345"/>
      <c r="AA14" s="345"/>
      <c r="AC14" s="394"/>
      <c r="AD14" s="42"/>
      <c r="AE14" s="42"/>
      <c r="AJ14" s="156"/>
      <c r="AK14" s="345"/>
      <c r="AL14" s="345"/>
      <c r="AM14" s="345"/>
      <c r="AN14" s="345"/>
      <c r="AO14" s="345"/>
      <c r="AQ14" s="394"/>
      <c r="AR14" s="42"/>
      <c r="AS14" s="42"/>
      <c r="AX14" s="156"/>
      <c r="AY14" s="345"/>
      <c r="AZ14" s="345"/>
      <c r="BA14" s="345"/>
      <c r="BB14" s="345"/>
      <c r="BC14" s="345"/>
      <c r="BE14" s="394"/>
      <c r="BF14" s="42"/>
      <c r="BG14" s="42"/>
      <c r="BL14" s="156"/>
      <c r="BM14" s="345"/>
      <c r="BN14" s="345"/>
      <c r="BO14" s="345"/>
      <c r="BP14" s="345"/>
      <c r="BQ14" s="345"/>
      <c r="BS14" s="394"/>
      <c r="BT14" s="42"/>
      <c r="BU14" s="42"/>
      <c r="BZ14" s="156"/>
      <c r="CA14" s="345"/>
      <c r="CB14" s="345"/>
      <c r="CC14" s="345"/>
      <c r="CD14" s="345"/>
      <c r="CE14" s="345"/>
      <c r="CF14" s="345"/>
      <c r="CH14" s="394"/>
      <c r="CQ14" s="414">
        <f>IF(CoûtFin!I14=0,date_demarrage,CoûtFin!I14)</f>
        <v>46023</v>
      </c>
      <c r="CR14" s="414">
        <f t="shared" si="12"/>
        <v>46023</v>
      </c>
      <c r="CS14">
        <f>IF(CoûtFin!I14=0,0,IF(date_demarrage&gt;CoûtFin!I14,(DATEDIF(CR14,date_demarrage,"m")-1)*(-1),(DATEDIF(date_demarrage,CoûtFin!I14,"m")+1)))</f>
        <v>0</v>
      </c>
      <c r="CT14">
        <f>CoûtFin!J14</f>
        <v>0</v>
      </c>
      <c r="CV14" s="35"/>
    </row>
    <row r="15" spans="1:100" ht="15" customHeight="1">
      <c r="A15" s="394"/>
      <c r="B15" s="42"/>
      <c r="C15" s="42"/>
      <c r="H15" s="156"/>
      <c r="I15" s="345"/>
      <c r="J15" s="345" t="s">
        <v>353</v>
      </c>
      <c r="K15" s="345">
        <f>SUM(K19:K621)</f>
        <v>0</v>
      </c>
      <c r="L15" s="345">
        <f t="shared" ref="L15:M15" si="13">SUM(L19:L621)</f>
        <v>0</v>
      </c>
      <c r="M15" s="345">
        <f t="shared" si="13"/>
        <v>0</v>
      </c>
      <c r="N15" s="345">
        <f>SUM(N19:N621)</f>
        <v>0</v>
      </c>
      <c r="O15" s="394"/>
      <c r="P15" s="42"/>
      <c r="Q15" s="42"/>
      <c r="V15" s="156"/>
      <c r="W15" s="345"/>
      <c r="X15" s="345" t="s">
        <v>353</v>
      </c>
      <c r="Y15" s="345">
        <f>SUM(Y19:Y621)</f>
        <v>0</v>
      </c>
      <c r="Z15" s="345">
        <f t="shared" ref="Z15:AA15" si="14">SUM(Z19:Z621)</f>
        <v>0</v>
      </c>
      <c r="AA15" s="345">
        <f t="shared" si="14"/>
        <v>0</v>
      </c>
      <c r="AB15" s="345">
        <f>SUM(AB19:AB621)</f>
        <v>0</v>
      </c>
      <c r="AC15" s="394"/>
      <c r="AD15" s="42"/>
      <c r="AE15" s="42"/>
      <c r="AJ15" s="156"/>
      <c r="AK15" s="345"/>
      <c r="AL15" s="345" t="s">
        <v>353</v>
      </c>
      <c r="AM15" s="345">
        <f>SUM(AM19:AM621)</f>
        <v>0</v>
      </c>
      <c r="AN15" s="345">
        <f t="shared" ref="AN15:AO15" si="15">SUM(AN19:AN621)</f>
        <v>0</v>
      </c>
      <c r="AO15" s="345">
        <f t="shared" si="15"/>
        <v>0</v>
      </c>
      <c r="AP15" s="345">
        <f>SUM(AP19:AP621)</f>
        <v>0</v>
      </c>
      <c r="AQ15" s="394"/>
      <c r="AR15" s="42"/>
      <c r="AS15" s="42"/>
      <c r="AX15" s="156"/>
      <c r="AY15" s="345"/>
      <c r="AZ15" s="345" t="s">
        <v>353</v>
      </c>
      <c r="BA15" s="345">
        <f>SUM(BA19:BA621)</f>
        <v>0</v>
      </c>
      <c r="BB15" s="345">
        <f t="shared" ref="BB15:BC15" si="16">SUM(BB19:BB621)</f>
        <v>0</v>
      </c>
      <c r="BC15" s="345">
        <f t="shared" si="16"/>
        <v>0</v>
      </c>
      <c r="BD15" s="345">
        <f>SUM(BD19:BD621)</f>
        <v>0</v>
      </c>
      <c r="BE15" s="394"/>
      <c r="BF15" s="42"/>
      <c r="BG15" s="42"/>
      <c r="BL15" s="156"/>
      <c r="BM15" s="345"/>
      <c r="BN15" s="345" t="s">
        <v>353</v>
      </c>
      <c r="BO15" s="345">
        <f>SUM(BO19:BO621)</f>
        <v>0</v>
      </c>
      <c r="BP15" s="345">
        <f t="shared" ref="BP15:BQ15" si="17">SUM(BP19:BP621)</f>
        <v>0</v>
      </c>
      <c r="BQ15" s="345">
        <f t="shared" si="17"/>
        <v>0</v>
      </c>
      <c r="BR15" s="345">
        <f>SUM(BR19:BR621)</f>
        <v>0</v>
      </c>
      <c r="BS15" s="394"/>
      <c r="BT15" s="42"/>
      <c r="BU15" s="42"/>
      <c r="BZ15" s="156"/>
      <c r="CA15" s="345"/>
      <c r="CB15" s="345" t="s">
        <v>353</v>
      </c>
      <c r="CC15" s="345">
        <f>SUM(CC19:CC621)</f>
        <v>0</v>
      </c>
      <c r="CD15" s="345">
        <f t="shared" ref="CD15:CE15" si="18">SUM(CD19:CD621)</f>
        <v>0</v>
      </c>
      <c r="CE15" s="345">
        <f t="shared" si="18"/>
        <v>0</v>
      </c>
      <c r="CF15" s="345">
        <f>SUM(CF19:CF621)</f>
        <v>0</v>
      </c>
      <c r="CH15" s="394"/>
      <c r="CQ15" s="414">
        <f>IF(CoûtFin!I15=0,date_demarrage,CoûtFin!I15)</f>
        <v>46023</v>
      </c>
      <c r="CR15" s="414">
        <f t="shared" si="12"/>
        <v>46023</v>
      </c>
      <c r="CS15">
        <f>IF(CoûtFin!I15=0,0,IF(date_demarrage&gt;CoûtFin!I15,(DATEDIF(CR15,date_demarrage,"m")-1)*(-1),(DATEDIF(date_demarrage,CoûtFin!I15,"m")+1)))</f>
        <v>0</v>
      </c>
      <c r="CT15">
        <f>CoûtFin!J15</f>
        <v>0</v>
      </c>
      <c r="CV15" s="35"/>
    </row>
    <row r="16" spans="1:100" ht="15" customHeight="1">
      <c r="A16" s="394"/>
      <c r="B16" s="42">
        <v>1</v>
      </c>
      <c r="C16" s="42">
        <v>2</v>
      </c>
      <c r="D16" s="42">
        <v>3</v>
      </c>
      <c r="E16" s="42">
        <v>4</v>
      </c>
      <c r="F16" s="42">
        <v>5</v>
      </c>
      <c r="G16" s="42">
        <v>6</v>
      </c>
      <c r="H16" s="42">
        <v>7</v>
      </c>
      <c r="I16" s="42">
        <v>8</v>
      </c>
      <c r="J16" s="42">
        <v>9</v>
      </c>
      <c r="K16" s="42">
        <v>10</v>
      </c>
      <c r="L16" s="42">
        <v>11</v>
      </c>
      <c r="M16" s="42">
        <v>12</v>
      </c>
      <c r="N16" s="42">
        <v>13</v>
      </c>
      <c r="O16" s="394"/>
      <c r="P16">
        <f t="shared" ref="P16:X16" si="19">B16</f>
        <v>1</v>
      </c>
      <c r="Q16">
        <f t="shared" si="19"/>
        <v>2</v>
      </c>
      <c r="R16">
        <f t="shared" si="19"/>
        <v>3</v>
      </c>
      <c r="S16">
        <f t="shared" si="19"/>
        <v>4</v>
      </c>
      <c r="T16">
        <f t="shared" si="19"/>
        <v>5</v>
      </c>
      <c r="U16">
        <f t="shared" si="19"/>
        <v>6</v>
      </c>
      <c r="V16">
        <f t="shared" si="19"/>
        <v>7</v>
      </c>
      <c r="W16">
        <f t="shared" si="19"/>
        <v>8</v>
      </c>
      <c r="X16" s="42">
        <f t="shared" si="19"/>
        <v>9</v>
      </c>
      <c r="Y16" s="42">
        <f t="shared" ref="Y16:AB17" si="20">K16</f>
        <v>10</v>
      </c>
      <c r="Z16" s="42">
        <f t="shared" si="20"/>
        <v>11</v>
      </c>
      <c r="AA16" s="42">
        <f t="shared" si="20"/>
        <v>12</v>
      </c>
      <c r="AB16" s="42">
        <f t="shared" si="20"/>
        <v>13</v>
      </c>
      <c r="AC16" s="394"/>
      <c r="AD16">
        <f t="shared" ref="AD16:AK16" si="21">B16</f>
        <v>1</v>
      </c>
      <c r="AE16">
        <f t="shared" si="21"/>
        <v>2</v>
      </c>
      <c r="AF16">
        <f t="shared" si="21"/>
        <v>3</v>
      </c>
      <c r="AG16">
        <f t="shared" si="21"/>
        <v>4</v>
      </c>
      <c r="AH16">
        <f t="shared" si="21"/>
        <v>5</v>
      </c>
      <c r="AI16">
        <f t="shared" si="21"/>
        <v>6</v>
      </c>
      <c r="AJ16">
        <f t="shared" si="21"/>
        <v>7</v>
      </c>
      <c r="AK16">
        <f t="shared" si="21"/>
        <v>8</v>
      </c>
      <c r="AL16" s="42">
        <f>X16</f>
        <v>9</v>
      </c>
      <c r="AM16" s="42">
        <f t="shared" ref="AM16:AM17" si="22">Y16</f>
        <v>10</v>
      </c>
      <c r="AN16" s="42">
        <f t="shared" ref="AN16:AN17" si="23">Z16</f>
        <v>11</v>
      </c>
      <c r="AO16" s="42">
        <f t="shared" ref="AO16:AO17" si="24">AA16</f>
        <v>12</v>
      </c>
      <c r="AP16" s="42">
        <f t="shared" ref="AP16:AP17" si="25">AB16</f>
        <v>13</v>
      </c>
      <c r="AQ16" s="394"/>
      <c r="AR16">
        <f t="shared" ref="AR16:AY16" si="26">P16</f>
        <v>1</v>
      </c>
      <c r="AS16">
        <f t="shared" si="26"/>
        <v>2</v>
      </c>
      <c r="AT16">
        <f t="shared" si="26"/>
        <v>3</v>
      </c>
      <c r="AU16">
        <f t="shared" si="26"/>
        <v>4</v>
      </c>
      <c r="AV16">
        <f t="shared" si="26"/>
        <v>5</v>
      </c>
      <c r="AW16">
        <f t="shared" si="26"/>
        <v>6</v>
      </c>
      <c r="AX16">
        <f t="shared" si="26"/>
        <v>7</v>
      </c>
      <c r="AY16">
        <f t="shared" si="26"/>
        <v>8</v>
      </c>
      <c r="AZ16" s="42">
        <f>AL16</f>
        <v>9</v>
      </c>
      <c r="BA16" s="42">
        <f t="shared" ref="BA16:BA17" si="27">AM16</f>
        <v>10</v>
      </c>
      <c r="BB16" s="42">
        <f t="shared" ref="BB16:BB17" si="28">AN16</f>
        <v>11</v>
      </c>
      <c r="BC16" s="42">
        <f t="shared" ref="BC16:BC17" si="29">AO16</f>
        <v>12</v>
      </c>
      <c r="BD16" s="42">
        <f t="shared" ref="BD16:BD17" si="30">AP16</f>
        <v>13</v>
      </c>
      <c r="BE16" s="394"/>
      <c r="BF16">
        <f>AD16</f>
        <v>1</v>
      </c>
      <c r="BG16">
        <f t="shared" ref="BG16" si="31">AE16</f>
        <v>2</v>
      </c>
      <c r="BH16">
        <f t="shared" ref="BH16" si="32">AF16</f>
        <v>3</v>
      </c>
      <c r="BI16">
        <f t="shared" ref="BI16" si="33">AG16</f>
        <v>4</v>
      </c>
      <c r="BJ16">
        <f t="shared" ref="BJ16" si="34">AH16</f>
        <v>5</v>
      </c>
      <c r="BK16">
        <f t="shared" ref="BK16" si="35">AI16</f>
        <v>6</v>
      </c>
      <c r="BL16">
        <f t="shared" ref="BL16" si="36">AJ16</f>
        <v>7</v>
      </c>
      <c r="BM16">
        <f t="shared" ref="BM16" si="37">AK16</f>
        <v>8</v>
      </c>
      <c r="BN16" s="42">
        <f>AZ16</f>
        <v>9</v>
      </c>
      <c r="BO16" s="42">
        <f t="shared" ref="BO16:BO17" si="38">BA16</f>
        <v>10</v>
      </c>
      <c r="BP16" s="42">
        <f t="shared" ref="BP16:BP17" si="39">BB16</f>
        <v>11</v>
      </c>
      <c r="BQ16" s="42">
        <f t="shared" ref="BQ16:BQ17" si="40">BC16</f>
        <v>12</v>
      </c>
      <c r="BR16" s="42">
        <f t="shared" ref="BR16:BR17" si="41">BD16</f>
        <v>13</v>
      </c>
      <c r="BS16" s="394"/>
      <c r="BT16">
        <f>AR16</f>
        <v>1</v>
      </c>
      <c r="BU16">
        <f t="shared" ref="BU16" si="42">AS16</f>
        <v>2</v>
      </c>
      <c r="BV16">
        <f t="shared" ref="BV16" si="43">AT16</f>
        <v>3</v>
      </c>
      <c r="BW16">
        <f t="shared" ref="BW16" si="44">AU16</f>
        <v>4</v>
      </c>
      <c r="BX16">
        <f t="shared" ref="BX16" si="45">AV16</f>
        <v>5</v>
      </c>
      <c r="BY16">
        <f t="shared" ref="BY16" si="46">AW16</f>
        <v>6</v>
      </c>
      <c r="BZ16">
        <f t="shared" ref="BZ16" si="47">AX16</f>
        <v>7</v>
      </c>
      <c r="CA16">
        <f t="shared" ref="CA16" si="48">AY16</f>
        <v>8</v>
      </c>
      <c r="CB16" s="42">
        <f>BN16</f>
        <v>9</v>
      </c>
      <c r="CC16" s="42">
        <f t="shared" ref="CC16:CC17" si="49">BO16</f>
        <v>10</v>
      </c>
      <c r="CD16" s="42">
        <f t="shared" ref="CD16:CD17" si="50">BP16</f>
        <v>11</v>
      </c>
      <c r="CE16" s="42">
        <f t="shared" ref="CE16:CE17" si="51">BQ16</f>
        <v>12</v>
      </c>
      <c r="CF16" s="42">
        <f t="shared" ref="CF16:CF17" si="52">BR16</f>
        <v>13</v>
      </c>
      <c r="CG16">
        <f>BD16</f>
        <v>13</v>
      </c>
      <c r="CH16" s="394"/>
    </row>
    <row r="17" spans="1:98" ht="15" customHeight="1">
      <c r="A17" s="394"/>
      <c r="B17" s="360" t="s">
        <v>335</v>
      </c>
      <c r="C17" s="303" t="s">
        <v>334</v>
      </c>
      <c r="D17" s="303" t="s">
        <v>336</v>
      </c>
      <c r="E17" s="303" t="s">
        <v>111</v>
      </c>
      <c r="F17" s="303" t="s">
        <v>121</v>
      </c>
      <c r="G17" s="303" t="s">
        <v>122</v>
      </c>
      <c r="H17" s="303" t="s">
        <v>275</v>
      </c>
      <c r="I17" s="367" t="s">
        <v>276</v>
      </c>
      <c r="J17" s="333" t="s">
        <v>355</v>
      </c>
      <c r="K17" s="333" t="s">
        <v>348</v>
      </c>
      <c r="L17" s="395" t="s">
        <v>349</v>
      </c>
      <c r="M17" s="395" t="s">
        <v>350</v>
      </c>
      <c r="N17" s="395" t="s">
        <v>351</v>
      </c>
      <c r="O17" s="394"/>
      <c r="P17" s="390" t="s">
        <v>337</v>
      </c>
      <c r="Q17" s="396" t="str">
        <f t="shared" ref="Q17:X17" si="53">C17</f>
        <v>indexe de recherche</v>
      </c>
      <c r="R17" s="396" t="str">
        <f t="shared" si="53"/>
        <v>comportement</v>
      </c>
      <c r="S17" s="396" t="str">
        <f t="shared" si="53"/>
        <v>versement</v>
      </c>
      <c r="T17" s="396" t="str">
        <f t="shared" si="53"/>
        <v>intérêt</v>
      </c>
      <c r="U17" s="396" t="str">
        <f t="shared" si="53"/>
        <v>capital</v>
      </c>
      <c r="V17" s="396" t="str">
        <f t="shared" si="53"/>
        <v>sold</v>
      </c>
      <c r="W17" s="396" t="str">
        <f t="shared" si="53"/>
        <v>nu période</v>
      </c>
      <c r="X17" s="333" t="str">
        <f t="shared" si="53"/>
        <v>intérêt cum</v>
      </c>
      <c r="Y17" s="333" t="str">
        <f t="shared" si="20"/>
        <v>vers cumulé</v>
      </c>
      <c r="Z17" s="333" t="str">
        <f t="shared" si="20"/>
        <v>intérêt cumulé</v>
      </c>
      <c r="AA17" s="333" t="str">
        <f t="shared" si="20"/>
        <v>capital culmulé</v>
      </c>
      <c r="AB17" s="333" t="str">
        <f t="shared" si="20"/>
        <v>solde dernier</v>
      </c>
      <c r="AC17" s="394"/>
      <c r="AD17" s="390" t="s">
        <v>337</v>
      </c>
      <c r="AE17" s="396" t="str">
        <f>Q17</f>
        <v>indexe de recherche</v>
      </c>
      <c r="AF17" s="396" t="str">
        <f t="shared" ref="AF17" si="54">R17</f>
        <v>comportement</v>
      </c>
      <c r="AG17" s="396" t="str">
        <f t="shared" ref="AG17" si="55">S17</f>
        <v>versement</v>
      </c>
      <c r="AH17" s="396" t="str">
        <f t="shared" ref="AH17" si="56">T17</f>
        <v>intérêt</v>
      </c>
      <c r="AI17" s="396" t="str">
        <f t="shared" ref="AI17" si="57">U17</f>
        <v>capital</v>
      </c>
      <c r="AJ17" s="396" t="str">
        <f t="shared" ref="AJ17" si="58">V17</f>
        <v>sold</v>
      </c>
      <c r="AK17" s="396" t="str">
        <f t="shared" ref="AK17" si="59">W17</f>
        <v>nu période</v>
      </c>
      <c r="AL17" s="333" t="str">
        <f>X17</f>
        <v>intérêt cum</v>
      </c>
      <c r="AM17" s="333" t="str">
        <f t="shared" si="22"/>
        <v>vers cumulé</v>
      </c>
      <c r="AN17" s="333" t="str">
        <f t="shared" si="23"/>
        <v>intérêt cumulé</v>
      </c>
      <c r="AO17" s="333" t="str">
        <f t="shared" si="24"/>
        <v>capital culmulé</v>
      </c>
      <c r="AP17" s="333" t="str">
        <f t="shared" si="25"/>
        <v>solde dernier</v>
      </c>
      <c r="AQ17" s="394"/>
      <c r="AR17" s="390" t="s">
        <v>337</v>
      </c>
      <c r="AS17" s="396" t="str">
        <f>AE17</f>
        <v>indexe de recherche</v>
      </c>
      <c r="AT17" s="396" t="str">
        <f t="shared" ref="AT17" si="60">AF17</f>
        <v>comportement</v>
      </c>
      <c r="AU17" s="396" t="str">
        <f t="shared" ref="AU17" si="61">AG17</f>
        <v>versement</v>
      </c>
      <c r="AV17" s="396" t="str">
        <f t="shared" ref="AV17" si="62">AH17</f>
        <v>intérêt</v>
      </c>
      <c r="AW17" s="396" t="str">
        <f t="shared" ref="AW17" si="63">AI17</f>
        <v>capital</v>
      </c>
      <c r="AX17" s="396" t="str">
        <f t="shared" ref="AX17" si="64">AJ17</f>
        <v>sold</v>
      </c>
      <c r="AY17" s="396" t="str">
        <f t="shared" ref="AY17" si="65">AK17</f>
        <v>nu période</v>
      </c>
      <c r="AZ17" s="333" t="str">
        <f>AL17</f>
        <v>intérêt cum</v>
      </c>
      <c r="BA17" s="333" t="str">
        <f t="shared" si="27"/>
        <v>vers cumulé</v>
      </c>
      <c r="BB17" s="333" t="str">
        <f t="shared" si="28"/>
        <v>intérêt cumulé</v>
      </c>
      <c r="BC17" s="333" t="str">
        <f t="shared" si="29"/>
        <v>capital culmulé</v>
      </c>
      <c r="BD17" s="333" t="str">
        <f t="shared" si="30"/>
        <v>solde dernier</v>
      </c>
      <c r="BE17" s="394"/>
      <c r="BF17" s="390" t="s">
        <v>337</v>
      </c>
      <c r="BG17" s="396" t="str">
        <f>AS17</f>
        <v>indexe de recherche</v>
      </c>
      <c r="BH17" s="396" t="str">
        <f t="shared" ref="BH17" si="66">AT17</f>
        <v>comportement</v>
      </c>
      <c r="BI17" s="396" t="str">
        <f t="shared" ref="BI17" si="67">AU17</f>
        <v>versement</v>
      </c>
      <c r="BJ17" s="396" t="str">
        <f t="shared" ref="BJ17" si="68">AV17</f>
        <v>intérêt</v>
      </c>
      <c r="BK17" s="396" t="str">
        <f t="shared" ref="BK17" si="69">AW17</f>
        <v>capital</v>
      </c>
      <c r="BL17" s="396" t="str">
        <f t="shared" ref="BL17" si="70">AX17</f>
        <v>sold</v>
      </c>
      <c r="BM17" s="396" t="str">
        <f t="shared" ref="BM17" si="71">AY17</f>
        <v>nu période</v>
      </c>
      <c r="BN17" s="333" t="str">
        <f>AZ17</f>
        <v>intérêt cum</v>
      </c>
      <c r="BO17" s="333" t="str">
        <f t="shared" si="38"/>
        <v>vers cumulé</v>
      </c>
      <c r="BP17" s="333" t="str">
        <f t="shared" si="39"/>
        <v>intérêt cumulé</v>
      </c>
      <c r="BQ17" s="333" t="str">
        <f t="shared" si="40"/>
        <v>capital culmulé</v>
      </c>
      <c r="BR17" s="333" t="str">
        <f t="shared" si="41"/>
        <v>solde dernier</v>
      </c>
      <c r="BS17" s="394"/>
      <c r="BT17" s="390" t="s">
        <v>337</v>
      </c>
      <c r="BU17" s="396" t="str">
        <f>BG17</f>
        <v>indexe de recherche</v>
      </c>
      <c r="BV17" s="396" t="str">
        <f t="shared" ref="BV17" si="72">BH17</f>
        <v>comportement</v>
      </c>
      <c r="BW17" s="396" t="str">
        <f t="shared" ref="BW17" si="73">BI17</f>
        <v>versement</v>
      </c>
      <c r="BX17" s="396" t="str">
        <f t="shared" ref="BX17" si="74">BJ17</f>
        <v>intérêt</v>
      </c>
      <c r="BY17" s="396" t="str">
        <f t="shared" ref="BY17" si="75">BK17</f>
        <v>capital</v>
      </c>
      <c r="BZ17" s="396" t="str">
        <f t="shared" ref="BZ17" si="76">BL17</f>
        <v>sold</v>
      </c>
      <c r="CA17" s="396" t="str">
        <f t="shared" ref="CA17" si="77">BM17</f>
        <v>nu période</v>
      </c>
      <c r="CB17" s="333" t="str">
        <f>BN17</f>
        <v>intérêt cum</v>
      </c>
      <c r="CC17" s="333" t="str">
        <f t="shared" si="49"/>
        <v>vers cumulé</v>
      </c>
      <c r="CD17" s="333" t="str">
        <f t="shared" si="50"/>
        <v>intérêt cumulé</v>
      </c>
      <c r="CE17" s="333" t="str">
        <f t="shared" si="51"/>
        <v>capital culmulé</v>
      </c>
      <c r="CF17" s="333" t="str">
        <f t="shared" si="52"/>
        <v>solde dernier</v>
      </c>
      <c r="CG17" s="395"/>
      <c r="CH17" s="394"/>
      <c r="CJ17" s="175" t="s">
        <v>363</v>
      </c>
      <c r="CK17">
        <f>SUMIFS($CL$8:$CL$13,$CK$8:$CK$13,"&lt;1")</f>
        <v>0</v>
      </c>
      <c r="CM17" s="175" t="s">
        <v>368</v>
      </c>
      <c r="CN17">
        <f>SUM(CK18:CK30)</f>
        <v>0</v>
      </c>
      <c r="CS17" s="175" t="str">
        <f>CJ17</f>
        <v>avant date démarage</v>
      </c>
      <c r="CT17">
        <f>SUMIF(CS12:CS15,"&lt;1",CT12:CT15)</f>
        <v>0</v>
      </c>
    </row>
    <row r="18" spans="1:98" ht="15" customHeight="1">
      <c r="A18" s="394"/>
      <c r="B18" s="360">
        <f>B19-1</f>
        <v>1</v>
      </c>
      <c r="C18" s="359" t="str">
        <f t="shared" ref="C18:C81" si="78">IF(B18=0,"axx0","axx"&amp;B18)</f>
        <v>axx1</v>
      </c>
      <c r="D18" s="334"/>
      <c r="E18" s="82">
        <v>0</v>
      </c>
      <c r="G18" s="295">
        <v>0</v>
      </c>
      <c r="H18" s="296">
        <f>emp1_mont_ini</f>
        <v>0</v>
      </c>
      <c r="I18">
        <v>0</v>
      </c>
      <c r="J18" s="325"/>
      <c r="K18" s="325"/>
      <c r="L18" s="325"/>
      <c r="M18" s="325"/>
      <c r="N18" s="325"/>
      <c r="O18" s="394"/>
      <c r="P18" s="360">
        <f>P19-1</f>
        <v>1</v>
      </c>
      <c r="Q18" s="359" t="str">
        <f t="shared" ref="Q18:Q81" si="79">IF(P18=0,"axx0","axx"&amp;P18)</f>
        <v>axx1</v>
      </c>
      <c r="R18" s="334"/>
      <c r="S18" s="82">
        <v>0</v>
      </c>
      <c r="U18" s="295">
        <v>0</v>
      </c>
      <c r="V18" s="296">
        <f>emp2_mont_ini</f>
        <v>0</v>
      </c>
      <c r="W18">
        <v>0</v>
      </c>
      <c r="X18" s="325"/>
      <c r="Y18" s="325"/>
      <c r="Z18" s="325"/>
      <c r="AA18" s="325"/>
      <c r="AB18" s="325"/>
      <c r="AC18" s="394"/>
      <c r="AD18" s="360">
        <f>AD19-1</f>
        <v>1</v>
      </c>
      <c r="AE18" s="359" t="str">
        <f t="shared" ref="AE18:AE81" si="80">IF(AD18=0,"axx0","axx"&amp;AD18)</f>
        <v>axx1</v>
      </c>
      <c r="AF18" s="334"/>
      <c r="AG18" s="82">
        <v>0</v>
      </c>
      <c r="AI18" s="295">
        <v>0</v>
      </c>
      <c r="AJ18" s="296">
        <f>emp3_mont_ini</f>
        <v>0</v>
      </c>
      <c r="AK18">
        <v>0</v>
      </c>
      <c r="AL18" s="325"/>
      <c r="AM18" s="325"/>
      <c r="AN18" s="325"/>
      <c r="AO18" s="325"/>
      <c r="AP18" s="325"/>
      <c r="AQ18" s="394"/>
      <c r="AR18" s="360">
        <f>AR19-1</f>
        <v>1</v>
      </c>
      <c r="AS18" s="359" t="str">
        <f t="shared" ref="AS18:AS81" si="81">IF(AR18=0,"axx0","axx"&amp;AR18)</f>
        <v>axx1</v>
      </c>
      <c r="AT18" s="334"/>
      <c r="AU18" s="82">
        <v>0</v>
      </c>
      <c r="AW18" s="295">
        <v>0</v>
      </c>
      <c r="AX18" s="296">
        <f>emp4_mont_ini</f>
        <v>0</v>
      </c>
      <c r="AY18">
        <v>0</v>
      </c>
      <c r="AZ18" s="325"/>
      <c r="BA18" s="325"/>
      <c r="BB18" s="325"/>
      <c r="BC18" s="325"/>
      <c r="BD18" s="325"/>
      <c r="BE18" s="394"/>
      <c r="BF18" s="360">
        <f>BF19-1</f>
        <v>1</v>
      </c>
      <c r="BG18" s="359" t="str">
        <f t="shared" ref="BG18:BG81" si="82">IF(BF18=0,"axx0","axx"&amp;BF18)</f>
        <v>axx1</v>
      </c>
      <c r="BH18" s="334"/>
      <c r="BI18" s="82">
        <v>0</v>
      </c>
      <c r="BK18" s="295">
        <v>0</v>
      </c>
      <c r="BL18" s="296">
        <f>emp5_mont_ini</f>
        <v>0</v>
      </c>
      <c r="BM18">
        <v>0</v>
      </c>
      <c r="BN18" s="325"/>
      <c r="BO18" s="325"/>
      <c r="BP18" s="325"/>
      <c r="BQ18" s="325"/>
      <c r="BR18" s="325"/>
      <c r="BS18" s="394"/>
      <c r="BT18" s="360">
        <f>BT19-1</f>
        <v>1</v>
      </c>
      <c r="BU18" s="359" t="str">
        <f t="shared" ref="BU18:BU81" si="83">IF(BT18=0,"axx0","axx"&amp;BT18)</f>
        <v>axx1</v>
      </c>
      <c r="BV18" s="334"/>
      <c r="BW18" s="82">
        <v>0</v>
      </c>
      <c r="BY18" s="295">
        <v>0</v>
      </c>
      <c r="BZ18" s="296">
        <f>emp6_mont_ini</f>
        <v>0</v>
      </c>
      <c r="CA18">
        <v>0</v>
      </c>
      <c r="CB18" s="325"/>
      <c r="CC18" s="325"/>
      <c r="CD18" s="325"/>
      <c r="CE18" s="325"/>
      <c r="CF18" s="325"/>
      <c r="CG18" s="303"/>
      <c r="CH18" s="394"/>
      <c r="CJ18">
        <f t="shared" ref="CJ18:CJ49" si="84">CA18</f>
        <v>0</v>
      </c>
      <c r="CK18">
        <f>SUMIFS($CL$8:$CL$13,$CK$8:$CK$13,CJ18)</f>
        <v>0</v>
      </c>
      <c r="CM18" s="175" t="s">
        <v>369</v>
      </c>
      <c r="CN18">
        <f>SUM(CK31:CK42)</f>
        <v>0</v>
      </c>
      <c r="CS18" s="175"/>
    </row>
    <row r="19" spans="1:98" ht="15" customHeight="1">
      <c r="A19" s="394"/>
      <c r="B19" s="299">
        <f>emp1_debut</f>
        <v>2</v>
      </c>
      <c r="C19" s="359" t="str">
        <f t="shared" si="78"/>
        <v>axx2</v>
      </c>
      <c r="D19" s="334">
        <f t="shared" ref="D19:D50" si="85">IF(I19&gt;emp1_fin,3, 2)</f>
        <v>2</v>
      </c>
      <c r="E19" s="82">
        <f t="shared" ref="E19:E50" si="86">IF(D19=2,emp1_vers,0)</f>
        <v>0</v>
      </c>
      <c r="F19" s="295">
        <f t="shared" ref="F19:F50" si="87">IF(D19=2,ROUND(emp1_tx*H18,2),0)</f>
        <v>0</v>
      </c>
      <c r="G19" s="295">
        <f>IF(D19=2,E19-F19,0)</f>
        <v>0</v>
      </c>
      <c r="H19" s="295">
        <f t="shared" ref="H19:H50" si="88">IF(OR(D19=3,I19=emp1_fin),0,H18-G19)</f>
        <v>0</v>
      </c>
      <c r="I19" s="156">
        <v>1</v>
      </c>
      <c r="J19" s="325"/>
      <c r="K19" s="325"/>
      <c r="L19" s="325"/>
      <c r="M19" s="325"/>
      <c r="N19" s="325"/>
      <c r="O19" s="394"/>
      <c r="P19" s="299">
        <f>emp2_debut</f>
        <v>2</v>
      </c>
      <c r="Q19" s="359" t="str">
        <f t="shared" si="79"/>
        <v>axx2</v>
      </c>
      <c r="R19" s="334">
        <f t="shared" ref="R19:R50" si="89">IF(W19&gt;emp2_fin,3, 2)</f>
        <v>2</v>
      </c>
      <c r="S19" s="82">
        <f t="shared" ref="S19:S50" si="90">IF(R19=2,emp2_vers,0)</f>
        <v>0</v>
      </c>
      <c r="T19" s="295">
        <f t="shared" ref="T19:T50" si="91">IF(R19=2,ROUND(emp2_tx*V18,2),0)</f>
        <v>0</v>
      </c>
      <c r="U19" s="295">
        <f>IF(R19=2,S19-T19,0)</f>
        <v>0</v>
      </c>
      <c r="V19" s="295">
        <f t="shared" ref="V19:V50" si="92">IF(OR(R19=3,W19=emp2_fin),0,V18-U19)</f>
        <v>0</v>
      </c>
      <c r="W19" s="156">
        <v>1</v>
      </c>
      <c r="X19" s="325"/>
      <c r="Y19" s="325"/>
      <c r="Z19" s="325"/>
      <c r="AA19" s="325"/>
      <c r="AB19" s="325"/>
      <c r="AC19" s="394"/>
      <c r="AD19" s="299">
        <f>emp3_debut</f>
        <v>2</v>
      </c>
      <c r="AE19" s="359" t="str">
        <f t="shared" si="80"/>
        <v>axx2</v>
      </c>
      <c r="AF19" s="334">
        <f t="shared" ref="AF19:AF50" si="93">IF(AK19&gt;emp3_fin,3, 2)</f>
        <v>2</v>
      </c>
      <c r="AG19" s="82">
        <f t="shared" ref="AG19:AG50" si="94">IF(AF19=2,emp3_vers,0)</f>
        <v>0</v>
      </c>
      <c r="AH19" s="295">
        <f t="shared" ref="AH19:AH50" si="95">IF(AF19=2,ROUND(emp3_tx*AJ18,2),0)</f>
        <v>0</v>
      </c>
      <c r="AI19" s="295">
        <f>IF(AF19=2,AG19-AH19,0)</f>
        <v>0</v>
      </c>
      <c r="AJ19" s="295">
        <f t="shared" ref="AJ19:AJ50" si="96">IF(OR(AF19=3,AK19=emp3_fin),0,AJ18-AI19)</f>
        <v>0</v>
      </c>
      <c r="AK19" s="156">
        <v>1</v>
      </c>
      <c r="AL19" s="325"/>
      <c r="AM19" s="325"/>
      <c r="AN19" s="325"/>
      <c r="AO19" s="325"/>
      <c r="AP19" s="325"/>
      <c r="AQ19" s="394"/>
      <c r="AR19" s="299">
        <f>emp4_debut</f>
        <v>2</v>
      </c>
      <c r="AS19" s="359" t="str">
        <f t="shared" si="81"/>
        <v>axx2</v>
      </c>
      <c r="AT19" s="334">
        <f t="shared" ref="AT19:AT50" si="97">IF(AY19&gt;emp4_fin,3, 2)</f>
        <v>2</v>
      </c>
      <c r="AU19" s="82">
        <f t="shared" ref="AU19:AU50" si="98">IF(AT19=2,emp4_vers,0)</f>
        <v>0</v>
      </c>
      <c r="AV19" s="295">
        <f t="shared" ref="AV19:AV50" si="99">IF(AT19=2,ROUND(emp4_tx*AX18,2),0)</f>
        <v>0</v>
      </c>
      <c r="AW19" s="295">
        <f>IF(AT19=2,AU19-AV19,0)</f>
        <v>0</v>
      </c>
      <c r="AX19" s="295">
        <f t="shared" ref="AX19:AX50" si="100">IF(OR(AT19=3,AY19=emp4_fin),0,AX18-AW19)</f>
        <v>0</v>
      </c>
      <c r="AY19" s="156">
        <v>1</v>
      </c>
      <c r="AZ19" s="325"/>
      <c r="BA19" s="325"/>
      <c r="BB19" s="325"/>
      <c r="BC19" s="325"/>
      <c r="BD19" s="325"/>
      <c r="BE19" s="394"/>
      <c r="BF19" s="299">
        <f>emp5_debut</f>
        <v>2</v>
      </c>
      <c r="BG19" s="359" t="str">
        <f t="shared" si="82"/>
        <v>axx2</v>
      </c>
      <c r="BH19" s="334">
        <f t="shared" ref="BH19:BH50" si="101">IF(BM19&gt;emp5_fin,3, 2)</f>
        <v>2</v>
      </c>
      <c r="BI19" s="82">
        <f t="shared" ref="BI19:BI50" si="102">IF(BH19=2,emp5_vers,0)</f>
        <v>0</v>
      </c>
      <c r="BJ19" s="295">
        <f t="shared" ref="BJ19:BJ50" si="103">IF(BH19=2,ROUND(emp5_tx*BL18,2),0)</f>
        <v>0</v>
      </c>
      <c r="BK19" s="295">
        <f>IF(BH19=2,BI19-BJ19,0)</f>
        <v>0</v>
      </c>
      <c r="BL19" s="295">
        <f t="shared" ref="BL19:BL50" si="104">IF(OR(BH19=3,BM19=emp5_fin),0,BL18-BK19)</f>
        <v>0</v>
      </c>
      <c r="BM19" s="156">
        <v>1</v>
      </c>
      <c r="BN19" s="325"/>
      <c r="BO19" s="325"/>
      <c r="BP19" s="325"/>
      <c r="BQ19" s="325"/>
      <c r="BR19" s="325"/>
      <c r="BS19" s="394"/>
      <c r="BT19" s="299">
        <f>emp6_debut</f>
        <v>2</v>
      </c>
      <c r="BU19" s="359" t="str">
        <f t="shared" si="83"/>
        <v>axx2</v>
      </c>
      <c r="BV19" s="334">
        <f t="shared" ref="BV19:BV50" si="105">IF(CA19&gt;emp6_fin,3, 2)</f>
        <v>2</v>
      </c>
      <c r="BW19" s="82">
        <f t="shared" ref="BW19:BW50" si="106">IF(BV19=2,emp6_vers,0)</f>
        <v>0</v>
      </c>
      <c r="BX19" s="295">
        <f t="shared" ref="BX19:BX50" si="107">IF(BV19=2,ROUND(emp6_tx*BZ18,2),0)</f>
        <v>0</v>
      </c>
      <c r="BY19" s="295">
        <f>IF(BV19=2,BW19-BX19,0)</f>
        <v>0</v>
      </c>
      <c r="BZ19" s="295">
        <f t="shared" ref="BZ19:BZ50" si="108">IF(OR(BV19=3,CA19=emp6_fin),0,BZ18-BY19)</f>
        <v>0</v>
      </c>
      <c r="CA19" s="156">
        <v>1</v>
      </c>
      <c r="CB19" s="325"/>
      <c r="CC19" s="325"/>
      <c r="CD19" s="325"/>
      <c r="CE19" s="325"/>
      <c r="CF19" s="325"/>
      <c r="CG19" s="303"/>
      <c r="CH19" s="394"/>
      <c r="CJ19">
        <f t="shared" si="84"/>
        <v>1</v>
      </c>
      <c r="CK19">
        <f>SUMIFS($CL$8:$CL$13,$CK$8:$CK$13,CJ19)</f>
        <v>0</v>
      </c>
      <c r="CM19" s="175" t="s">
        <v>370</v>
      </c>
      <c r="CN19">
        <f>SUM(CK43:CK54)</f>
        <v>0</v>
      </c>
      <c r="CS19" s="175">
        <f t="shared" ref="CS19:CS81" si="109">CJ19</f>
        <v>1</v>
      </c>
      <c r="CT19">
        <f>SUMIF($CS$12:$CS$15,CS19,$CT$12:$CT$15)</f>
        <v>0</v>
      </c>
    </row>
    <row r="20" spans="1:98" ht="15" customHeight="1">
      <c r="A20" s="394"/>
      <c r="B20" s="360">
        <f t="shared" ref="B20:B83" si="110">B19+1</f>
        <v>3</v>
      </c>
      <c r="C20" s="359" t="str">
        <f t="shared" si="78"/>
        <v>axx3</v>
      </c>
      <c r="D20" s="334">
        <f t="shared" si="85"/>
        <v>2</v>
      </c>
      <c r="E20" s="82">
        <f t="shared" si="86"/>
        <v>0</v>
      </c>
      <c r="F20" s="295">
        <f t="shared" si="87"/>
        <v>0</v>
      </c>
      <c r="G20" s="295">
        <f t="shared" ref="G20:G83" si="111">IF(D20=2,E20-F20,0)</f>
        <v>0</v>
      </c>
      <c r="H20" s="295">
        <f t="shared" si="88"/>
        <v>0</v>
      </c>
      <c r="I20">
        <v>2</v>
      </c>
      <c r="J20" s="325"/>
      <c r="K20" s="325"/>
      <c r="L20" s="325"/>
      <c r="M20" s="325"/>
      <c r="N20" s="325"/>
      <c r="O20" s="394"/>
      <c r="P20" s="360">
        <f t="shared" ref="P20:P83" si="112">P19+1</f>
        <v>3</v>
      </c>
      <c r="Q20" s="359" t="str">
        <f t="shared" si="79"/>
        <v>axx3</v>
      </c>
      <c r="R20" s="334">
        <f t="shared" si="89"/>
        <v>2</v>
      </c>
      <c r="S20" s="82">
        <f t="shared" si="90"/>
        <v>0</v>
      </c>
      <c r="T20" s="295">
        <f t="shared" si="91"/>
        <v>0</v>
      </c>
      <c r="U20" s="295">
        <f t="shared" ref="U20:U83" si="113">IF(R20=2,S20-T20,0)</f>
        <v>0</v>
      </c>
      <c r="V20" s="295">
        <f t="shared" si="92"/>
        <v>0</v>
      </c>
      <c r="W20">
        <v>2</v>
      </c>
      <c r="X20" s="325"/>
      <c r="Y20" s="325"/>
      <c r="Z20" s="325"/>
      <c r="AA20" s="325"/>
      <c r="AB20" s="325"/>
      <c r="AC20" s="394"/>
      <c r="AD20" s="360">
        <f t="shared" ref="AD20:AD83" si="114">AD19+1</f>
        <v>3</v>
      </c>
      <c r="AE20" s="359" t="str">
        <f t="shared" si="80"/>
        <v>axx3</v>
      </c>
      <c r="AF20" s="334">
        <f t="shared" si="93"/>
        <v>2</v>
      </c>
      <c r="AG20" s="82">
        <f t="shared" si="94"/>
        <v>0</v>
      </c>
      <c r="AH20" s="295">
        <f t="shared" si="95"/>
        <v>0</v>
      </c>
      <c r="AI20" s="295">
        <f t="shared" ref="AI20:AI83" si="115">IF(AF20=2,AG20-AH20,0)</f>
        <v>0</v>
      </c>
      <c r="AJ20" s="295">
        <f t="shared" si="96"/>
        <v>0</v>
      </c>
      <c r="AK20">
        <v>2</v>
      </c>
      <c r="AL20" s="325"/>
      <c r="AM20" s="325"/>
      <c r="AN20" s="325"/>
      <c r="AO20" s="325"/>
      <c r="AP20" s="325"/>
      <c r="AQ20" s="394"/>
      <c r="AR20" s="360">
        <f t="shared" ref="AR20:AR83" si="116">AR19+1</f>
        <v>3</v>
      </c>
      <c r="AS20" s="359" t="str">
        <f t="shared" si="81"/>
        <v>axx3</v>
      </c>
      <c r="AT20" s="334">
        <f t="shared" si="97"/>
        <v>2</v>
      </c>
      <c r="AU20" s="82">
        <f t="shared" si="98"/>
        <v>0</v>
      </c>
      <c r="AV20" s="295">
        <f t="shared" si="99"/>
        <v>0</v>
      </c>
      <c r="AW20" s="295">
        <f t="shared" ref="AW20:AW83" si="117">IF(AT20=2,AU20-AV20,0)</f>
        <v>0</v>
      </c>
      <c r="AX20" s="295">
        <f t="shared" si="100"/>
        <v>0</v>
      </c>
      <c r="AY20">
        <v>2</v>
      </c>
      <c r="AZ20" s="325"/>
      <c r="BA20" s="325"/>
      <c r="BB20" s="325"/>
      <c r="BC20" s="325"/>
      <c r="BD20" s="325"/>
      <c r="BE20" s="394"/>
      <c r="BF20" s="360">
        <f t="shared" ref="BF20:BF83" si="118">BF19+1</f>
        <v>3</v>
      </c>
      <c r="BG20" s="359" t="str">
        <f t="shared" si="82"/>
        <v>axx3</v>
      </c>
      <c r="BH20" s="334">
        <f t="shared" si="101"/>
        <v>2</v>
      </c>
      <c r="BI20" s="82">
        <f t="shared" si="102"/>
        <v>0</v>
      </c>
      <c r="BJ20" s="295">
        <f t="shared" si="103"/>
        <v>0</v>
      </c>
      <c r="BK20" s="295">
        <f t="shared" ref="BK20:BK83" si="119">IF(BH20=2,BI20-BJ20,0)</f>
        <v>0</v>
      </c>
      <c r="BL20" s="295">
        <f t="shared" si="104"/>
        <v>0</v>
      </c>
      <c r="BM20">
        <v>2</v>
      </c>
      <c r="BN20" s="325"/>
      <c r="BO20" s="325"/>
      <c r="BP20" s="325"/>
      <c r="BQ20" s="325"/>
      <c r="BR20" s="325"/>
      <c r="BS20" s="394"/>
      <c r="BT20" s="360">
        <f t="shared" ref="BT20:BT83" si="120">BT19+1</f>
        <v>3</v>
      </c>
      <c r="BU20" s="359" t="str">
        <f t="shared" si="83"/>
        <v>axx3</v>
      </c>
      <c r="BV20" s="334">
        <f t="shared" si="105"/>
        <v>2</v>
      </c>
      <c r="BW20" s="82">
        <f t="shared" si="106"/>
        <v>0</v>
      </c>
      <c r="BX20" s="295">
        <f t="shared" si="107"/>
        <v>0</v>
      </c>
      <c r="BY20" s="295">
        <f t="shared" ref="BY20:BY83" si="121">IF(BV20=2,BW20-BX20,0)</f>
        <v>0</v>
      </c>
      <c r="BZ20" s="295">
        <f t="shared" si="108"/>
        <v>0</v>
      </c>
      <c r="CA20">
        <v>2</v>
      </c>
      <c r="CB20" s="325"/>
      <c r="CC20" s="325"/>
      <c r="CD20" s="325"/>
      <c r="CE20" s="325"/>
      <c r="CF20" s="325"/>
      <c r="CG20" s="303"/>
      <c r="CH20" s="394"/>
      <c r="CJ20">
        <f t="shared" si="84"/>
        <v>2</v>
      </c>
      <c r="CK20">
        <f t="shared" ref="CK20:CK83" si="122">SUMIFS($CL$8:$CL$13,$CK$8:$CK$13,CJ20)</f>
        <v>0</v>
      </c>
      <c r="CS20" s="175">
        <f t="shared" si="109"/>
        <v>2</v>
      </c>
      <c r="CT20">
        <f t="shared" ref="CT20:CT82" si="123">SUMIF($CS$12:$CS$15,CS20,$CT$12:$CT$15)</f>
        <v>0</v>
      </c>
    </row>
    <row r="21" spans="1:98" ht="15" customHeight="1">
      <c r="A21" s="394"/>
      <c r="B21" s="360">
        <f t="shared" si="110"/>
        <v>4</v>
      </c>
      <c r="C21" s="359" t="str">
        <f t="shared" si="78"/>
        <v>axx4</v>
      </c>
      <c r="D21" s="334">
        <f t="shared" si="85"/>
        <v>2</v>
      </c>
      <c r="E21" s="82">
        <f t="shared" si="86"/>
        <v>0</v>
      </c>
      <c r="F21" s="295">
        <f t="shared" si="87"/>
        <v>0</v>
      </c>
      <c r="G21" s="295">
        <f t="shared" si="111"/>
        <v>0</v>
      </c>
      <c r="H21" s="295">
        <f t="shared" si="88"/>
        <v>0</v>
      </c>
      <c r="I21" s="156">
        <v>3</v>
      </c>
      <c r="J21" s="325"/>
      <c r="K21" s="325"/>
      <c r="L21" s="325"/>
      <c r="M21" s="325"/>
      <c r="N21" s="325"/>
      <c r="O21" s="394"/>
      <c r="P21" s="360">
        <f t="shared" si="112"/>
        <v>4</v>
      </c>
      <c r="Q21" s="359" t="str">
        <f t="shared" si="79"/>
        <v>axx4</v>
      </c>
      <c r="R21" s="334">
        <f t="shared" si="89"/>
        <v>2</v>
      </c>
      <c r="S21" s="82">
        <f t="shared" si="90"/>
        <v>0</v>
      </c>
      <c r="T21" s="295">
        <f t="shared" si="91"/>
        <v>0</v>
      </c>
      <c r="U21" s="295">
        <f t="shared" si="113"/>
        <v>0</v>
      </c>
      <c r="V21" s="295">
        <f t="shared" si="92"/>
        <v>0</v>
      </c>
      <c r="W21" s="156">
        <v>3</v>
      </c>
      <c r="X21" s="325"/>
      <c r="Y21" s="325"/>
      <c r="Z21" s="325"/>
      <c r="AA21" s="325"/>
      <c r="AB21" s="325"/>
      <c r="AC21" s="394"/>
      <c r="AD21" s="360">
        <f t="shared" si="114"/>
        <v>4</v>
      </c>
      <c r="AE21" s="359" t="str">
        <f t="shared" si="80"/>
        <v>axx4</v>
      </c>
      <c r="AF21" s="334">
        <f t="shared" si="93"/>
        <v>2</v>
      </c>
      <c r="AG21" s="82">
        <f t="shared" si="94"/>
        <v>0</v>
      </c>
      <c r="AH21" s="295">
        <f t="shared" si="95"/>
        <v>0</v>
      </c>
      <c r="AI21" s="295">
        <f t="shared" si="115"/>
        <v>0</v>
      </c>
      <c r="AJ21" s="295">
        <f t="shared" si="96"/>
        <v>0</v>
      </c>
      <c r="AK21" s="156">
        <v>3</v>
      </c>
      <c r="AL21" s="325"/>
      <c r="AM21" s="325"/>
      <c r="AN21" s="325"/>
      <c r="AO21" s="325"/>
      <c r="AP21" s="325"/>
      <c r="AQ21" s="394"/>
      <c r="AR21" s="360">
        <f t="shared" si="116"/>
        <v>4</v>
      </c>
      <c r="AS21" s="359" t="str">
        <f t="shared" si="81"/>
        <v>axx4</v>
      </c>
      <c r="AT21" s="334">
        <f t="shared" si="97"/>
        <v>2</v>
      </c>
      <c r="AU21" s="82">
        <f t="shared" si="98"/>
        <v>0</v>
      </c>
      <c r="AV21" s="295">
        <f t="shared" si="99"/>
        <v>0</v>
      </c>
      <c r="AW21" s="295">
        <f t="shared" si="117"/>
        <v>0</v>
      </c>
      <c r="AX21" s="295">
        <f t="shared" si="100"/>
        <v>0</v>
      </c>
      <c r="AY21" s="156">
        <v>3</v>
      </c>
      <c r="AZ21" s="325"/>
      <c r="BA21" s="325"/>
      <c r="BB21" s="325"/>
      <c r="BC21" s="325"/>
      <c r="BD21" s="325"/>
      <c r="BE21" s="394"/>
      <c r="BF21" s="360">
        <f t="shared" si="118"/>
        <v>4</v>
      </c>
      <c r="BG21" s="359" t="str">
        <f t="shared" si="82"/>
        <v>axx4</v>
      </c>
      <c r="BH21" s="334">
        <f t="shared" si="101"/>
        <v>2</v>
      </c>
      <c r="BI21" s="82">
        <f t="shared" si="102"/>
        <v>0</v>
      </c>
      <c r="BJ21" s="295">
        <f t="shared" si="103"/>
        <v>0</v>
      </c>
      <c r="BK21" s="295">
        <f t="shared" si="119"/>
        <v>0</v>
      </c>
      <c r="BL21" s="295">
        <f t="shared" si="104"/>
        <v>0</v>
      </c>
      <c r="BM21" s="156">
        <v>3</v>
      </c>
      <c r="BN21" s="325"/>
      <c r="BO21" s="325"/>
      <c r="BP21" s="325"/>
      <c r="BQ21" s="325"/>
      <c r="BR21" s="325"/>
      <c r="BS21" s="394"/>
      <c r="BT21" s="360">
        <f t="shared" si="120"/>
        <v>4</v>
      </c>
      <c r="BU21" s="359" t="str">
        <f t="shared" si="83"/>
        <v>axx4</v>
      </c>
      <c r="BV21" s="334">
        <f t="shared" si="105"/>
        <v>2</v>
      </c>
      <c r="BW21" s="82">
        <f t="shared" si="106"/>
        <v>0</v>
      </c>
      <c r="BX21" s="295">
        <f t="shared" si="107"/>
        <v>0</v>
      </c>
      <c r="BY21" s="295">
        <f t="shared" si="121"/>
        <v>0</v>
      </c>
      <c r="BZ21" s="295">
        <f t="shared" si="108"/>
        <v>0</v>
      </c>
      <c r="CA21" s="156">
        <v>3</v>
      </c>
      <c r="CB21" s="325"/>
      <c r="CC21" s="325"/>
      <c r="CD21" s="325"/>
      <c r="CE21" s="325"/>
      <c r="CF21" s="325"/>
      <c r="CG21" s="303"/>
      <c r="CH21" s="394"/>
      <c r="CI21" s="156"/>
      <c r="CJ21">
        <f t="shared" si="84"/>
        <v>3</v>
      </c>
      <c r="CK21">
        <f t="shared" si="122"/>
        <v>0</v>
      </c>
      <c r="CL21" s="156"/>
      <c r="CM21" s="218"/>
      <c r="CN21" s="90"/>
      <c r="CS21" s="175">
        <f t="shared" si="109"/>
        <v>3</v>
      </c>
      <c r="CT21">
        <f t="shared" si="123"/>
        <v>0</v>
      </c>
    </row>
    <row r="22" spans="1:98" ht="15" customHeight="1">
      <c r="A22" s="394"/>
      <c r="B22" s="360">
        <f t="shared" si="110"/>
        <v>5</v>
      </c>
      <c r="C22" s="359" t="str">
        <f t="shared" si="78"/>
        <v>axx5</v>
      </c>
      <c r="D22" s="334">
        <f t="shared" si="85"/>
        <v>2</v>
      </c>
      <c r="E22" s="82">
        <f t="shared" si="86"/>
        <v>0</v>
      </c>
      <c r="F22" s="295">
        <f t="shared" si="87"/>
        <v>0</v>
      </c>
      <c r="G22" s="295">
        <f t="shared" si="111"/>
        <v>0</v>
      </c>
      <c r="H22" s="295">
        <f t="shared" si="88"/>
        <v>0</v>
      </c>
      <c r="I22">
        <v>4</v>
      </c>
      <c r="J22" s="325"/>
      <c r="K22" s="325"/>
      <c r="L22" s="325"/>
      <c r="M22" s="325"/>
      <c r="N22" s="325"/>
      <c r="O22" s="394"/>
      <c r="P22" s="360">
        <f t="shared" si="112"/>
        <v>5</v>
      </c>
      <c r="Q22" s="359" t="str">
        <f t="shared" si="79"/>
        <v>axx5</v>
      </c>
      <c r="R22" s="334">
        <f t="shared" si="89"/>
        <v>2</v>
      </c>
      <c r="S22" s="82">
        <f t="shared" si="90"/>
        <v>0</v>
      </c>
      <c r="T22" s="295">
        <f t="shared" si="91"/>
        <v>0</v>
      </c>
      <c r="U22" s="295">
        <f t="shared" si="113"/>
        <v>0</v>
      </c>
      <c r="V22" s="295">
        <f t="shared" si="92"/>
        <v>0</v>
      </c>
      <c r="W22">
        <v>4</v>
      </c>
      <c r="X22" s="325"/>
      <c r="Y22" s="325"/>
      <c r="Z22" s="325"/>
      <c r="AA22" s="325"/>
      <c r="AB22" s="325"/>
      <c r="AC22" s="394"/>
      <c r="AD22" s="360">
        <f t="shared" si="114"/>
        <v>5</v>
      </c>
      <c r="AE22" s="359" t="str">
        <f t="shared" si="80"/>
        <v>axx5</v>
      </c>
      <c r="AF22" s="334">
        <f t="shared" si="93"/>
        <v>2</v>
      </c>
      <c r="AG22" s="82">
        <f t="shared" si="94"/>
        <v>0</v>
      </c>
      <c r="AH22" s="295">
        <f t="shared" si="95"/>
        <v>0</v>
      </c>
      <c r="AI22" s="295">
        <f t="shared" si="115"/>
        <v>0</v>
      </c>
      <c r="AJ22" s="295">
        <f t="shared" si="96"/>
        <v>0</v>
      </c>
      <c r="AK22">
        <v>4</v>
      </c>
      <c r="AL22" s="325"/>
      <c r="AM22" s="325"/>
      <c r="AN22" s="325"/>
      <c r="AO22" s="325"/>
      <c r="AP22" s="325"/>
      <c r="AQ22" s="394"/>
      <c r="AR22" s="360">
        <f t="shared" si="116"/>
        <v>5</v>
      </c>
      <c r="AS22" s="359" t="str">
        <f t="shared" si="81"/>
        <v>axx5</v>
      </c>
      <c r="AT22" s="334">
        <f t="shared" si="97"/>
        <v>2</v>
      </c>
      <c r="AU22" s="82">
        <f t="shared" si="98"/>
        <v>0</v>
      </c>
      <c r="AV22" s="295">
        <f t="shared" si="99"/>
        <v>0</v>
      </c>
      <c r="AW22" s="295">
        <f t="shared" si="117"/>
        <v>0</v>
      </c>
      <c r="AX22" s="295">
        <f t="shared" si="100"/>
        <v>0</v>
      </c>
      <c r="AY22">
        <v>4</v>
      </c>
      <c r="AZ22" s="325"/>
      <c r="BA22" s="325"/>
      <c r="BB22" s="325"/>
      <c r="BC22" s="325"/>
      <c r="BD22" s="325"/>
      <c r="BE22" s="394"/>
      <c r="BF22" s="360">
        <f t="shared" si="118"/>
        <v>5</v>
      </c>
      <c r="BG22" s="359" t="str">
        <f t="shared" si="82"/>
        <v>axx5</v>
      </c>
      <c r="BH22" s="334">
        <f t="shared" si="101"/>
        <v>2</v>
      </c>
      <c r="BI22" s="82">
        <f t="shared" si="102"/>
        <v>0</v>
      </c>
      <c r="BJ22" s="295">
        <f t="shared" si="103"/>
        <v>0</v>
      </c>
      <c r="BK22" s="295">
        <f t="shared" si="119"/>
        <v>0</v>
      </c>
      <c r="BL22" s="295">
        <f t="shared" si="104"/>
        <v>0</v>
      </c>
      <c r="BM22">
        <v>4</v>
      </c>
      <c r="BN22" s="325"/>
      <c r="BO22" s="325"/>
      <c r="BP22" s="325"/>
      <c r="BQ22" s="325"/>
      <c r="BR22" s="325"/>
      <c r="BS22" s="394"/>
      <c r="BT22" s="360">
        <f t="shared" si="120"/>
        <v>5</v>
      </c>
      <c r="BU22" s="359" t="str">
        <f t="shared" si="83"/>
        <v>axx5</v>
      </c>
      <c r="BV22" s="334">
        <f t="shared" si="105"/>
        <v>2</v>
      </c>
      <c r="BW22" s="82">
        <f t="shared" si="106"/>
        <v>0</v>
      </c>
      <c r="BX22" s="295">
        <f t="shared" si="107"/>
        <v>0</v>
      </c>
      <c r="BY22" s="295">
        <f t="shared" si="121"/>
        <v>0</v>
      </c>
      <c r="BZ22" s="295">
        <f t="shared" si="108"/>
        <v>0</v>
      </c>
      <c r="CA22">
        <v>4</v>
      </c>
      <c r="CB22" s="325"/>
      <c r="CC22" s="325"/>
      <c r="CD22" s="325"/>
      <c r="CE22" s="325"/>
      <c r="CF22" s="325"/>
      <c r="CG22" s="303"/>
      <c r="CH22" s="394"/>
      <c r="CI22" s="156"/>
      <c r="CJ22">
        <f t="shared" si="84"/>
        <v>4</v>
      </c>
      <c r="CK22">
        <f t="shared" si="122"/>
        <v>0</v>
      </c>
      <c r="CL22" s="156"/>
      <c r="CM22" s="218"/>
      <c r="CN22" s="90"/>
      <c r="CS22" s="175">
        <f t="shared" si="109"/>
        <v>4</v>
      </c>
      <c r="CT22">
        <f t="shared" si="123"/>
        <v>0</v>
      </c>
    </row>
    <row r="23" spans="1:98" ht="15" customHeight="1">
      <c r="A23" s="394"/>
      <c r="B23" s="360">
        <f t="shared" si="110"/>
        <v>6</v>
      </c>
      <c r="C23" s="359" t="str">
        <f t="shared" si="78"/>
        <v>axx6</v>
      </c>
      <c r="D23" s="334">
        <f t="shared" si="85"/>
        <v>2</v>
      </c>
      <c r="E23" s="82">
        <f t="shared" si="86"/>
        <v>0</v>
      </c>
      <c r="F23" s="295">
        <f t="shared" si="87"/>
        <v>0</v>
      </c>
      <c r="G23" s="295">
        <f t="shared" si="111"/>
        <v>0</v>
      </c>
      <c r="H23" s="295">
        <f t="shared" si="88"/>
        <v>0</v>
      </c>
      <c r="I23" s="156">
        <v>5</v>
      </c>
      <c r="J23" s="325"/>
      <c r="K23" s="325"/>
      <c r="L23" s="325"/>
      <c r="M23" s="325"/>
      <c r="N23" s="325"/>
      <c r="O23" s="394"/>
      <c r="P23" s="360">
        <f t="shared" si="112"/>
        <v>6</v>
      </c>
      <c r="Q23" s="359" t="str">
        <f t="shared" si="79"/>
        <v>axx6</v>
      </c>
      <c r="R23" s="334">
        <f t="shared" si="89"/>
        <v>2</v>
      </c>
      <c r="S23" s="82">
        <f t="shared" si="90"/>
        <v>0</v>
      </c>
      <c r="T23" s="295">
        <f t="shared" si="91"/>
        <v>0</v>
      </c>
      <c r="U23" s="295">
        <f t="shared" si="113"/>
        <v>0</v>
      </c>
      <c r="V23" s="295">
        <f t="shared" si="92"/>
        <v>0</v>
      </c>
      <c r="W23" s="156">
        <v>5</v>
      </c>
      <c r="X23" s="325"/>
      <c r="Y23" s="325"/>
      <c r="Z23" s="325"/>
      <c r="AA23" s="325"/>
      <c r="AB23" s="325"/>
      <c r="AC23" s="394"/>
      <c r="AD23" s="360">
        <f t="shared" si="114"/>
        <v>6</v>
      </c>
      <c r="AE23" s="359" t="str">
        <f t="shared" si="80"/>
        <v>axx6</v>
      </c>
      <c r="AF23" s="334">
        <f t="shared" si="93"/>
        <v>2</v>
      </c>
      <c r="AG23" s="82">
        <f t="shared" si="94"/>
        <v>0</v>
      </c>
      <c r="AH23" s="295">
        <f t="shared" si="95"/>
        <v>0</v>
      </c>
      <c r="AI23" s="295">
        <f t="shared" si="115"/>
        <v>0</v>
      </c>
      <c r="AJ23" s="295">
        <f t="shared" si="96"/>
        <v>0</v>
      </c>
      <c r="AK23" s="156">
        <v>5</v>
      </c>
      <c r="AL23" s="325"/>
      <c r="AM23" s="325"/>
      <c r="AN23" s="325"/>
      <c r="AO23" s="325"/>
      <c r="AP23" s="325"/>
      <c r="AQ23" s="394"/>
      <c r="AR23" s="360">
        <f t="shared" si="116"/>
        <v>6</v>
      </c>
      <c r="AS23" s="359" t="str">
        <f t="shared" si="81"/>
        <v>axx6</v>
      </c>
      <c r="AT23" s="334">
        <f t="shared" si="97"/>
        <v>2</v>
      </c>
      <c r="AU23" s="82">
        <f t="shared" si="98"/>
        <v>0</v>
      </c>
      <c r="AV23" s="295">
        <f t="shared" si="99"/>
        <v>0</v>
      </c>
      <c r="AW23" s="295">
        <f t="shared" si="117"/>
        <v>0</v>
      </c>
      <c r="AX23" s="295">
        <f t="shared" si="100"/>
        <v>0</v>
      </c>
      <c r="AY23" s="156">
        <v>5</v>
      </c>
      <c r="AZ23" s="325"/>
      <c r="BA23" s="325"/>
      <c r="BB23" s="325"/>
      <c r="BC23" s="325"/>
      <c r="BD23" s="325"/>
      <c r="BE23" s="394"/>
      <c r="BF23" s="360">
        <f t="shared" si="118"/>
        <v>6</v>
      </c>
      <c r="BG23" s="359" t="str">
        <f t="shared" si="82"/>
        <v>axx6</v>
      </c>
      <c r="BH23" s="334">
        <f t="shared" si="101"/>
        <v>2</v>
      </c>
      <c r="BI23" s="82">
        <f t="shared" si="102"/>
        <v>0</v>
      </c>
      <c r="BJ23" s="295">
        <f t="shared" si="103"/>
        <v>0</v>
      </c>
      <c r="BK23" s="295">
        <f t="shared" si="119"/>
        <v>0</v>
      </c>
      <c r="BL23" s="295">
        <f t="shared" si="104"/>
        <v>0</v>
      </c>
      <c r="BM23" s="156">
        <v>5</v>
      </c>
      <c r="BN23" s="325"/>
      <c r="BO23" s="325"/>
      <c r="BP23" s="325"/>
      <c r="BQ23" s="325"/>
      <c r="BR23" s="325"/>
      <c r="BS23" s="394"/>
      <c r="BT23" s="360">
        <f t="shared" si="120"/>
        <v>6</v>
      </c>
      <c r="BU23" s="359" t="str">
        <f t="shared" si="83"/>
        <v>axx6</v>
      </c>
      <c r="BV23" s="334">
        <f t="shared" si="105"/>
        <v>2</v>
      </c>
      <c r="BW23" s="82">
        <f t="shared" si="106"/>
        <v>0</v>
      </c>
      <c r="BX23" s="295">
        <f t="shared" si="107"/>
        <v>0</v>
      </c>
      <c r="BY23" s="295">
        <f t="shared" si="121"/>
        <v>0</v>
      </c>
      <c r="BZ23" s="295">
        <f t="shared" si="108"/>
        <v>0</v>
      </c>
      <c r="CA23" s="156">
        <v>5</v>
      </c>
      <c r="CB23" s="325"/>
      <c r="CC23" s="325"/>
      <c r="CD23" s="325"/>
      <c r="CE23" s="325"/>
      <c r="CF23" s="325"/>
      <c r="CG23" s="303"/>
      <c r="CH23" s="394"/>
      <c r="CI23" s="156"/>
      <c r="CJ23">
        <f t="shared" si="84"/>
        <v>5</v>
      </c>
      <c r="CK23">
        <f t="shared" si="122"/>
        <v>0</v>
      </c>
      <c r="CL23" s="156"/>
      <c r="CM23" s="218"/>
      <c r="CN23" s="90"/>
      <c r="CS23" s="175">
        <f t="shared" si="109"/>
        <v>5</v>
      </c>
      <c r="CT23">
        <f t="shared" si="123"/>
        <v>0</v>
      </c>
    </row>
    <row r="24" spans="1:98" ht="15" customHeight="1">
      <c r="A24" s="394"/>
      <c r="B24" s="360">
        <f t="shared" si="110"/>
        <v>7</v>
      </c>
      <c r="C24" s="359" t="str">
        <f t="shared" si="78"/>
        <v>axx7</v>
      </c>
      <c r="D24" s="334">
        <f t="shared" si="85"/>
        <v>2</v>
      </c>
      <c r="E24" s="82">
        <f t="shared" si="86"/>
        <v>0</v>
      </c>
      <c r="F24" s="295">
        <f t="shared" si="87"/>
        <v>0</v>
      </c>
      <c r="G24" s="295">
        <f t="shared" si="111"/>
        <v>0</v>
      </c>
      <c r="H24" s="295">
        <f t="shared" si="88"/>
        <v>0</v>
      </c>
      <c r="I24">
        <v>6</v>
      </c>
      <c r="J24" s="325"/>
      <c r="K24" s="325"/>
      <c r="L24" s="325"/>
      <c r="M24" s="325"/>
      <c r="N24" s="325"/>
      <c r="O24" s="394"/>
      <c r="P24" s="360">
        <f t="shared" si="112"/>
        <v>7</v>
      </c>
      <c r="Q24" s="359" t="str">
        <f t="shared" si="79"/>
        <v>axx7</v>
      </c>
      <c r="R24" s="334">
        <f t="shared" si="89"/>
        <v>2</v>
      </c>
      <c r="S24" s="82">
        <f t="shared" si="90"/>
        <v>0</v>
      </c>
      <c r="T24" s="295">
        <f t="shared" si="91"/>
        <v>0</v>
      </c>
      <c r="U24" s="295">
        <f t="shared" si="113"/>
        <v>0</v>
      </c>
      <c r="V24" s="295">
        <f t="shared" si="92"/>
        <v>0</v>
      </c>
      <c r="W24">
        <v>6</v>
      </c>
      <c r="X24" s="325"/>
      <c r="Y24" s="325"/>
      <c r="Z24" s="325"/>
      <c r="AA24" s="325"/>
      <c r="AB24" s="325"/>
      <c r="AC24" s="394"/>
      <c r="AD24" s="360">
        <f t="shared" si="114"/>
        <v>7</v>
      </c>
      <c r="AE24" s="359" t="str">
        <f t="shared" si="80"/>
        <v>axx7</v>
      </c>
      <c r="AF24" s="334">
        <f t="shared" si="93"/>
        <v>2</v>
      </c>
      <c r="AG24" s="82">
        <f t="shared" si="94"/>
        <v>0</v>
      </c>
      <c r="AH24" s="295">
        <f t="shared" si="95"/>
        <v>0</v>
      </c>
      <c r="AI24" s="295">
        <f t="shared" si="115"/>
        <v>0</v>
      </c>
      <c r="AJ24" s="295">
        <f t="shared" si="96"/>
        <v>0</v>
      </c>
      <c r="AK24">
        <v>6</v>
      </c>
      <c r="AL24" s="325"/>
      <c r="AM24" s="325"/>
      <c r="AN24" s="325"/>
      <c r="AO24" s="325"/>
      <c r="AP24" s="325"/>
      <c r="AQ24" s="394"/>
      <c r="AR24" s="360">
        <f t="shared" si="116"/>
        <v>7</v>
      </c>
      <c r="AS24" s="359" t="str">
        <f t="shared" si="81"/>
        <v>axx7</v>
      </c>
      <c r="AT24" s="334">
        <f t="shared" si="97"/>
        <v>2</v>
      </c>
      <c r="AU24" s="82">
        <f t="shared" si="98"/>
        <v>0</v>
      </c>
      <c r="AV24" s="295">
        <f t="shared" si="99"/>
        <v>0</v>
      </c>
      <c r="AW24" s="295">
        <f t="shared" si="117"/>
        <v>0</v>
      </c>
      <c r="AX24" s="295">
        <f t="shared" si="100"/>
        <v>0</v>
      </c>
      <c r="AY24">
        <v>6</v>
      </c>
      <c r="AZ24" s="325"/>
      <c r="BA24" s="325"/>
      <c r="BB24" s="325"/>
      <c r="BC24" s="325"/>
      <c r="BD24" s="325"/>
      <c r="BE24" s="394"/>
      <c r="BF24" s="360">
        <f t="shared" si="118"/>
        <v>7</v>
      </c>
      <c r="BG24" s="359" t="str">
        <f t="shared" si="82"/>
        <v>axx7</v>
      </c>
      <c r="BH24" s="334">
        <f t="shared" si="101"/>
        <v>2</v>
      </c>
      <c r="BI24" s="82">
        <f t="shared" si="102"/>
        <v>0</v>
      </c>
      <c r="BJ24" s="295">
        <f t="shared" si="103"/>
        <v>0</v>
      </c>
      <c r="BK24" s="295">
        <f t="shared" si="119"/>
        <v>0</v>
      </c>
      <c r="BL24" s="295">
        <f t="shared" si="104"/>
        <v>0</v>
      </c>
      <c r="BM24">
        <v>6</v>
      </c>
      <c r="BN24" s="325"/>
      <c r="BO24" s="325"/>
      <c r="BP24" s="325"/>
      <c r="BQ24" s="325"/>
      <c r="BR24" s="325"/>
      <c r="BS24" s="394"/>
      <c r="BT24" s="360">
        <f t="shared" si="120"/>
        <v>7</v>
      </c>
      <c r="BU24" s="359" t="str">
        <f t="shared" si="83"/>
        <v>axx7</v>
      </c>
      <c r="BV24" s="334">
        <f t="shared" si="105"/>
        <v>2</v>
      </c>
      <c r="BW24" s="82">
        <f t="shared" si="106"/>
        <v>0</v>
      </c>
      <c r="BX24" s="295">
        <f t="shared" si="107"/>
        <v>0</v>
      </c>
      <c r="BY24" s="295">
        <f t="shared" si="121"/>
        <v>0</v>
      </c>
      <c r="BZ24" s="295">
        <f t="shared" si="108"/>
        <v>0</v>
      </c>
      <c r="CA24">
        <v>6</v>
      </c>
      <c r="CB24" s="325"/>
      <c r="CC24" s="325"/>
      <c r="CD24" s="325"/>
      <c r="CE24" s="325"/>
      <c r="CF24" s="325"/>
      <c r="CG24" s="303"/>
      <c r="CH24" s="394"/>
      <c r="CI24" s="156"/>
      <c r="CJ24">
        <f t="shared" si="84"/>
        <v>6</v>
      </c>
      <c r="CK24">
        <f t="shared" si="122"/>
        <v>0</v>
      </c>
      <c r="CL24" s="156"/>
      <c r="CM24" s="218"/>
      <c r="CN24" s="90"/>
      <c r="CS24" s="175">
        <f t="shared" si="109"/>
        <v>6</v>
      </c>
      <c r="CT24">
        <f t="shared" si="123"/>
        <v>0</v>
      </c>
    </row>
    <row r="25" spans="1:98" ht="15" customHeight="1">
      <c r="A25" s="394"/>
      <c r="B25" s="360">
        <f t="shared" si="110"/>
        <v>8</v>
      </c>
      <c r="C25" s="359" t="str">
        <f t="shared" si="78"/>
        <v>axx8</v>
      </c>
      <c r="D25" s="334">
        <f t="shared" si="85"/>
        <v>2</v>
      </c>
      <c r="E25" s="82">
        <f t="shared" si="86"/>
        <v>0</v>
      </c>
      <c r="F25" s="295">
        <f t="shared" si="87"/>
        <v>0</v>
      </c>
      <c r="G25" s="295">
        <f t="shared" si="111"/>
        <v>0</v>
      </c>
      <c r="H25" s="295">
        <f t="shared" si="88"/>
        <v>0</v>
      </c>
      <c r="I25" s="156">
        <v>7</v>
      </c>
      <c r="J25" s="325"/>
      <c r="K25" s="325"/>
      <c r="L25" s="325"/>
      <c r="M25" s="325"/>
      <c r="N25" s="325"/>
      <c r="O25" s="394"/>
      <c r="P25" s="360">
        <f t="shared" si="112"/>
        <v>8</v>
      </c>
      <c r="Q25" s="359" t="str">
        <f t="shared" si="79"/>
        <v>axx8</v>
      </c>
      <c r="R25" s="334">
        <f t="shared" si="89"/>
        <v>2</v>
      </c>
      <c r="S25" s="82">
        <f t="shared" si="90"/>
        <v>0</v>
      </c>
      <c r="T25" s="295">
        <f t="shared" si="91"/>
        <v>0</v>
      </c>
      <c r="U25" s="295">
        <f t="shared" si="113"/>
        <v>0</v>
      </c>
      <c r="V25" s="295">
        <f t="shared" si="92"/>
        <v>0</v>
      </c>
      <c r="W25" s="156">
        <v>7</v>
      </c>
      <c r="X25" s="325"/>
      <c r="Y25" s="325"/>
      <c r="Z25" s="325"/>
      <c r="AA25" s="325"/>
      <c r="AB25" s="325"/>
      <c r="AC25" s="394"/>
      <c r="AD25" s="360">
        <f t="shared" si="114"/>
        <v>8</v>
      </c>
      <c r="AE25" s="359" t="str">
        <f t="shared" si="80"/>
        <v>axx8</v>
      </c>
      <c r="AF25" s="334">
        <f t="shared" si="93"/>
        <v>2</v>
      </c>
      <c r="AG25" s="82">
        <f t="shared" si="94"/>
        <v>0</v>
      </c>
      <c r="AH25" s="295">
        <f t="shared" si="95"/>
        <v>0</v>
      </c>
      <c r="AI25" s="295">
        <f t="shared" si="115"/>
        <v>0</v>
      </c>
      <c r="AJ25" s="295">
        <f t="shared" si="96"/>
        <v>0</v>
      </c>
      <c r="AK25" s="156">
        <v>7</v>
      </c>
      <c r="AL25" s="325"/>
      <c r="AM25" s="325"/>
      <c r="AN25" s="325"/>
      <c r="AO25" s="325"/>
      <c r="AP25" s="325"/>
      <c r="AQ25" s="394"/>
      <c r="AR25" s="360">
        <f t="shared" si="116"/>
        <v>8</v>
      </c>
      <c r="AS25" s="359" t="str">
        <f t="shared" si="81"/>
        <v>axx8</v>
      </c>
      <c r="AT25" s="334">
        <f t="shared" si="97"/>
        <v>2</v>
      </c>
      <c r="AU25" s="82">
        <f t="shared" si="98"/>
        <v>0</v>
      </c>
      <c r="AV25" s="295">
        <f t="shared" si="99"/>
        <v>0</v>
      </c>
      <c r="AW25" s="295">
        <f t="shared" si="117"/>
        <v>0</v>
      </c>
      <c r="AX25" s="295">
        <f t="shared" si="100"/>
        <v>0</v>
      </c>
      <c r="AY25" s="156">
        <v>7</v>
      </c>
      <c r="AZ25" s="325"/>
      <c r="BA25" s="325"/>
      <c r="BB25" s="325"/>
      <c r="BC25" s="325"/>
      <c r="BD25" s="325"/>
      <c r="BE25" s="394"/>
      <c r="BF25" s="360">
        <f t="shared" si="118"/>
        <v>8</v>
      </c>
      <c r="BG25" s="359" t="str">
        <f t="shared" si="82"/>
        <v>axx8</v>
      </c>
      <c r="BH25" s="334">
        <f t="shared" si="101"/>
        <v>2</v>
      </c>
      <c r="BI25" s="82">
        <f t="shared" si="102"/>
        <v>0</v>
      </c>
      <c r="BJ25" s="295">
        <f t="shared" si="103"/>
        <v>0</v>
      </c>
      <c r="BK25" s="295">
        <f t="shared" si="119"/>
        <v>0</v>
      </c>
      <c r="BL25" s="295">
        <f t="shared" si="104"/>
        <v>0</v>
      </c>
      <c r="BM25" s="156">
        <v>7</v>
      </c>
      <c r="BN25" s="325"/>
      <c r="BO25" s="325"/>
      <c r="BP25" s="325"/>
      <c r="BQ25" s="325"/>
      <c r="BR25" s="325"/>
      <c r="BS25" s="394"/>
      <c r="BT25" s="360">
        <f t="shared" si="120"/>
        <v>8</v>
      </c>
      <c r="BU25" s="359" t="str">
        <f t="shared" si="83"/>
        <v>axx8</v>
      </c>
      <c r="BV25" s="334">
        <f t="shared" si="105"/>
        <v>2</v>
      </c>
      <c r="BW25" s="82">
        <f t="shared" si="106"/>
        <v>0</v>
      </c>
      <c r="BX25" s="295">
        <f t="shared" si="107"/>
        <v>0</v>
      </c>
      <c r="BY25" s="295">
        <f t="shared" si="121"/>
        <v>0</v>
      </c>
      <c r="BZ25" s="295">
        <f t="shared" si="108"/>
        <v>0</v>
      </c>
      <c r="CA25" s="156">
        <v>7</v>
      </c>
      <c r="CB25" s="325"/>
      <c r="CC25" s="325"/>
      <c r="CD25" s="325"/>
      <c r="CE25" s="325"/>
      <c r="CF25" s="325"/>
      <c r="CG25" s="303"/>
      <c r="CH25" s="394"/>
      <c r="CI25" s="156"/>
      <c r="CJ25">
        <f t="shared" si="84"/>
        <v>7</v>
      </c>
      <c r="CK25">
        <f t="shared" si="122"/>
        <v>0</v>
      </c>
      <c r="CL25" s="156"/>
      <c r="CM25" s="218"/>
      <c r="CN25" s="90"/>
      <c r="CS25" s="175">
        <f t="shared" si="109"/>
        <v>7</v>
      </c>
      <c r="CT25">
        <f t="shared" si="123"/>
        <v>0</v>
      </c>
    </row>
    <row r="26" spans="1:98" ht="15" customHeight="1">
      <c r="A26" s="394"/>
      <c r="B26" s="360">
        <f t="shared" si="110"/>
        <v>9</v>
      </c>
      <c r="C26" s="359" t="str">
        <f t="shared" si="78"/>
        <v>axx9</v>
      </c>
      <c r="D26" s="334">
        <f t="shared" si="85"/>
        <v>2</v>
      </c>
      <c r="E26" s="82">
        <f t="shared" si="86"/>
        <v>0</v>
      </c>
      <c r="F26" s="295">
        <f t="shared" si="87"/>
        <v>0</v>
      </c>
      <c r="G26" s="295">
        <f t="shared" si="111"/>
        <v>0</v>
      </c>
      <c r="H26" s="295">
        <f t="shared" si="88"/>
        <v>0</v>
      </c>
      <c r="I26">
        <v>8</v>
      </c>
      <c r="J26" s="325"/>
      <c r="K26" s="325"/>
      <c r="L26" s="325"/>
      <c r="M26" s="325"/>
      <c r="N26" s="325"/>
      <c r="O26" s="394"/>
      <c r="P26" s="360">
        <f t="shared" si="112"/>
        <v>9</v>
      </c>
      <c r="Q26" s="359" t="str">
        <f t="shared" si="79"/>
        <v>axx9</v>
      </c>
      <c r="R26" s="334">
        <f t="shared" si="89"/>
        <v>2</v>
      </c>
      <c r="S26" s="82">
        <f t="shared" si="90"/>
        <v>0</v>
      </c>
      <c r="T26" s="295">
        <f t="shared" si="91"/>
        <v>0</v>
      </c>
      <c r="U26" s="295">
        <f t="shared" si="113"/>
        <v>0</v>
      </c>
      <c r="V26" s="295">
        <f t="shared" si="92"/>
        <v>0</v>
      </c>
      <c r="W26">
        <v>8</v>
      </c>
      <c r="X26" s="325"/>
      <c r="Y26" s="325"/>
      <c r="Z26" s="325"/>
      <c r="AA26" s="325"/>
      <c r="AB26" s="325"/>
      <c r="AC26" s="394"/>
      <c r="AD26" s="360">
        <f t="shared" si="114"/>
        <v>9</v>
      </c>
      <c r="AE26" s="359" t="str">
        <f t="shared" si="80"/>
        <v>axx9</v>
      </c>
      <c r="AF26" s="334">
        <f t="shared" si="93"/>
        <v>2</v>
      </c>
      <c r="AG26" s="82">
        <f t="shared" si="94"/>
        <v>0</v>
      </c>
      <c r="AH26" s="295">
        <f t="shared" si="95"/>
        <v>0</v>
      </c>
      <c r="AI26" s="295">
        <f t="shared" si="115"/>
        <v>0</v>
      </c>
      <c r="AJ26" s="295">
        <f t="shared" si="96"/>
        <v>0</v>
      </c>
      <c r="AK26">
        <v>8</v>
      </c>
      <c r="AL26" s="325"/>
      <c r="AM26" s="325"/>
      <c r="AN26" s="325"/>
      <c r="AO26" s="325"/>
      <c r="AP26" s="325"/>
      <c r="AQ26" s="394"/>
      <c r="AR26" s="360">
        <f t="shared" si="116"/>
        <v>9</v>
      </c>
      <c r="AS26" s="359" t="str">
        <f t="shared" si="81"/>
        <v>axx9</v>
      </c>
      <c r="AT26" s="334">
        <f t="shared" si="97"/>
        <v>2</v>
      </c>
      <c r="AU26" s="82">
        <f t="shared" si="98"/>
        <v>0</v>
      </c>
      <c r="AV26" s="295">
        <f t="shared" si="99"/>
        <v>0</v>
      </c>
      <c r="AW26" s="295">
        <f t="shared" si="117"/>
        <v>0</v>
      </c>
      <c r="AX26" s="295">
        <f t="shared" si="100"/>
        <v>0</v>
      </c>
      <c r="AY26">
        <v>8</v>
      </c>
      <c r="AZ26" s="325"/>
      <c r="BA26" s="325"/>
      <c r="BB26" s="325"/>
      <c r="BC26" s="325"/>
      <c r="BD26" s="325"/>
      <c r="BE26" s="394"/>
      <c r="BF26" s="360">
        <f t="shared" si="118"/>
        <v>9</v>
      </c>
      <c r="BG26" s="359" t="str">
        <f t="shared" si="82"/>
        <v>axx9</v>
      </c>
      <c r="BH26" s="334">
        <f t="shared" si="101"/>
        <v>2</v>
      </c>
      <c r="BI26" s="82">
        <f t="shared" si="102"/>
        <v>0</v>
      </c>
      <c r="BJ26" s="295">
        <f t="shared" si="103"/>
        <v>0</v>
      </c>
      <c r="BK26" s="295">
        <f t="shared" si="119"/>
        <v>0</v>
      </c>
      <c r="BL26" s="295">
        <f t="shared" si="104"/>
        <v>0</v>
      </c>
      <c r="BM26">
        <v>8</v>
      </c>
      <c r="BN26" s="325"/>
      <c r="BO26" s="325"/>
      <c r="BP26" s="325"/>
      <c r="BQ26" s="325"/>
      <c r="BR26" s="325"/>
      <c r="BS26" s="394"/>
      <c r="BT26" s="360">
        <f t="shared" si="120"/>
        <v>9</v>
      </c>
      <c r="BU26" s="359" t="str">
        <f t="shared" si="83"/>
        <v>axx9</v>
      </c>
      <c r="BV26" s="334">
        <f t="shared" si="105"/>
        <v>2</v>
      </c>
      <c r="BW26" s="82">
        <f t="shared" si="106"/>
        <v>0</v>
      </c>
      <c r="BX26" s="295">
        <f t="shared" si="107"/>
        <v>0</v>
      </c>
      <c r="BY26" s="295">
        <f t="shared" si="121"/>
        <v>0</v>
      </c>
      <c r="BZ26" s="295">
        <f t="shared" si="108"/>
        <v>0</v>
      </c>
      <c r="CA26">
        <v>8</v>
      </c>
      <c r="CB26" s="325"/>
      <c r="CC26" s="325"/>
      <c r="CD26" s="325"/>
      <c r="CE26" s="325"/>
      <c r="CF26" s="325"/>
      <c r="CG26" s="303"/>
      <c r="CH26" s="394"/>
      <c r="CI26" s="156"/>
      <c r="CJ26">
        <f t="shared" si="84"/>
        <v>8</v>
      </c>
      <c r="CK26">
        <f t="shared" si="122"/>
        <v>0</v>
      </c>
      <c r="CL26" s="156"/>
      <c r="CM26" s="218"/>
      <c r="CN26" s="90"/>
      <c r="CS26" s="175">
        <f t="shared" si="109"/>
        <v>8</v>
      </c>
      <c r="CT26">
        <f t="shared" si="123"/>
        <v>0</v>
      </c>
    </row>
    <row r="27" spans="1:98" ht="15" customHeight="1">
      <c r="A27" s="394"/>
      <c r="B27" s="360">
        <f t="shared" si="110"/>
        <v>10</v>
      </c>
      <c r="C27" s="359" t="str">
        <f t="shared" si="78"/>
        <v>axx10</v>
      </c>
      <c r="D27" s="334">
        <f t="shared" si="85"/>
        <v>2</v>
      </c>
      <c r="E27" s="82">
        <f t="shared" si="86"/>
        <v>0</v>
      </c>
      <c r="F27" s="295">
        <f t="shared" si="87"/>
        <v>0</v>
      </c>
      <c r="G27" s="295">
        <f t="shared" si="111"/>
        <v>0</v>
      </c>
      <c r="H27" s="295">
        <f t="shared" si="88"/>
        <v>0</v>
      </c>
      <c r="I27" s="156">
        <v>9</v>
      </c>
      <c r="J27" s="325"/>
      <c r="K27" s="325"/>
      <c r="L27" s="325"/>
      <c r="M27" s="325"/>
      <c r="N27" s="325"/>
      <c r="O27" s="394"/>
      <c r="P27" s="360">
        <f t="shared" si="112"/>
        <v>10</v>
      </c>
      <c r="Q27" s="359" t="str">
        <f t="shared" si="79"/>
        <v>axx10</v>
      </c>
      <c r="R27" s="334">
        <f t="shared" si="89"/>
        <v>2</v>
      </c>
      <c r="S27" s="82">
        <f t="shared" si="90"/>
        <v>0</v>
      </c>
      <c r="T27" s="295">
        <f t="shared" si="91"/>
        <v>0</v>
      </c>
      <c r="U27" s="295">
        <f t="shared" si="113"/>
        <v>0</v>
      </c>
      <c r="V27" s="295">
        <f t="shared" si="92"/>
        <v>0</v>
      </c>
      <c r="W27" s="156">
        <v>9</v>
      </c>
      <c r="X27" s="325"/>
      <c r="Y27" s="325"/>
      <c r="Z27" s="325"/>
      <c r="AA27" s="325"/>
      <c r="AB27" s="325"/>
      <c r="AC27" s="394"/>
      <c r="AD27" s="360">
        <f t="shared" si="114"/>
        <v>10</v>
      </c>
      <c r="AE27" s="359" t="str">
        <f t="shared" si="80"/>
        <v>axx10</v>
      </c>
      <c r="AF27" s="334">
        <f t="shared" si="93"/>
        <v>2</v>
      </c>
      <c r="AG27" s="82">
        <f t="shared" si="94"/>
        <v>0</v>
      </c>
      <c r="AH27" s="295">
        <f t="shared" si="95"/>
        <v>0</v>
      </c>
      <c r="AI27" s="295">
        <f t="shared" si="115"/>
        <v>0</v>
      </c>
      <c r="AJ27" s="295">
        <f t="shared" si="96"/>
        <v>0</v>
      </c>
      <c r="AK27" s="156">
        <v>9</v>
      </c>
      <c r="AL27" s="325"/>
      <c r="AM27" s="325"/>
      <c r="AN27" s="325"/>
      <c r="AO27" s="325"/>
      <c r="AP27" s="325"/>
      <c r="AQ27" s="394"/>
      <c r="AR27" s="360">
        <f t="shared" si="116"/>
        <v>10</v>
      </c>
      <c r="AS27" s="359" t="str">
        <f t="shared" si="81"/>
        <v>axx10</v>
      </c>
      <c r="AT27" s="334">
        <f t="shared" si="97"/>
        <v>2</v>
      </c>
      <c r="AU27" s="82">
        <f t="shared" si="98"/>
        <v>0</v>
      </c>
      <c r="AV27" s="295">
        <f t="shared" si="99"/>
        <v>0</v>
      </c>
      <c r="AW27" s="295">
        <f t="shared" si="117"/>
        <v>0</v>
      </c>
      <c r="AX27" s="295">
        <f t="shared" si="100"/>
        <v>0</v>
      </c>
      <c r="AY27" s="156">
        <v>9</v>
      </c>
      <c r="AZ27" s="325"/>
      <c r="BA27" s="325"/>
      <c r="BB27" s="325"/>
      <c r="BC27" s="325"/>
      <c r="BD27" s="325"/>
      <c r="BE27" s="394"/>
      <c r="BF27" s="360">
        <f t="shared" si="118"/>
        <v>10</v>
      </c>
      <c r="BG27" s="359" t="str">
        <f t="shared" si="82"/>
        <v>axx10</v>
      </c>
      <c r="BH27" s="334">
        <f t="shared" si="101"/>
        <v>2</v>
      </c>
      <c r="BI27" s="82">
        <f t="shared" si="102"/>
        <v>0</v>
      </c>
      <c r="BJ27" s="295">
        <f t="shared" si="103"/>
        <v>0</v>
      </c>
      <c r="BK27" s="295">
        <f t="shared" si="119"/>
        <v>0</v>
      </c>
      <c r="BL27" s="295">
        <f t="shared" si="104"/>
        <v>0</v>
      </c>
      <c r="BM27" s="156">
        <v>9</v>
      </c>
      <c r="BN27" s="325"/>
      <c r="BO27" s="325"/>
      <c r="BP27" s="325"/>
      <c r="BQ27" s="325"/>
      <c r="BR27" s="325"/>
      <c r="BS27" s="394"/>
      <c r="BT27" s="360">
        <f t="shared" si="120"/>
        <v>10</v>
      </c>
      <c r="BU27" s="359" t="str">
        <f t="shared" si="83"/>
        <v>axx10</v>
      </c>
      <c r="BV27" s="334">
        <f t="shared" si="105"/>
        <v>2</v>
      </c>
      <c r="BW27" s="82">
        <f t="shared" si="106"/>
        <v>0</v>
      </c>
      <c r="BX27" s="295">
        <f t="shared" si="107"/>
        <v>0</v>
      </c>
      <c r="BY27" s="295">
        <f t="shared" si="121"/>
        <v>0</v>
      </c>
      <c r="BZ27" s="295">
        <f t="shared" si="108"/>
        <v>0</v>
      </c>
      <c r="CA27" s="156">
        <v>9</v>
      </c>
      <c r="CB27" s="325"/>
      <c r="CC27" s="325"/>
      <c r="CD27" s="325"/>
      <c r="CE27" s="325"/>
      <c r="CF27" s="325"/>
      <c r="CG27" s="303"/>
      <c r="CH27" s="394"/>
      <c r="CI27" s="156"/>
      <c r="CJ27">
        <f t="shared" si="84"/>
        <v>9</v>
      </c>
      <c r="CK27">
        <f t="shared" si="122"/>
        <v>0</v>
      </c>
      <c r="CL27" s="156"/>
      <c r="CM27" s="218"/>
      <c r="CN27" s="90"/>
      <c r="CS27" s="175">
        <f t="shared" si="109"/>
        <v>9</v>
      </c>
      <c r="CT27">
        <f t="shared" si="123"/>
        <v>0</v>
      </c>
    </row>
    <row r="28" spans="1:98" ht="15" customHeight="1">
      <c r="A28" s="394"/>
      <c r="B28" s="360">
        <f t="shared" si="110"/>
        <v>11</v>
      </c>
      <c r="C28" s="359" t="str">
        <f t="shared" si="78"/>
        <v>axx11</v>
      </c>
      <c r="D28" s="334">
        <f t="shared" si="85"/>
        <v>2</v>
      </c>
      <c r="E28" s="82">
        <f t="shared" si="86"/>
        <v>0</v>
      </c>
      <c r="F28" s="295">
        <f t="shared" si="87"/>
        <v>0</v>
      </c>
      <c r="G28" s="295">
        <f t="shared" si="111"/>
        <v>0</v>
      </c>
      <c r="H28" s="295">
        <f t="shared" si="88"/>
        <v>0</v>
      </c>
      <c r="I28">
        <v>10</v>
      </c>
      <c r="J28" s="325"/>
      <c r="K28" s="325"/>
      <c r="L28" s="325"/>
      <c r="M28" s="325"/>
      <c r="N28" s="325"/>
      <c r="O28" s="394"/>
      <c r="P28" s="360">
        <f t="shared" si="112"/>
        <v>11</v>
      </c>
      <c r="Q28" s="359" t="str">
        <f t="shared" si="79"/>
        <v>axx11</v>
      </c>
      <c r="R28" s="334">
        <f t="shared" si="89"/>
        <v>2</v>
      </c>
      <c r="S28" s="82">
        <f t="shared" si="90"/>
        <v>0</v>
      </c>
      <c r="T28" s="295">
        <f t="shared" si="91"/>
        <v>0</v>
      </c>
      <c r="U28" s="295">
        <f t="shared" si="113"/>
        <v>0</v>
      </c>
      <c r="V28" s="295">
        <f t="shared" si="92"/>
        <v>0</v>
      </c>
      <c r="W28">
        <v>10</v>
      </c>
      <c r="X28" s="325"/>
      <c r="Y28" s="325"/>
      <c r="Z28" s="325"/>
      <c r="AA28" s="325"/>
      <c r="AB28" s="325"/>
      <c r="AC28" s="394"/>
      <c r="AD28" s="360">
        <f t="shared" si="114"/>
        <v>11</v>
      </c>
      <c r="AE28" s="359" t="str">
        <f t="shared" si="80"/>
        <v>axx11</v>
      </c>
      <c r="AF28" s="334">
        <f t="shared" si="93"/>
        <v>2</v>
      </c>
      <c r="AG28" s="82">
        <f t="shared" si="94"/>
        <v>0</v>
      </c>
      <c r="AH28" s="295">
        <f t="shared" si="95"/>
        <v>0</v>
      </c>
      <c r="AI28" s="295">
        <f t="shared" si="115"/>
        <v>0</v>
      </c>
      <c r="AJ28" s="295">
        <f t="shared" si="96"/>
        <v>0</v>
      </c>
      <c r="AK28">
        <v>10</v>
      </c>
      <c r="AL28" s="325"/>
      <c r="AM28" s="325"/>
      <c r="AN28" s="325"/>
      <c r="AO28" s="325"/>
      <c r="AP28" s="325"/>
      <c r="AQ28" s="394"/>
      <c r="AR28" s="360">
        <f t="shared" si="116"/>
        <v>11</v>
      </c>
      <c r="AS28" s="359" t="str">
        <f t="shared" si="81"/>
        <v>axx11</v>
      </c>
      <c r="AT28" s="334">
        <f t="shared" si="97"/>
        <v>2</v>
      </c>
      <c r="AU28" s="82">
        <f t="shared" si="98"/>
        <v>0</v>
      </c>
      <c r="AV28" s="295">
        <f t="shared" si="99"/>
        <v>0</v>
      </c>
      <c r="AW28" s="295">
        <f t="shared" si="117"/>
        <v>0</v>
      </c>
      <c r="AX28" s="295">
        <f t="shared" si="100"/>
        <v>0</v>
      </c>
      <c r="AY28">
        <v>10</v>
      </c>
      <c r="AZ28" s="325"/>
      <c r="BA28" s="325"/>
      <c r="BB28" s="325"/>
      <c r="BC28" s="325"/>
      <c r="BD28" s="325"/>
      <c r="BE28" s="394"/>
      <c r="BF28" s="360">
        <f t="shared" si="118"/>
        <v>11</v>
      </c>
      <c r="BG28" s="359" t="str">
        <f t="shared" si="82"/>
        <v>axx11</v>
      </c>
      <c r="BH28" s="334">
        <f t="shared" si="101"/>
        <v>2</v>
      </c>
      <c r="BI28" s="82">
        <f t="shared" si="102"/>
        <v>0</v>
      </c>
      <c r="BJ28" s="295">
        <f t="shared" si="103"/>
        <v>0</v>
      </c>
      <c r="BK28" s="295">
        <f t="shared" si="119"/>
        <v>0</v>
      </c>
      <c r="BL28" s="295">
        <f t="shared" si="104"/>
        <v>0</v>
      </c>
      <c r="BM28">
        <v>10</v>
      </c>
      <c r="BN28" s="325"/>
      <c r="BO28" s="325"/>
      <c r="BP28" s="325"/>
      <c r="BQ28" s="325"/>
      <c r="BR28" s="325"/>
      <c r="BS28" s="394"/>
      <c r="BT28" s="360">
        <f t="shared" si="120"/>
        <v>11</v>
      </c>
      <c r="BU28" s="359" t="str">
        <f t="shared" si="83"/>
        <v>axx11</v>
      </c>
      <c r="BV28" s="334">
        <f t="shared" si="105"/>
        <v>2</v>
      </c>
      <c r="BW28" s="82">
        <f t="shared" si="106"/>
        <v>0</v>
      </c>
      <c r="BX28" s="295">
        <f t="shared" si="107"/>
        <v>0</v>
      </c>
      <c r="BY28" s="295">
        <f t="shared" si="121"/>
        <v>0</v>
      </c>
      <c r="BZ28" s="295">
        <f t="shared" si="108"/>
        <v>0</v>
      </c>
      <c r="CA28">
        <v>10</v>
      </c>
      <c r="CB28" s="325"/>
      <c r="CC28" s="325"/>
      <c r="CD28" s="325"/>
      <c r="CE28" s="325"/>
      <c r="CF28" s="325"/>
      <c r="CG28" s="303"/>
      <c r="CH28" s="394"/>
      <c r="CI28" s="156"/>
      <c r="CJ28">
        <f t="shared" si="84"/>
        <v>10</v>
      </c>
      <c r="CK28">
        <f t="shared" si="122"/>
        <v>0</v>
      </c>
      <c r="CL28" s="156"/>
      <c r="CM28" s="218"/>
      <c r="CN28" s="90"/>
      <c r="CS28" s="175">
        <f t="shared" si="109"/>
        <v>10</v>
      </c>
      <c r="CT28">
        <f t="shared" si="123"/>
        <v>0</v>
      </c>
    </row>
    <row r="29" spans="1:98" ht="15" customHeight="1">
      <c r="A29" s="394"/>
      <c r="B29" s="360">
        <f t="shared" si="110"/>
        <v>12</v>
      </c>
      <c r="C29" s="359" t="str">
        <f t="shared" si="78"/>
        <v>axx12</v>
      </c>
      <c r="D29" s="334">
        <f t="shared" si="85"/>
        <v>2</v>
      </c>
      <c r="E29" s="82">
        <f t="shared" si="86"/>
        <v>0</v>
      </c>
      <c r="F29" s="295">
        <f t="shared" si="87"/>
        <v>0</v>
      </c>
      <c r="G29" s="295">
        <f t="shared" si="111"/>
        <v>0</v>
      </c>
      <c r="H29" s="295">
        <f t="shared" si="88"/>
        <v>0</v>
      </c>
      <c r="I29" s="156">
        <v>11</v>
      </c>
      <c r="J29" s="325"/>
      <c r="K29" s="325"/>
      <c r="L29" s="325"/>
      <c r="M29" s="325"/>
      <c r="N29" s="325"/>
      <c r="O29" s="394"/>
      <c r="P29" s="360">
        <f t="shared" si="112"/>
        <v>12</v>
      </c>
      <c r="Q29" s="359" t="str">
        <f t="shared" si="79"/>
        <v>axx12</v>
      </c>
      <c r="R29" s="334">
        <f t="shared" si="89"/>
        <v>2</v>
      </c>
      <c r="S29" s="82">
        <f t="shared" si="90"/>
        <v>0</v>
      </c>
      <c r="T29" s="295">
        <f t="shared" si="91"/>
        <v>0</v>
      </c>
      <c r="U29" s="295">
        <f t="shared" si="113"/>
        <v>0</v>
      </c>
      <c r="V29" s="295">
        <f t="shared" si="92"/>
        <v>0</v>
      </c>
      <c r="W29" s="156">
        <v>11</v>
      </c>
      <c r="X29" s="325"/>
      <c r="Y29" s="325"/>
      <c r="Z29" s="325"/>
      <c r="AA29" s="325"/>
      <c r="AB29" s="325"/>
      <c r="AC29" s="394"/>
      <c r="AD29" s="360">
        <f t="shared" si="114"/>
        <v>12</v>
      </c>
      <c r="AE29" s="359" t="str">
        <f t="shared" si="80"/>
        <v>axx12</v>
      </c>
      <c r="AF29" s="334">
        <f t="shared" si="93"/>
        <v>2</v>
      </c>
      <c r="AG29" s="82">
        <f t="shared" si="94"/>
        <v>0</v>
      </c>
      <c r="AH29" s="295">
        <f t="shared" si="95"/>
        <v>0</v>
      </c>
      <c r="AI29" s="295">
        <f t="shared" si="115"/>
        <v>0</v>
      </c>
      <c r="AJ29" s="295">
        <f t="shared" si="96"/>
        <v>0</v>
      </c>
      <c r="AK29" s="156">
        <v>11</v>
      </c>
      <c r="AL29" s="325"/>
      <c r="AM29" s="325"/>
      <c r="AN29" s="325"/>
      <c r="AO29" s="325"/>
      <c r="AP29" s="325"/>
      <c r="AQ29" s="394"/>
      <c r="AR29" s="360">
        <f t="shared" si="116"/>
        <v>12</v>
      </c>
      <c r="AS29" s="359" t="str">
        <f t="shared" si="81"/>
        <v>axx12</v>
      </c>
      <c r="AT29" s="334">
        <f t="shared" si="97"/>
        <v>2</v>
      </c>
      <c r="AU29" s="82">
        <f t="shared" si="98"/>
        <v>0</v>
      </c>
      <c r="AV29" s="295">
        <f t="shared" si="99"/>
        <v>0</v>
      </c>
      <c r="AW29" s="295">
        <f t="shared" si="117"/>
        <v>0</v>
      </c>
      <c r="AX29" s="295">
        <f t="shared" si="100"/>
        <v>0</v>
      </c>
      <c r="AY29" s="156">
        <v>11</v>
      </c>
      <c r="AZ29" s="325"/>
      <c r="BA29" s="325"/>
      <c r="BB29" s="325"/>
      <c r="BC29" s="325"/>
      <c r="BD29" s="325"/>
      <c r="BE29" s="394"/>
      <c r="BF29" s="360">
        <f t="shared" si="118"/>
        <v>12</v>
      </c>
      <c r="BG29" s="359" t="str">
        <f t="shared" si="82"/>
        <v>axx12</v>
      </c>
      <c r="BH29" s="334">
        <f t="shared" si="101"/>
        <v>2</v>
      </c>
      <c r="BI29" s="82">
        <f t="shared" si="102"/>
        <v>0</v>
      </c>
      <c r="BJ29" s="295">
        <f t="shared" si="103"/>
        <v>0</v>
      </c>
      <c r="BK29" s="295">
        <f t="shared" si="119"/>
        <v>0</v>
      </c>
      <c r="BL29" s="295">
        <f t="shared" si="104"/>
        <v>0</v>
      </c>
      <c r="BM29" s="156">
        <v>11</v>
      </c>
      <c r="BN29" s="325"/>
      <c r="BO29" s="325"/>
      <c r="BP29" s="325"/>
      <c r="BQ29" s="325"/>
      <c r="BR29" s="325"/>
      <c r="BS29" s="394"/>
      <c r="BT29" s="360">
        <f t="shared" si="120"/>
        <v>12</v>
      </c>
      <c r="BU29" s="359" t="str">
        <f t="shared" si="83"/>
        <v>axx12</v>
      </c>
      <c r="BV29" s="334">
        <f t="shared" si="105"/>
        <v>2</v>
      </c>
      <c r="BW29" s="82">
        <f t="shared" si="106"/>
        <v>0</v>
      </c>
      <c r="BX29" s="295">
        <f t="shared" si="107"/>
        <v>0</v>
      </c>
      <c r="BY29" s="295">
        <f t="shared" si="121"/>
        <v>0</v>
      </c>
      <c r="BZ29" s="295">
        <f t="shared" si="108"/>
        <v>0</v>
      </c>
      <c r="CA29" s="156">
        <v>11</v>
      </c>
      <c r="CB29" s="325"/>
      <c r="CC29" s="325"/>
      <c r="CD29" s="325"/>
      <c r="CE29" s="325"/>
      <c r="CF29" s="325"/>
      <c r="CG29" s="303"/>
      <c r="CH29" s="394"/>
      <c r="CI29" s="156"/>
      <c r="CJ29">
        <f t="shared" si="84"/>
        <v>11</v>
      </c>
      <c r="CK29">
        <f t="shared" si="122"/>
        <v>0</v>
      </c>
      <c r="CL29" s="156"/>
      <c r="CM29" s="218"/>
      <c r="CN29" s="90"/>
      <c r="CS29" s="175">
        <f t="shared" si="109"/>
        <v>11</v>
      </c>
      <c r="CT29">
        <f t="shared" si="123"/>
        <v>0</v>
      </c>
    </row>
    <row r="30" spans="1:98" ht="15" customHeight="1">
      <c r="A30" s="394"/>
      <c r="B30" s="360">
        <f t="shared" si="110"/>
        <v>13</v>
      </c>
      <c r="C30" s="359" t="str">
        <f t="shared" si="78"/>
        <v>axx13</v>
      </c>
      <c r="D30" s="334">
        <f t="shared" si="85"/>
        <v>2</v>
      </c>
      <c r="E30" s="82">
        <f t="shared" si="86"/>
        <v>0</v>
      </c>
      <c r="F30" s="295">
        <f t="shared" si="87"/>
        <v>0</v>
      </c>
      <c r="G30" s="295">
        <f t="shared" si="111"/>
        <v>0</v>
      </c>
      <c r="H30" s="295">
        <f t="shared" si="88"/>
        <v>0</v>
      </c>
      <c r="I30">
        <v>12</v>
      </c>
      <c r="J30" s="325"/>
      <c r="K30" s="325"/>
      <c r="L30" s="325"/>
      <c r="M30" s="325"/>
      <c r="N30" s="325"/>
      <c r="O30" s="394"/>
      <c r="P30" s="360">
        <f t="shared" si="112"/>
        <v>13</v>
      </c>
      <c r="Q30" s="359" t="str">
        <f t="shared" si="79"/>
        <v>axx13</v>
      </c>
      <c r="R30" s="334">
        <f t="shared" si="89"/>
        <v>2</v>
      </c>
      <c r="S30" s="82">
        <f t="shared" si="90"/>
        <v>0</v>
      </c>
      <c r="T30" s="295">
        <f t="shared" si="91"/>
        <v>0</v>
      </c>
      <c r="U30" s="295">
        <f t="shared" si="113"/>
        <v>0</v>
      </c>
      <c r="V30" s="295">
        <f t="shared" si="92"/>
        <v>0</v>
      </c>
      <c r="W30">
        <v>12</v>
      </c>
      <c r="X30" s="325"/>
      <c r="Y30" s="325"/>
      <c r="Z30" s="325"/>
      <c r="AA30" s="325"/>
      <c r="AB30" s="325"/>
      <c r="AC30" s="394"/>
      <c r="AD30" s="360">
        <f t="shared" si="114"/>
        <v>13</v>
      </c>
      <c r="AE30" s="359" t="str">
        <f t="shared" si="80"/>
        <v>axx13</v>
      </c>
      <c r="AF30" s="334">
        <f t="shared" si="93"/>
        <v>2</v>
      </c>
      <c r="AG30" s="82">
        <f t="shared" si="94"/>
        <v>0</v>
      </c>
      <c r="AH30" s="295">
        <f t="shared" si="95"/>
        <v>0</v>
      </c>
      <c r="AI30" s="295">
        <f t="shared" si="115"/>
        <v>0</v>
      </c>
      <c r="AJ30" s="295">
        <f t="shared" si="96"/>
        <v>0</v>
      </c>
      <c r="AK30">
        <v>12</v>
      </c>
      <c r="AL30" s="325"/>
      <c r="AM30" s="325"/>
      <c r="AN30" s="325"/>
      <c r="AO30" s="325"/>
      <c r="AP30" s="325"/>
      <c r="AQ30" s="394"/>
      <c r="AR30" s="360">
        <f t="shared" si="116"/>
        <v>13</v>
      </c>
      <c r="AS30" s="359" t="str">
        <f t="shared" si="81"/>
        <v>axx13</v>
      </c>
      <c r="AT30" s="334">
        <f t="shared" si="97"/>
        <v>2</v>
      </c>
      <c r="AU30" s="82">
        <f t="shared" si="98"/>
        <v>0</v>
      </c>
      <c r="AV30" s="295">
        <f t="shared" si="99"/>
        <v>0</v>
      </c>
      <c r="AW30" s="295">
        <f t="shared" si="117"/>
        <v>0</v>
      </c>
      <c r="AX30" s="295">
        <f t="shared" si="100"/>
        <v>0</v>
      </c>
      <c r="AY30">
        <v>12</v>
      </c>
      <c r="AZ30" s="325"/>
      <c r="BA30" s="325"/>
      <c r="BB30" s="325"/>
      <c r="BC30" s="325"/>
      <c r="BD30" s="325"/>
      <c r="BE30" s="394"/>
      <c r="BF30" s="360">
        <f t="shared" si="118"/>
        <v>13</v>
      </c>
      <c r="BG30" s="359" t="str">
        <f t="shared" si="82"/>
        <v>axx13</v>
      </c>
      <c r="BH30" s="334">
        <f t="shared" si="101"/>
        <v>2</v>
      </c>
      <c r="BI30" s="82">
        <f t="shared" si="102"/>
        <v>0</v>
      </c>
      <c r="BJ30" s="295">
        <f t="shared" si="103"/>
        <v>0</v>
      </c>
      <c r="BK30" s="295">
        <f t="shared" si="119"/>
        <v>0</v>
      </c>
      <c r="BL30" s="295">
        <f t="shared" si="104"/>
        <v>0</v>
      </c>
      <c r="BM30">
        <v>12</v>
      </c>
      <c r="BN30" s="325"/>
      <c r="BO30" s="325"/>
      <c r="BP30" s="325"/>
      <c r="BQ30" s="325"/>
      <c r="BR30" s="325"/>
      <c r="BS30" s="394"/>
      <c r="BT30" s="360">
        <f t="shared" si="120"/>
        <v>13</v>
      </c>
      <c r="BU30" s="359" t="str">
        <f t="shared" si="83"/>
        <v>axx13</v>
      </c>
      <c r="BV30" s="334">
        <f t="shared" si="105"/>
        <v>2</v>
      </c>
      <c r="BW30" s="82">
        <f t="shared" si="106"/>
        <v>0</v>
      </c>
      <c r="BX30" s="295">
        <f t="shared" si="107"/>
        <v>0</v>
      </c>
      <c r="BY30" s="295">
        <f t="shared" si="121"/>
        <v>0</v>
      </c>
      <c r="BZ30" s="295">
        <f t="shared" si="108"/>
        <v>0</v>
      </c>
      <c r="CA30">
        <v>12</v>
      </c>
      <c r="CB30" s="325"/>
      <c r="CC30" s="325"/>
      <c r="CD30" s="325"/>
      <c r="CE30" s="325"/>
      <c r="CF30" s="325"/>
      <c r="CG30" s="303"/>
      <c r="CH30" s="394"/>
      <c r="CI30" s="156"/>
      <c r="CJ30">
        <f t="shared" si="84"/>
        <v>12</v>
      </c>
      <c r="CK30">
        <f t="shared" si="122"/>
        <v>0</v>
      </c>
      <c r="CL30" s="156"/>
      <c r="CM30" s="218"/>
      <c r="CN30" s="90"/>
      <c r="CS30" s="175">
        <f t="shared" si="109"/>
        <v>12</v>
      </c>
      <c r="CT30">
        <f t="shared" si="123"/>
        <v>0</v>
      </c>
    </row>
    <row r="31" spans="1:98" ht="15" customHeight="1">
      <c r="A31" s="394"/>
      <c r="B31" s="360">
        <f t="shared" si="110"/>
        <v>14</v>
      </c>
      <c r="C31" s="359" t="str">
        <f t="shared" si="78"/>
        <v>axx14</v>
      </c>
      <c r="D31" s="334">
        <f t="shared" si="85"/>
        <v>2</v>
      </c>
      <c r="E31" s="82">
        <f t="shared" si="86"/>
        <v>0</v>
      </c>
      <c r="F31" s="295">
        <f t="shared" si="87"/>
        <v>0</v>
      </c>
      <c r="G31" s="295">
        <f t="shared" si="111"/>
        <v>0</v>
      </c>
      <c r="H31" s="295">
        <f t="shared" si="88"/>
        <v>0</v>
      </c>
      <c r="I31" s="156">
        <v>13</v>
      </c>
      <c r="J31" s="325"/>
      <c r="K31" s="325"/>
      <c r="L31" s="325"/>
      <c r="M31" s="325"/>
      <c r="N31" s="325"/>
      <c r="O31" s="394"/>
      <c r="P31" s="360">
        <f t="shared" si="112"/>
        <v>14</v>
      </c>
      <c r="Q31" s="359" t="str">
        <f t="shared" si="79"/>
        <v>axx14</v>
      </c>
      <c r="R31" s="334">
        <f t="shared" si="89"/>
        <v>2</v>
      </c>
      <c r="S31" s="82">
        <f t="shared" si="90"/>
        <v>0</v>
      </c>
      <c r="T31" s="295">
        <f t="shared" si="91"/>
        <v>0</v>
      </c>
      <c r="U31" s="295">
        <f t="shared" si="113"/>
        <v>0</v>
      </c>
      <c r="V31" s="295">
        <f t="shared" si="92"/>
        <v>0</v>
      </c>
      <c r="W31" s="156">
        <v>13</v>
      </c>
      <c r="X31" s="325"/>
      <c r="Y31" s="325"/>
      <c r="Z31" s="325"/>
      <c r="AA31" s="325"/>
      <c r="AB31" s="325"/>
      <c r="AC31" s="394"/>
      <c r="AD31" s="360">
        <f t="shared" si="114"/>
        <v>14</v>
      </c>
      <c r="AE31" s="359" t="str">
        <f t="shared" si="80"/>
        <v>axx14</v>
      </c>
      <c r="AF31" s="334">
        <f t="shared" si="93"/>
        <v>2</v>
      </c>
      <c r="AG31" s="82">
        <f t="shared" si="94"/>
        <v>0</v>
      </c>
      <c r="AH31" s="295">
        <f t="shared" si="95"/>
        <v>0</v>
      </c>
      <c r="AI31" s="295">
        <f t="shared" si="115"/>
        <v>0</v>
      </c>
      <c r="AJ31" s="295">
        <f t="shared" si="96"/>
        <v>0</v>
      </c>
      <c r="AK31" s="156">
        <v>13</v>
      </c>
      <c r="AL31" s="325"/>
      <c r="AM31" s="325"/>
      <c r="AN31" s="325"/>
      <c r="AO31" s="325"/>
      <c r="AP31" s="325"/>
      <c r="AQ31" s="394"/>
      <c r="AR31" s="360">
        <f t="shared" si="116"/>
        <v>14</v>
      </c>
      <c r="AS31" s="359" t="str">
        <f t="shared" si="81"/>
        <v>axx14</v>
      </c>
      <c r="AT31" s="334">
        <f t="shared" si="97"/>
        <v>2</v>
      </c>
      <c r="AU31" s="82">
        <f t="shared" si="98"/>
        <v>0</v>
      </c>
      <c r="AV31" s="295">
        <f t="shared" si="99"/>
        <v>0</v>
      </c>
      <c r="AW31" s="295">
        <f t="shared" si="117"/>
        <v>0</v>
      </c>
      <c r="AX31" s="295">
        <f t="shared" si="100"/>
        <v>0</v>
      </c>
      <c r="AY31" s="156">
        <v>13</v>
      </c>
      <c r="AZ31" s="325"/>
      <c r="BA31" s="325"/>
      <c r="BB31" s="325"/>
      <c r="BC31" s="325"/>
      <c r="BD31" s="325"/>
      <c r="BE31" s="394"/>
      <c r="BF31" s="360">
        <f t="shared" si="118"/>
        <v>14</v>
      </c>
      <c r="BG31" s="359" t="str">
        <f t="shared" si="82"/>
        <v>axx14</v>
      </c>
      <c r="BH31" s="334">
        <f t="shared" si="101"/>
        <v>2</v>
      </c>
      <c r="BI31" s="82">
        <f t="shared" si="102"/>
        <v>0</v>
      </c>
      <c r="BJ31" s="295">
        <f t="shared" si="103"/>
        <v>0</v>
      </c>
      <c r="BK31" s="295">
        <f t="shared" si="119"/>
        <v>0</v>
      </c>
      <c r="BL31" s="295">
        <f t="shared" si="104"/>
        <v>0</v>
      </c>
      <c r="BM31" s="156">
        <v>13</v>
      </c>
      <c r="BN31" s="325"/>
      <c r="BO31" s="325"/>
      <c r="BP31" s="325"/>
      <c r="BQ31" s="325"/>
      <c r="BR31" s="325"/>
      <c r="BS31" s="394"/>
      <c r="BT31" s="360">
        <f t="shared" si="120"/>
        <v>14</v>
      </c>
      <c r="BU31" s="359" t="str">
        <f t="shared" si="83"/>
        <v>axx14</v>
      </c>
      <c r="BV31" s="334">
        <f t="shared" si="105"/>
        <v>2</v>
      </c>
      <c r="BW31" s="82">
        <f t="shared" si="106"/>
        <v>0</v>
      </c>
      <c r="BX31" s="295">
        <f t="shared" si="107"/>
        <v>0</v>
      </c>
      <c r="BY31" s="295">
        <f t="shared" si="121"/>
        <v>0</v>
      </c>
      <c r="BZ31" s="295">
        <f t="shared" si="108"/>
        <v>0</v>
      </c>
      <c r="CA31" s="156">
        <v>13</v>
      </c>
      <c r="CB31" s="325"/>
      <c r="CC31" s="325"/>
      <c r="CD31" s="325"/>
      <c r="CE31" s="325"/>
      <c r="CF31" s="325"/>
      <c r="CG31" s="303"/>
      <c r="CH31" s="394"/>
      <c r="CI31" s="156"/>
      <c r="CJ31">
        <f t="shared" si="84"/>
        <v>13</v>
      </c>
      <c r="CK31">
        <f t="shared" si="122"/>
        <v>0</v>
      </c>
      <c r="CL31" s="156"/>
      <c r="CM31" s="218"/>
      <c r="CN31" s="90"/>
      <c r="CS31" s="175">
        <f t="shared" si="109"/>
        <v>13</v>
      </c>
      <c r="CT31">
        <f t="shared" si="123"/>
        <v>0</v>
      </c>
    </row>
    <row r="32" spans="1:98" ht="15" customHeight="1">
      <c r="A32" s="394"/>
      <c r="B32" s="360">
        <f t="shared" si="110"/>
        <v>15</v>
      </c>
      <c r="C32" s="359" t="str">
        <f t="shared" si="78"/>
        <v>axx15</v>
      </c>
      <c r="D32" s="334">
        <f t="shared" si="85"/>
        <v>2</v>
      </c>
      <c r="E32" s="82">
        <f t="shared" si="86"/>
        <v>0</v>
      </c>
      <c r="F32" s="295">
        <f t="shared" si="87"/>
        <v>0</v>
      </c>
      <c r="G32" s="295">
        <f t="shared" si="111"/>
        <v>0</v>
      </c>
      <c r="H32" s="295">
        <f t="shared" si="88"/>
        <v>0</v>
      </c>
      <c r="I32">
        <v>14</v>
      </c>
      <c r="J32" s="325"/>
      <c r="K32" s="325"/>
      <c r="L32" s="325"/>
      <c r="M32" s="325"/>
      <c r="N32" s="325"/>
      <c r="O32" s="394"/>
      <c r="P32" s="360">
        <f t="shared" si="112"/>
        <v>15</v>
      </c>
      <c r="Q32" s="359" t="str">
        <f t="shared" si="79"/>
        <v>axx15</v>
      </c>
      <c r="R32" s="334">
        <f t="shared" si="89"/>
        <v>2</v>
      </c>
      <c r="S32" s="82">
        <f t="shared" si="90"/>
        <v>0</v>
      </c>
      <c r="T32" s="295">
        <f t="shared" si="91"/>
        <v>0</v>
      </c>
      <c r="U32" s="295">
        <f t="shared" si="113"/>
        <v>0</v>
      </c>
      <c r="V32" s="295">
        <f t="shared" si="92"/>
        <v>0</v>
      </c>
      <c r="W32">
        <v>14</v>
      </c>
      <c r="X32" s="325"/>
      <c r="Y32" s="325"/>
      <c r="Z32" s="325"/>
      <c r="AA32" s="325"/>
      <c r="AB32" s="325"/>
      <c r="AC32" s="394"/>
      <c r="AD32" s="360">
        <f t="shared" si="114"/>
        <v>15</v>
      </c>
      <c r="AE32" s="359" t="str">
        <f t="shared" si="80"/>
        <v>axx15</v>
      </c>
      <c r="AF32" s="334">
        <f t="shared" si="93"/>
        <v>2</v>
      </c>
      <c r="AG32" s="82">
        <f t="shared" si="94"/>
        <v>0</v>
      </c>
      <c r="AH32" s="295">
        <f t="shared" si="95"/>
        <v>0</v>
      </c>
      <c r="AI32" s="295">
        <f t="shared" si="115"/>
        <v>0</v>
      </c>
      <c r="AJ32" s="295">
        <f t="shared" si="96"/>
        <v>0</v>
      </c>
      <c r="AK32">
        <v>14</v>
      </c>
      <c r="AL32" s="325"/>
      <c r="AM32" s="325"/>
      <c r="AN32" s="325"/>
      <c r="AO32" s="325"/>
      <c r="AP32" s="325"/>
      <c r="AQ32" s="394"/>
      <c r="AR32" s="360">
        <f t="shared" si="116"/>
        <v>15</v>
      </c>
      <c r="AS32" s="359" t="str">
        <f t="shared" si="81"/>
        <v>axx15</v>
      </c>
      <c r="AT32" s="334">
        <f t="shared" si="97"/>
        <v>2</v>
      </c>
      <c r="AU32" s="82">
        <f t="shared" si="98"/>
        <v>0</v>
      </c>
      <c r="AV32" s="295">
        <f t="shared" si="99"/>
        <v>0</v>
      </c>
      <c r="AW32" s="295">
        <f t="shared" si="117"/>
        <v>0</v>
      </c>
      <c r="AX32" s="295">
        <f t="shared" si="100"/>
        <v>0</v>
      </c>
      <c r="AY32">
        <v>14</v>
      </c>
      <c r="AZ32" s="325"/>
      <c r="BA32" s="325"/>
      <c r="BB32" s="325"/>
      <c r="BC32" s="325"/>
      <c r="BD32" s="325"/>
      <c r="BE32" s="394"/>
      <c r="BF32" s="360">
        <f t="shared" si="118"/>
        <v>15</v>
      </c>
      <c r="BG32" s="359" t="str">
        <f t="shared" si="82"/>
        <v>axx15</v>
      </c>
      <c r="BH32" s="334">
        <f t="shared" si="101"/>
        <v>2</v>
      </c>
      <c r="BI32" s="82">
        <f t="shared" si="102"/>
        <v>0</v>
      </c>
      <c r="BJ32" s="295">
        <f t="shared" si="103"/>
        <v>0</v>
      </c>
      <c r="BK32" s="295">
        <f t="shared" si="119"/>
        <v>0</v>
      </c>
      <c r="BL32" s="295">
        <f t="shared" si="104"/>
        <v>0</v>
      </c>
      <c r="BM32">
        <v>14</v>
      </c>
      <c r="BN32" s="325"/>
      <c r="BO32" s="325"/>
      <c r="BP32" s="325"/>
      <c r="BQ32" s="325"/>
      <c r="BR32" s="325"/>
      <c r="BS32" s="394"/>
      <c r="BT32" s="360">
        <f t="shared" si="120"/>
        <v>15</v>
      </c>
      <c r="BU32" s="359" t="str">
        <f t="shared" si="83"/>
        <v>axx15</v>
      </c>
      <c r="BV32" s="334">
        <f t="shared" si="105"/>
        <v>2</v>
      </c>
      <c r="BW32" s="82">
        <f t="shared" si="106"/>
        <v>0</v>
      </c>
      <c r="BX32" s="295">
        <f t="shared" si="107"/>
        <v>0</v>
      </c>
      <c r="BY32" s="295">
        <f t="shared" si="121"/>
        <v>0</v>
      </c>
      <c r="BZ32" s="295">
        <f t="shared" si="108"/>
        <v>0</v>
      </c>
      <c r="CA32">
        <v>14</v>
      </c>
      <c r="CB32" s="325"/>
      <c r="CC32" s="325"/>
      <c r="CD32" s="325"/>
      <c r="CE32" s="325"/>
      <c r="CF32" s="325"/>
      <c r="CG32" s="303"/>
      <c r="CH32" s="394"/>
      <c r="CI32" s="156"/>
      <c r="CJ32">
        <f t="shared" si="84"/>
        <v>14</v>
      </c>
      <c r="CK32">
        <f t="shared" si="122"/>
        <v>0</v>
      </c>
      <c r="CL32" s="156"/>
      <c r="CM32" s="218"/>
      <c r="CN32" s="90"/>
      <c r="CS32" s="175">
        <f t="shared" si="109"/>
        <v>14</v>
      </c>
      <c r="CT32">
        <f t="shared" si="123"/>
        <v>0</v>
      </c>
    </row>
    <row r="33" spans="1:98" ht="15" customHeight="1">
      <c r="A33" s="394"/>
      <c r="B33" s="360">
        <f t="shared" si="110"/>
        <v>16</v>
      </c>
      <c r="C33" s="359" t="str">
        <f t="shared" si="78"/>
        <v>axx16</v>
      </c>
      <c r="D33" s="334">
        <f t="shared" si="85"/>
        <v>2</v>
      </c>
      <c r="E33" s="82">
        <f t="shared" si="86"/>
        <v>0</v>
      </c>
      <c r="F33" s="295">
        <f t="shared" si="87"/>
        <v>0</v>
      </c>
      <c r="G33" s="295">
        <f t="shared" si="111"/>
        <v>0</v>
      </c>
      <c r="H33" s="295">
        <f t="shared" si="88"/>
        <v>0</v>
      </c>
      <c r="I33" s="156">
        <v>15</v>
      </c>
      <c r="J33" s="325"/>
      <c r="K33" s="325"/>
      <c r="L33" s="325"/>
      <c r="M33" s="325"/>
      <c r="N33" s="325"/>
      <c r="O33" s="394"/>
      <c r="P33" s="360">
        <f t="shared" si="112"/>
        <v>16</v>
      </c>
      <c r="Q33" s="359" t="str">
        <f t="shared" si="79"/>
        <v>axx16</v>
      </c>
      <c r="R33" s="334">
        <f t="shared" si="89"/>
        <v>2</v>
      </c>
      <c r="S33" s="82">
        <f t="shared" si="90"/>
        <v>0</v>
      </c>
      <c r="T33" s="295">
        <f t="shared" si="91"/>
        <v>0</v>
      </c>
      <c r="U33" s="295">
        <f t="shared" si="113"/>
        <v>0</v>
      </c>
      <c r="V33" s="295">
        <f t="shared" si="92"/>
        <v>0</v>
      </c>
      <c r="W33" s="156">
        <v>15</v>
      </c>
      <c r="X33" s="325"/>
      <c r="Y33" s="325"/>
      <c r="Z33" s="325"/>
      <c r="AA33" s="325"/>
      <c r="AB33" s="325"/>
      <c r="AC33" s="394"/>
      <c r="AD33" s="360">
        <f t="shared" si="114"/>
        <v>16</v>
      </c>
      <c r="AE33" s="359" t="str">
        <f t="shared" si="80"/>
        <v>axx16</v>
      </c>
      <c r="AF33" s="334">
        <f t="shared" si="93"/>
        <v>2</v>
      </c>
      <c r="AG33" s="82">
        <f t="shared" si="94"/>
        <v>0</v>
      </c>
      <c r="AH33" s="295">
        <f t="shared" si="95"/>
        <v>0</v>
      </c>
      <c r="AI33" s="295">
        <f t="shared" si="115"/>
        <v>0</v>
      </c>
      <c r="AJ33" s="295">
        <f t="shared" si="96"/>
        <v>0</v>
      </c>
      <c r="AK33" s="156">
        <v>15</v>
      </c>
      <c r="AL33" s="325"/>
      <c r="AM33" s="325"/>
      <c r="AN33" s="325"/>
      <c r="AO33" s="325"/>
      <c r="AP33" s="325"/>
      <c r="AQ33" s="394"/>
      <c r="AR33" s="360">
        <f t="shared" si="116"/>
        <v>16</v>
      </c>
      <c r="AS33" s="359" t="str">
        <f t="shared" si="81"/>
        <v>axx16</v>
      </c>
      <c r="AT33" s="334">
        <f t="shared" si="97"/>
        <v>2</v>
      </c>
      <c r="AU33" s="82">
        <f t="shared" si="98"/>
        <v>0</v>
      </c>
      <c r="AV33" s="295">
        <f t="shared" si="99"/>
        <v>0</v>
      </c>
      <c r="AW33" s="295">
        <f t="shared" si="117"/>
        <v>0</v>
      </c>
      <c r="AX33" s="295">
        <f t="shared" si="100"/>
        <v>0</v>
      </c>
      <c r="AY33" s="156">
        <v>15</v>
      </c>
      <c r="AZ33" s="325"/>
      <c r="BA33" s="325"/>
      <c r="BB33" s="325"/>
      <c r="BC33" s="325"/>
      <c r="BD33" s="325"/>
      <c r="BE33" s="394"/>
      <c r="BF33" s="360">
        <f t="shared" si="118"/>
        <v>16</v>
      </c>
      <c r="BG33" s="359" t="str">
        <f t="shared" si="82"/>
        <v>axx16</v>
      </c>
      <c r="BH33" s="334">
        <f t="shared" si="101"/>
        <v>2</v>
      </c>
      <c r="BI33" s="82">
        <f t="shared" si="102"/>
        <v>0</v>
      </c>
      <c r="BJ33" s="295">
        <f t="shared" si="103"/>
        <v>0</v>
      </c>
      <c r="BK33" s="295">
        <f t="shared" si="119"/>
        <v>0</v>
      </c>
      <c r="BL33" s="295">
        <f t="shared" si="104"/>
        <v>0</v>
      </c>
      <c r="BM33" s="156">
        <v>15</v>
      </c>
      <c r="BN33" s="325"/>
      <c r="BO33" s="325"/>
      <c r="BP33" s="325"/>
      <c r="BQ33" s="325"/>
      <c r="BR33" s="325"/>
      <c r="BS33" s="394"/>
      <c r="BT33" s="360">
        <f t="shared" si="120"/>
        <v>16</v>
      </c>
      <c r="BU33" s="359" t="str">
        <f t="shared" si="83"/>
        <v>axx16</v>
      </c>
      <c r="BV33" s="334">
        <f t="shared" si="105"/>
        <v>2</v>
      </c>
      <c r="BW33" s="82">
        <f t="shared" si="106"/>
        <v>0</v>
      </c>
      <c r="BX33" s="295">
        <f t="shared" si="107"/>
        <v>0</v>
      </c>
      <c r="BY33" s="295">
        <f t="shared" si="121"/>
        <v>0</v>
      </c>
      <c r="BZ33" s="295">
        <f t="shared" si="108"/>
        <v>0</v>
      </c>
      <c r="CA33" s="156">
        <v>15</v>
      </c>
      <c r="CB33" s="325"/>
      <c r="CC33" s="325"/>
      <c r="CD33" s="325"/>
      <c r="CE33" s="325"/>
      <c r="CF33" s="325"/>
      <c r="CG33" s="303"/>
      <c r="CH33" s="394"/>
      <c r="CI33" s="156"/>
      <c r="CJ33">
        <f t="shared" si="84"/>
        <v>15</v>
      </c>
      <c r="CK33">
        <f t="shared" si="122"/>
        <v>0</v>
      </c>
      <c r="CL33" s="156"/>
      <c r="CM33" s="218"/>
      <c r="CN33" s="90"/>
      <c r="CS33" s="175">
        <f t="shared" si="109"/>
        <v>15</v>
      </c>
      <c r="CT33">
        <f t="shared" si="123"/>
        <v>0</v>
      </c>
    </row>
    <row r="34" spans="1:98" ht="15" customHeight="1">
      <c r="A34" s="394"/>
      <c r="B34" s="360">
        <f t="shared" si="110"/>
        <v>17</v>
      </c>
      <c r="C34" s="359" t="str">
        <f t="shared" si="78"/>
        <v>axx17</v>
      </c>
      <c r="D34" s="334">
        <f t="shared" si="85"/>
        <v>2</v>
      </c>
      <c r="E34" s="82">
        <f t="shared" si="86"/>
        <v>0</v>
      </c>
      <c r="F34" s="295">
        <f t="shared" si="87"/>
        <v>0</v>
      </c>
      <c r="G34" s="295">
        <f t="shared" si="111"/>
        <v>0</v>
      </c>
      <c r="H34" s="295">
        <f t="shared" si="88"/>
        <v>0</v>
      </c>
      <c r="I34">
        <v>16</v>
      </c>
      <c r="J34" s="325"/>
      <c r="K34" s="325"/>
      <c r="L34" s="325"/>
      <c r="M34" s="325"/>
      <c r="N34" s="325"/>
      <c r="O34" s="394"/>
      <c r="P34" s="360">
        <f t="shared" si="112"/>
        <v>17</v>
      </c>
      <c r="Q34" s="359" t="str">
        <f t="shared" si="79"/>
        <v>axx17</v>
      </c>
      <c r="R34" s="334">
        <f t="shared" si="89"/>
        <v>2</v>
      </c>
      <c r="S34" s="82">
        <f t="shared" si="90"/>
        <v>0</v>
      </c>
      <c r="T34" s="295">
        <f t="shared" si="91"/>
        <v>0</v>
      </c>
      <c r="U34" s="295">
        <f t="shared" si="113"/>
        <v>0</v>
      </c>
      <c r="V34" s="295">
        <f t="shared" si="92"/>
        <v>0</v>
      </c>
      <c r="W34">
        <v>16</v>
      </c>
      <c r="X34" s="325"/>
      <c r="Y34" s="325"/>
      <c r="Z34" s="325"/>
      <c r="AA34" s="325"/>
      <c r="AB34" s="325"/>
      <c r="AC34" s="394"/>
      <c r="AD34" s="360">
        <f t="shared" si="114"/>
        <v>17</v>
      </c>
      <c r="AE34" s="359" t="str">
        <f t="shared" si="80"/>
        <v>axx17</v>
      </c>
      <c r="AF34" s="334">
        <f t="shared" si="93"/>
        <v>2</v>
      </c>
      <c r="AG34" s="82">
        <f t="shared" si="94"/>
        <v>0</v>
      </c>
      <c r="AH34" s="295">
        <f t="shared" si="95"/>
        <v>0</v>
      </c>
      <c r="AI34" s="295">
        <f t="shared" si="115"/>
        <v>0</v>
      </c>
      <c r="AJ34" s="295">
        <f t="shared" si="96"/>
        <v>0</v>
      </c>
      <c r="AK34">
        <v>16</v>
      </c>
      <c r="AL34" s="325"/>
      <c r="AM34" s="325"/>
      <c r="AN34" s="325"/>
      <c r="AO34" s="325"/>
      <c r="AP34" s="325"/>
      <c r="AQ34" s="394"/>
      <c r="AR34" s="360">
        <f t="shared" si="116"/>
        <v>17</v>
      </c>
      <c r="AS34" s="359" t="str">
        <f t="shared" si="81"/>
        <v>axx17</v>
      </c>
      <c r="AT34" s="334">
        <f t="shared" si="97"/>
        <v>2</v>
      </c>
      <c r="AU34" s="82">
        <f t="shared" si="98"/>
        <v>0</v>
      </c>
      <c r="AV34" s="295">
        <f t="shared" si="99"/>
        <v>0</v>
      </c>
      <c r="AW34" s="295">
        <f t="shared" si="117"/>
        <v>0</v>
      </c>
      <c r="AX34" s="295">
        <f t="shared" si="100"/>
        <v>0</v>
      </c>
      <c r="AY34">
        <v>16</v>
      </c>
      <c r="AZ34" s="325"/>
      <c r="BA34" s="325"/>
      <c r="BB34" s="325"/>
      <c r="BC34" s="325"/>
      <c r="BD34" s="325"/>
      <c r="BE34" s="394"/>
      <c r="BF34" s="360">
        <f t="shared" si="118"/>
        <v>17</v>
      </c>
      <c r="BG34" s="359" t="str">
        <f t="shared" si="82"/>
        <v>axx17</v>
      </c>
      <c r="BH34" s="334">
        <f t="shared" si="101"/>
        <v>2</v>
      </c>
      <c r="BI34" s="82">
        <f t="shared" si="102"/>
        <v>0</v>
      </c>
      <c r="BJ34" s="295">
        <f t="shared" si="103"/>
        <v>0</v>
      </c>
      <c r="BK34" s="295">
        <f t="shared" si="119"/>
        <v>0</v>
      </c>
      <c r="BL34" s="295">
        <f t="shared" si="104"/>
        <v>0</v>
      </c>
      <c r="BM34">
        <v>16</v>
      </c>
      <c r="BN34" s="325"/>
      <c r="BO34" s="325"/>
      <c r="BP34" s="325"/>
      <c r="BQ34" s="325"/>
      <c r="BR34" s="325"/>
      <c r="BS34" s="394"/>
      <c r="BT34" s="360">
        <f t="shared" si="120"/>
        <v>17</v>
      </c>
      <c r="BU34" s="359" t="str">
        <f t="shared" si="83"/>
        <v>axx17</v>
      </c>
      <c r="BV34" s="334">
        <f t="shared" si="105"/>
        <v>2</v>
      </c>
      <c r="BW34" s="82">
        <f t="shared" si="106"/>
        <v>0</v>
      </c>
      <c r="BX34" s="295">
        <f t="shared" si="107"/>
        <v>0</v>
      </c>
      <c r="BY34" s="295">
        <f t="shared" si="121"/>
        <v>0</v>
      </c>
      <c r="BZ34" s="295">
        <f t="shared" si="108"/>
        <v>0</v>
      </c>
      <c r="CA34">
        <v>16</v>
      </c>
      <c r="CB34" s="325"/>
      <c r="CC34" s="325"/>
      <c r="CD34" s="325"/>
      <c r="CE34" s="325"/>
      <c r="CF34" s="325"/>
      <c r="CG34" s="303"/>
      <c r="CH34" s="394"/>
      <c r="CI34" s="156"/>
      <c r="CJ34">
        <f t="shared" si="84"/>
        <v>16</v>
      </c>
      <c r="CK34">
        <f t="shared" si="122"/>
        <v>0</v>
      </c>
      <c r="CL34" s="156"/>
      <c r="CM34" s="218"/>
      <c r="CN34" s="90"/>
      <c r="CS34" s="175">
        <f t="shared" si="109"/>
        <v>16</v>
      </c>
      <c r="CT34">
        <f t="shared" si="123"/>
        <v>0</v>
      </c>
    </row>
    <row r="35" spans="1:98" ht="15" customHeight="1">
      <c r="A35" s="394"/>
      <c r="B35" s="360">
        <f t="shared" si="110"/>
        <v>18</v>
      </c>
      <c r="C35" s="359" t="str">
        <f t="shared" si="78"/>
        <v>axx18</v>
      </c>
      <c r="D35" s="334">
        <f t="shared" si="85"/>
        <v>2</v>
      </c>
      <c r="E35" s="82">
        <f t="shared" si="86"/>
        <v>0</v>
      </c>
      <c r="F35" s="295">
        <f t="shared" si="87"/>
        <v>0</v>
      </c>
      <c r="G35" s="295">
        <f t="shared" si="111"/>
        <v>0</v>
      </c>
      <c r="H35" s="295">
        <f t="shared" si="88"/>
        <v>0</v>
      </c>
      <c r="I35" s="156">
        <v>17</v>
      </c>
      <c r="J35" s="325"/>
      <c r="K35" s="325"/>
      <c r="L35" s="325"/>
      <c r="M35" s="325"/>
      <c r="N35" s="325"/>
      <c r="O35" s="394"/>
      <c r="P35" s="360">
        <f t="shared" si="112"/>
        <v>18</v>
      </c>
      <c r="Q35" s="359" t="str">
        <f t="shared" si="79"/>
        <v>axx18</v>
      </c>
      <c r="R35" s="334">
        <f t="shared" si="89"/>
        <v>2</v>
      </c>
      <c r="S35" s="82">
        <f t="shared" si="90"/>
        <v>0</v>
      </c>
      <c r="T35" s="295">
        <f t="shared" si="91"/>
        <v>0</v>
      </c>
      <c r="U35" s="295">
        <f t="shared" si="113"/>
        <v>0</v>
      </c>
      <c r="V35" s="295">
        <f t="shared" si="92"/>
        <v>0</v>
      </c>
      <c r="W35" s="156">
        <v>17</v>
      </c>
      <c r="X35" s="325"/>
      <c r="Y35" s="325"/>
      <c r="Z35" s="325"/>
      <c r="AA35" s="325"/>
      <c r="AB35" s="325"/>
      <c r="AC35" s="394"/>
      <c r="AD35" s="360">
        <f t="shared" si="114"/>
        <v>18</v>
      </c>
      <c r="AE35" s="359" t="str">
        <f t="shared" si="80"/>
        <v>axx18</v>
      </c>
      <c r="AF35" s="334">
        <f t="shared" si="93"/>
        <v>2</v>
      </c>
      <c r="AG35" s="82">
        <f t="shared" si="94"/>
        <v>0</v>
      </c>
      <c r="AH35" s="295">
        <f t="shared" si="95"/>
        <v>0</v>
      </c>
      <c r="AI35" s="295">
        <f t="shared" si="115"/>
        <v>0</v>
      </c>
      <c r="AJ35" s="295">
        <f t="shared" si="96"/>
        <v>0</v>
      </c>
      <c r="AK35" s="156">
        <v>17</v>
      </c>
      <c r="AL35" s="325"/>
      <c r="AM35" s="325"/>
      <c r="AN35" s="325"/>
      <c r="AO35" s="325"/>
      <c r="AP35" s="325"/>
      <c r="AQ35" s="394"/>
      <c r="AR35" s="360">
        <f t="shared" si="116"/>
        <v>18</v>
      </c>
      <c r="AS35" s="359" t="str">
        <f t="shared" si="81"/>
        <v>axx18</v>
      </c>
      <c r="AT35" s="334">
        <f t="shared" si="97"/>
        <v>2</v>
      </c>
      <c r="AU35" s="82">
        <f t="shared" si="98"/>
        <v>0</v>
      </c>
      <c r="AV35" s="295">
        <f t="shared" si="99"/>
        <v>0</v>
      </c>
      <c r="AW35" s="295">
        <f t="shared" si="117"/>
        <v>0</v>
      </c>
      <c r="AX35" s="295">
        <f t="shared" si="100"/>
        <v>0</v>
      </c>
      <c r="AY35" s="156">
        <v>17</v>
      </c>
      <c r="AZ35" s="325"/>
      <c r="BA35" s="325"/>
      <c r="BB35" s="325"/>
      <c r="BC35" s="325"/>
      <c r="BD35" s="325"/>
      <c r="BE35" s="394"/>
      <c r="BF35" s="360">
        <f t="shared" si="118"/>
        <v>18</v>
      </c>
      <c r="BG35" s="359" t="str">
        <f t="shared" si="82"/>
        <v>axx18</v>
      </c>
      <c r="BH35" s="334">
        <f t="shared" si="101"/>
        <v>2</v>
      </c>
      <c r="BI35" s="82">
        <f t="shared" si="102"/>
        <v>0</v>
      </c>
      <c r="BJ35" s="295">
        <f t="shared" si="103"/>
        <v>0</v>
      </c>
      <c r="BK35" s="295">
        <f t="shared" si="119"/>
        <v>0</v>
      </c>
      <c r="BL35" s="295">
        <f t="shared" si="104"/>
        <v>0</v>
      </c>
      <c r="BM35" s="156">
        <v>17</v>
      </c>
      <c r="BN35" s="325"/>
      <c r="BO35" s="325"/>
      <c r="BP35" s="325"/>
      <c r="BQ35" s="325"/>
      <c r="BR35" s="325"/>
      <c r="BS35" s="394"/>
      <c r="BT35" s="360">
        <f t="shared" si="120"/>
        <v>18</v>
      </c>
      <c r="BU35" s="359" t="str">
        <f t="shared" si="83"/>
        <v>axx18</v>
      </c>
      <c r="BV35" s="334">
        <f t="shared" si="105"/>
        <v>2</v>
      </c>
      <c r="BW35" s="82">
        <f t="shared" si="106"/>
        <v>0</v>
      </c>
      <c r="BX35" s="295">
        <f t="shared" si="107"/>
        <v>0</v>
      </c>
      <c r="BY35" s="295">
        <f t="shared" si="121"/>
        <v>0</v>
      </c>
      <c r="BZ35" s="295">
        <f t="shared" si="108"/>
        <v>0</v>
      </c>
      <c r="CA35" s="156">
        <v>17</v>
      </c>
      <c r="CB35" s="325"/>
      <c r="CC35" s="325"/>
      <c r="CD35" s="325"/>
      <c r="CE35" s="325"/>
      <c r="CF35" s="325"/>
      <c r="CG35" s="303"/>
      <c r="CH35" s="394"/>
      <c r="CI35" s="156"/>
      <c r="CJ35">
        <f t="shared" si="84"/>
        <v>17</v>
      </c>
      <c r="CK35">
        <f t="shared" si="122"/>
        <v>0</v>
      </c>
      <c r="CL35" s="156"/>
      <c r="CM35" s="218"/>
      <c r="CN35" s="90"/>
      <c r="CS35" s="175">
        <f t="shared" si="109"/>
        <v>17</v>
      </c>
      <c r="CT35">
        <f t="shared" si="123"/>
        <v>0</v>
      </c>
    </row>
    <row r="36" spans="1:98" ht="15" customHeight="1">
      <c r="A36" s="394"/>
      <c r="B36" s="360">
        <f t="shared" si="110"/>
        <v>19</v>
      </c>
      <c r="C36" s="359" t="str">
        <f t="shared" si="78"/>
        <v>axx19</v>
      </c>
      <c r="D36" s="334">
        <f t="shared" si="85"/>
        <v>2</v>
      </c>
      <c r="E36" s="82">
        <f t="shared" si="86"/>
        <v>0</v>
      </c>
      <c r="F36" s="295">
        <f t="shared" si="87"/>
        <v>0</v>
      </c>
      <c r="G36" s="295">
        <f t="shared" si="111"/>
        <v>0</v>
      </c>
      <c r="H36" s="295">
        <f t="shared" si="88"/>
        <v>0</v>
      </c>
      <c r="I36">
        <v>18</v>
      </c>
      <c r="J36" s="325"/>
      <c r="K36" s="325"/>
      <c r="L36" s="325"/>
      <c r="M36" s="325"/>
      <c r="N36" s="325"/>
      <c r="O36" s="394"/>
      <c r="P36" s="360">
        <f t="shared" si="112"/>
        <v>19</v>
      </c>
      <c r="Q36" s="359" t="str">
        <f t="shared" si="79"/>
        <v>axx19</v>
      </c>
      <c r="R36" s="334">
        <f t="shared" si="89"/>
        <v>2</v>
      </c>
      <c r="S36" s="82">
        <f t="shared" si="90"/>
        <v>0</v>
      </c>
      <c r="T36" s="295">
        <f t="shared" si="91"/>
        <v>0</v>
      </c>
      <c r="U36" s="295">
        <f t="shared" si="113"/>
        <v>0</v>
      </c>
      <c r="V36" s="295">
        <f t="shared" si="92"/>
        <v>0</v>
      </c>
      <c r="W36">
        <v>18</v>
      </c>
      <c r="X36" s="325"/>
      <c r="Y36" s="325"/>
      <c r="Z36" s="325"/>
      <c r="AA36" s="325"/>
      <c r="AB36" s="325"/>
      <c r="AC36" s="394"/>
      <c r="AD36" s="360">
        <f t="shared" si="114"/>
        <v>19</v>
      </c>
      <c r="AE36" s="359" t="str">
        <f t="shared" si="80"/>
        <v>axx19</v>
      </c>
      <c r="AF36" s="334">
        <f t="shared" si="93"/>
        <v>2</v>
      </c>
      <c r="AG36" s="82">
        <f t="shared" si="94"/>
        <v>0</v>
      </c>
      <c r="AH36" s="295">
        <f t="shared" si="95"/>
        <v>0</v>
      </c>
      <c r="AI36" s="295">
        <f t="shared" si="115"/>
        <v>0</v>
      </c>
      <c r="AJ36" s="295">
        <f t="shared" si="96"/>
        <v>0</v>
      </c>
      <c r="AK36">
        <v>18</v>
      </c>
      <c r="AL36" s="325"/>
      <c r="AM36" s="325"/>
      <c r="AN36" s="325"/>
      <c r="AO36" s="325"/>
      <c r="AP36" s="325"/>
      <c r="AQ36" s="394"/>
      <c r="AR36" s="360">
        <f t="shared" si="116"/>
        <v>19</v>
      </c>
      <c r="AS36" s="359" t="str">
        <f t="shared" si="81"/>
        <v>axx19</v>
      </c>
      <c r="AT36" s="334">
        <f t="shared" si="97"/>
        <v>2</v>
      </c>
      <c r="AU36" s="82">
        <f t="shared" si="98"/>
        <v>0</v>
      </c>
      <c r="AV36" s="295">
        <f t="shared" si="99"/>
        <v>0</v>
      </c>
      <c r="AW36" s="295">
        <f t="shared" si="117"/>
        <v>0</v>
      </c>
      <c r="AX36" s="295">
        <f t="shared" si="100"/>
        <v>0</v>
      </c>
      <c r="AY36">
        <v>18</v>
      </c>
      <c r="AZ36" s="325"/>
      <c r="BA36" s="325"/>
      <c r="BB36" s="325"/>
      <c r="BC36" s="325"/>
      <c r="BD36" s="325"/>
      <c r="BE36" s="394"/>
      <c r="BF36" s="360">
        <f t="shared" si="118"/>
        <v>19</v>
      </c>
      <c r="BG36" s="359" t="str">
        <f t="shared" si="82"/>
        <v>axx19</v>
      </c>
      <c r="BH36" s="334">
        <f t="shared" si="101"/>
        <v>2</v>
      </c>
      <c r="BI36" s="82">
        <f t="shared" si="102"/>
        <v>0</v>
      </c>
      <c r="BJ36" s="295">
        <f t="shared" si="103"/>
        <v>0</v>
      </c>
      <c r="BK36" s="295">
        <f t="shared" si="119"/>
        <v>0</v>
      </c>
      <c r="BL36" s="295">
        <f t="shared" si="104"/>
        <v>0</v>
      </c>
      <c r="BM36">
        <v>18</v>
      </c>
      <c r="BN36" s="325"/>
      <c r="BO36" s="325"/>
      <c r="BP36" s="325"/>
      <c r="BQ36" s="325"/>
      <c r="BR36" s="325"/>
      <c r="BS36" s="394"/>
      <c r="BT36" s="360">
        <f t="shared" si="120"/>
        <v>19</v>
      </c>
      <c r="BU36" s="359" t="str">
        <f t="shared" si="83"/>
        <v>axx19</v>
      </c>
      <c r="BV36" s="334">
        <f t="shared" si="105"/>
        <v>2</v>
      </c>
      <c r="BW36" s="82">
        <f t="shared" si="106"/>
        <v>0</v>
      </c>
      <c r="BX36" s="295">
        <f t="shared" si="107"/>
        <v>0</v>
      </c>
      <c r="BY36" s="295">
        <f t="shared" si="121"/>
        <v>0</v>
      </c>
      <c r="BZ36" s="295">
        <f t="shared" si="108"/>
        <v>0</v>
      </c>
      <c r="CA36">
        <v>18</v>
      </c>
      <c r="CB36" s="325"/>
      <c r="CC36" s="325"/>
      <c r="CD36" s="325"/>
      <c r="CE36" s="325"/>
      <c r="CF36" s="325"/>
      <c r="CG36" s="303"/>
      <c r="CH36" s="394"/>
      <c r="CI36" s="156"/>
      <c r="CJ36">
        <f t="shared" si="84"/>
        <v>18</v>
      </c>
      <c r="CK36">
        <f t="shared" si="122"/>
        <v>0</v>
      </c>
      <c r="CL36" s="156"/>
      <c r="CM36" s="218"/>
      <c r="CN36" s="90"/>
      <c r="CS36" s="175">
        <f t="shared" si="109"/>
        <v>18</v>
      </c>
      <c r="CT36">
        <f t="shared" si="123"/>
        <v>0</v>
      </c>
    </row>
    <row r="37" spans="1:98" ht="15" customHeight="1">
      <c r="A37" s="394"/>
      <c r="B37" s="360">
        <f t="shared" si="110"/>
        <v>20</v>
      </c>
      <c r="C37" s="359" t="str">
        <f t="shared" si="78"/>
        <v>axx20</v>
      </c>
      <c r="D37" s="334">
        <f t="shared" si="85"/>
        <v>2</v>
      </c>
      <c r="E37" s="82">
        <f t="shared" si="86"/>
        <v>0</v>
      </c>
      <c r="F37" s="295">
        <f t="shared" si="87"/>
        <v>0</v>
      </c>
      <c r="G37" s="295">
        <f t="shared" si="111"/>
        <v>0</v>
      </c>
      <c r="H37" s="295">
        <f t="shared" si="88"/>
        <v>0</v>
      </c>
      <c r="I37" s="156">
        <v>19</v>
      </c>
      <c r="J37" s="325"/>
      <c r="K37" s="325"/>
      <c r="L37" s="325"/>
      <c r="M37" s="325"/>
      <c r="N37" s="325"/>
      <c r="O37" s="394"/>
      <c r="P37" s="360">
        <f t="shared" si="112"/>
        <v>20</v>
      </c>
      <c r="Q37" s="359" t="str">
        <f t="shared" si="79"/>
        <v>axx20</v>
      </c>
      <c r="R37" s="334">
        <f t="shared" si="89"/>
        <v>2</v>
      </c>
      <c r="S37" s="82">
        <f t="shared" si="90"/>
        <v>0</v>
      </c>
      <c r="T37" s="295">
        <f t="shared" si="91"/>
        <v>0</v>
      </c>
      <c r="U37" s="295">
        <f t="shared" si="113"/>
        <v>0</v>
      </c>
      <c r="V37" s="295">
        <f t="shared" si="92"/>
        <v>0</v>
      </c>
      <c r="W37" s="156">
        <v>19</v>
      </c>
      <c r="X37" s="325"/>
      <c r="Y37" s="325"/>
      <c r="Z37" s="325"/>
      <c r="AA37" s="325"/>
      <c r="AB37" s="325"/>
      <c r="AC37" s="394"/>
      <c r="AD37" s="360">
        <f t="shared" si="114"/>
        <v>20</v>
      </c>
      <c r="AE37" s="359" t="str">
        <f t="shared" si="80"/>
        <v>axx20</v>
      </c>
      <c r="AF37" s="334">
        <f t="shared" si="93"/>
        <v>2</v>
      </c>
      <c r="AG37" s="82">
        <f t="shared" si="94"/>
        <v>0</v>
      </c>
      <c r="AH37" s="295">
        <f t="shared" si="95"/>
        <v>0</v>
      </c>
      <c r="AI37" s="295">
        <f t="shared" si="115"/>
        <v>0</v>
      </c>
      <c r="AJ37" s="295">
        <f t="shared" si="96"/>
        <v>0</v>
      </c>
      <c r="AK37" s="156">
        <v>19</v>
      </c>
      <c r="AL37" s="325"/>
      <c r="AM37" s="325"/>
      <c r="AN37" s="325"/>
      <c r="AO37" s="325"/>
      <c r="AP37" s="325"/>
      <c r="AQ37" s="394"/>
      <c r="AR37" s="360">
        <f t="shared" si="116"/>
        <v>20</v>
      </c>
      <c r="AS37" s="359" t="str">
        <f t="shared" si="81"/>
        <v>axx20</v>
      </c>
      <c r="AT37" s="334">
        <f t="shared" si="97"/>
        <v>2</v>
      </c>
      <c r="AU37" s="82">
        <f t="shared" si="98"/>
        <v>0</v>
      </c>
      <c r="AV37" s="295">
        <f t="shared" si="99"/>
        <v>0</v>
      </c>
      <c r="AW37" s="295">
        <f t="shared" si="117"/>
        <v>0</v>
      </c>
      <c r="AX37" s="295">
        <f t="shared" si="100"/>
        <v>0</v>
      </c>
      <c r="AY37" s="156">
        <v>19</v>
      </c>
      <c r="AZ37" s="325"/>
      <c r="BA37" s="325"/>
      <c r="BB37" s="325"/>
      <c r="BC37" s="325"/>
      <c r="BD37" s="325"/>
      <c r="BE37" s="394"/>
      <c r="BF37" s="360">
        <f t="shared" si="118"/>
        <v>20</v>
      </c>
      <c r="BG37" s="359" t="str">
        <f t="shared" si="82"/>
        <v>axx20</v>
      </c>
      <c r="BH37" s="334">
        <f t="shared" si="101"/>
        <v>2</v>
      </c>
      <c r="BI37" s="82">
        <f t="shared" si="102"/>
        <v>0</v>
      </c>
      <c r="BJ37" s="295">
        <f t="shared" si="103"/>
        <v>0</v>
      </c>
      <c r="BK37" s="295">
        <f t="shared" si="119"/>
        <v>0</v>
      </c>
      <c r="BL37" s="295">
        <f t="shared" si="104"/>
        <v>0</v>
      </c>
      <c r="BM37" s="156">
        <v>19</v>
      </c>
      <c r="BN37" s="325"/>
      <c r="BO37" s="325"/>
      <c r="BP37" s="325"/>
      <c r="BQ37" s="325"/>
      <c r="BR37" s="325"/>
      <c r="BS37" s="394"/>
      <c r="BT37" s="360">
        <f t="shared" si="120"/>
        <v>20</v>
      </c>
      <c r="BU37" s="359" t="str">
        <f t="shared" si="83"/>
        <v>axx20</v>
      </c>
      <c r="BV37" s="334">
        <f t="shared" si="105"/>
        <v>2</v>
      </c>
      <c r="BW37" s="82">
        <f t="shared" si="106"/>
        <v>0</v>
      </c>
      <c r="BX37" s="295">
        <f t="shared" si="107"/>
        <v>0</v>
      </c>
      <c r="BY37" s="295">
        <f t="shared" si="121"/>
        <v>0</v>
      </c>
      <c r="BZ37" s="295">
        <f t="shared" si="108"/>
        <v>0</v>
      </c>
      <c r="CA37" s="156">
        <v>19</v>
      </c>
      <c r="CB37" s="325"/>
      <c r="CC37" s="325"/>
      <c r="CD37" s="325"/>
      <c r="CE37" s="325"/>
      <c r="CF37" s="325"/>
      <c r="CG37" s="303"/>
      <c r="CH37" s="394"/>
      <c r="CI37" s="156"/>
      <c r="CJ37">
        <f t="shared" si="84"/>
        <v>19</v>
      </c>
      <c r="CK37">
        <f t="shared" si="122"/>
        <v>0</v>
      </c>
      <c r="CL37" s="156"/>
      <c r="CM37" s="218"/>
      <c r="CN37" s="90"/>
      <c r="CS37" s="175">
        <f t="shared" si="109"/>
        <v>19</v>
      </c>
      <c r="CT37">
        <f t="shared" si="123"/>
        <v>0</v>
      </c>
    </row>
    <row r="38" spans="1:98" ht="15" customHeight="1">
      <c r="A38" s="394"/>
      <c r="B38" s="360">
        <f t="shared" si="110"/>
        <v>21</v>
      </c>
      <c r="C38" s="359" t="str">
        <f t="shared" si="78"/>
        <v>axx21</v>
      </c>
      <c r="D38" s="334">
        <f t="shared" si="85"/>
        <v>2</v>
      </c>
      <c r="E38" s="82">
        <f t="shared" si="86"/>
        <v>0</v>
      </c>
      <c r="F38" s="295">
        <f t="shared" si="87"/>
        <v>0</v>
      </c>
      <c r="G38" s="295">
        <f t="shared" si="111"/>
        <v>0</v>
      </c>
      <c r="H38" s="295">
        <f t="shared" si="88"/>
        <v>0</v>
      </c>
      <c r="I38">
        <v>20</v>
      </c>
      <c r="J38" s="325"/>
      <c r="K38" s="325"/>
      <c r="L38" s="325"/>
      <c r="M38" s="325"/>
      <c r="N38" s="325"/>
      <c r="O38" s="394"/>
      <c r="P38" s="360">
        <f t="shared" si="112"/>
        <v>21</v>
      </c>
      <c r="Q38" s="359" t="str">
        <f t="shared" si="79"/>
        <v>axx21</v>
      </c>
      <c r="R38" s="334">
        <f t="shared" si="89"/>
        <v>2</v>
      </c>
      <c r="S38" s="82">
        <f t="shared" si="90"/>
        <v>0</v>
      </c>
      <c r="T38" s="295">
        <f t="shared" si="91"/>
        <v>0</v>
      </c>
      <c r="U38" s="295">
        <f t="shared" si="113"/>
        <v>0</v>
      </c>
      <c r="V38" s="295">
        <f t="shared" si="92"/>
        <v>0</v>
      </c>
      <c r="W38">
        <v>20</v>
      </c>
      <c r="X38" s="325"/>
      <c r="Y38" s="325"/>
      <c r="Z38" s="325"/>
      <c r="AA38" s="325"/>
      <c r="AB38" s="325"/>
      <c r="AC38" s="394"/>
      <c r="AD38" s="360">
        <f t="shared" si="114"/>
        <v>21</v>
      </c>
      <c r="AE38" s="359" t="str">
        <f t="shared" si="80"/>
        <v>axx21</v>
      </c>
      <c r="AF38" s="334">
        <f t="shared" si="93"/>
        <v>2</v>
      </c>
      <c r="AG38" s="82">
        <f t="shared" si="94"/>
        <v>0</v>
      </c>
      <c r="AH38" s="295">
        <f t="shared" si="95"/>
        <v>0</v>
      </c>
      <c r="AI38" s="295">
        <f t="shared" si="115"/>
        <v>0</v>
      </c>
      <c r="AJ38" s="295">
        <f t="shared" si="96"/>
        <v>0</v>
      </c>
      <c r="AK38">
        <v>20</v>
      </c>
      <c r="AL38" s="325"/>
      <c r="AM38" s="325"/>
      <c r="AN38" s="325"/>
      <c r="AO38" s="325"/>
      <c r="AP38" s="325"/>
      <c r="AQ38" s="394"/>
      <c r="AR38" s="360">
        <f t="shared" si="116"/>
        <v>21</v>
      </c>
      <c r="AS38" s="359" t="str">
        <f t="shared" si="81"/>
        <v>axx21</v>
      </c>
      <c r="AT38" s="334">
        <f t="shared" si="97"/>
        <v>2</v>
      </c>
      <c r="AU38" s="82">
        <f t="shared" si="98"/>
        <v>0</v>
      </c>
      <c r="AV38" s="295">
        <f t="shared" si="99"/>
        <v>0</v>
      </c>
      <c r="AW38" s="295">
        <f t="shared" si="117"/>
        <v>0</v>
      </c>
      <c r="AX38" s="295">
        <f t="shared" si="100"/>
        <v>0</v>
      </c>
      <c r="AY38">
        <v>20</v>
      </c>
      <c r="AZ38" s="325"/>
      <c r="BA38" s="325"/>
      <c r="BB38" s="325"/>
      <c r="BC38" s="325"/>
      <c r="BD38" s="325"/>
      <c r="BE38" s="394"/>
      <c r="BF38" s="360">
        <f t="shared" si="118"/>
        <v>21</v>
      </c>
      <c r="BG38" s="359" t="str">
        <f t="shared" si="82"/>
        <v>axx21</v>
      </c>
      <c r="BH38" s="334">
        <f t="shared" si="101"/>
        <v>2</v>
      </c>
      <c r="BI38" s="82">
        <f t="shared" si="102"/>
        <v>0</v>
      </c>
      <c r="BJ38" s="295">
        <f t="shared" si="103"/>
        <v>0</v>
      </c>
      <c r="BK38" s="295">
        <f t="shared" si="119"/>
        <v>0</v>
      </c>
      <c r="BL38" s="295">
        <f t="shared" si="104"/>
        <v>0</v>
      </c>
      <c r="BM38">
        <v>20</v>
      </c>
      <c r="BN38" s="325"/>
      <c r="BO38" s="325"/>
      <c r="BP38" s="325"/>
      <c r="BQ38" s="325"/>
      <c r="BR38" s="325"/>
      <c r="BS38" s="394"/>
      <c r="BT38" s="360">
        <f t="shared" si="120"/>
        <v>21</v>
      </c>
      <c r="BU38" s="359" t="str">
        <f t="shared" si="83"/>
        <v>axx21</v>
      </c>
      <c r="BV38" s="334">
        <f t="shared" si="105"/>
        <v>2</v>
      </c>
      <c r="BW38" s="82">
        <f t="shared" si="106"/>
        <v>0</v>
      </c>
      <c r="BX38" s="295">
        <f t="shared" si="107"/>
        <v>0</v>
      </c>
      <c r="BY38" s="295">
        <f t="shared" si="121"/>
        <v>0</v>
      </c>
      <c r="BZ38" s="295">
        <f t="shared" si="108"/>
        <v>0</v>
      </c>
      <c r="CA38">
        <v>20</v>
      </c>
      <c r="CB38" s="325"/>
      <c r="CC38" s="325"/>
      <c r="CD38" s="325"/>
      <c r="CE38" s="325"/>
      <c r="CF38" s="325"/>
      <c r="CG38" s="303"/>
      <c r="CH38" s="394"/>
      <c r="CI38" s="156"/>
      <c r="CJ38">
        <f t="shared" si="84"/>
        <v>20</v>
      </c>
      <c r="CK38">
        <f t="shared" si="122"/>
        <v>0</v>
      </c>
      <c r="CL38" s="156"/>
      <c r="CM38" s="218"/>
      <c r="CN38" s="90"/>
      <c r="CS38" s="175">
        <f t="shared" si="109"/>
        <v>20</v>
      </c>
      <c r="CT38">
        <f t="shared" si="123"/>
        <v>0</v>
      </c>
    </row>
    <row r="39" spans="1:98" ht="15" customHeight="1">
      <c r="A39" s="394"/>
      <c r="B39" s="360">
        <f t="shared" si="110"/>
        <v>22</v>
      </c>
      <c r="C39" s="359" t="str">
        <f t="shared" si="78"/>
        <v>axx22</v>
      </c>
      <c r="D39" s="334">
        <f t="shared" si="85"/>
        <v>2</v>
      </c>
      <c r="E39" s="82">
        <f t="shared" si="86"/>
        <v>0</v>
      </c>
      <c r="F39" s="295">
        <f t="shared" si="87"/>
        <v>0</v>
      </c>
      <c r="G39" s="295">
        <f t="shared" si="111"/>
        <v>0</v>
      </c>
      <c r="H39" s="295">
        <f t="shared" si="88"/>
        <v>0</v>
      </c>
      <c r="I39" s="156">
        <v>21</v>
      </c>
      <c r="J39" s="325"/>
      <c r="K39" s="325"/>
      <c r="L39" s="325"/>
      <c r="M39" s="325"/>
      <c r="N39" s="325"/>
      <c r="O39" s="394"/>
      <c r="P39" s="360">
        <f t="shared" si="112"/>
        <v>22</v>
      </c>
      <c r="Q39" s="359" t="str">
        <f t="shared" si="79"/>
        <v>axx22</v>
      </c>
      <c r="R39" s="334">
        <f t="shared" si="89"/>
        <v>2</v>
      </c>
      <c r="S39" s="82">
        <f t="shared" si="90"/>
        <v>0</v>
      </c>
      <c r="T39" s="295">
        <f t="shared" si="91"/>
        <v>0</v>
      </c>
      <c r="U39" s="295">
        <f t="shared" si="113"/>
        <v>0</v>
      </c>
      <c r="V39" s="295">
        <f t="shared" si="92"/>
        <v>0</v>
      </c>
      <c r="W39" s="156">
        <v>21</v>
      </c>
      <c r="X39" s="325"/>
      <c r="Y39" s="325"/>
      <c r="Z39" s="325"/>
      <c r="AA39" s="325"/>
      <c r="AB39" s="325"/>
      <c r="AC39" s="394"/>
      <c r="AD39" s="360">
        <f t="shared" si="114"/>
        <v>22</v>
      </c>
      <c r="AE39" s="359" t="str">
        <f t="shared" si="80"/>
        <v>axx22</v>
      </c>
      <c r="AF39" s="334">
        <f t="shared" si="93"/>
        <v>2</v>
      </c>
      <c r="AG39" s="82">
        <f t="shared" si="94"/>
        <v>0</v>
      </c>
      <c r="AH39" s="295">
        <f t="shared" si="95"/>
        <v>0</v>
      </c>
      <c r="AI39" s="295">
        <f t="shared" si="115"/>
        <v>0</v>
      </c>
      <c r="AJ39" s="295">
        <f t="shared" si="96"/>
        <v>0</v>
      </c>
      <c r="AK39" s="156">
        <v>21</v>
      </c>
      <c r="AL39" s="325"/>
      <c r="AM39" s="325"/>
      <c r="AN39" s="325"/>
      <c r="AO39" s="325"/>
      <c r="AP39" s="325"/>
      <c r="AQ39" s="394"/>
      <c r="AR39" s="360">
        <f t="shared" si="116"/>
        <v>22</v>
      </c>
      <c r="AS39" s="359" t="str">
        <f t="shared" si="81"/>
        <v>axx22</v>
      </c>
      <c r="AT39" s="334">
        <f t="shared" si="97"/>
        <v>2</v>
      </c>
      <c r="AU39" s="82">
        <f t="shared" si="98"/>
        <v>0</v>
      </c>
      <c r="AV39" s="295">
        <f t="shared" si="99"/>
        <v>0</v>
      </c>
      <c r="AW39" s="295">
        <f t="shared" si="117"/>
        <v>0</v>
      </c>
      <c r="AX39" s="295">
        <f t="shared" si="100"/>
        <v>0</v>
      </c>
      <c r="AY39" s="156">
        <v>21</v>
      </c>
      <c r="AZ39" s="325"/>
      <c r="BA39" s="325"/>
      <c r="BB39" s="325"/>
      <c r="BC39" s="325"/>
      <c r="BD39" s="325"/>
      <c r="BE39" s="394"/>
      <c r="BF39" s="360">
        <f t="shared" si="118"/>
        <v>22</v>
      </c>
      <c r="BG39" s="359" t="str">
        <f t="shared" si="82"/>
        <v>axx22</v>
      </c>
      <c r="BH39" s="334">
        <f t="shared" si="101"/>
        <v>2</v>
      </c>
      <c r="BI39" s="82">
        <f t="shared" si="102"/>
        <v>0</v>
      </c>
      <c r="BJ39" s="295">
        <f t="shared" si="103"/>
        <v>0</v>
      </c>
      <c r="BK39" s="295">
        <f t="shared" si="119"/>
        <v>0</v>
      </c>
      <c r="BL39" s="295">
        <f t="shared" si="104"/>
        <v>0</v>
      </c>
      <c r="BM39" s="156">
        <v>21</v>
      </c>
      <c r="BN39" s="325"/>
      <c r="BO39" s="325"/>
      <c r="BP39" s="325"/>
      <c r="BQ39" s="325"/>
      <c r="BR39" s="325"/>
      <c r="BS39" s="394"/>
      <c r="BT39" s="360">
        <f t="shared" si="120"/>
        <v>22</v>
      </c>
      <c r="BU39" s="359" t="str">
        <f t="shared" si="83"/>
        <v>axx22</v>
      </c>
      <c r="BV39" s="334">
        <f t="shared" si="105"/>
        <v>2</v>
      </c>
      <c r="BW39" s="82">
        <f t="shared" si="106"/>
        <v>0</v>
      </c>
      <c r="BX39" s="295">
        <f t="shared" si="107"/>
        <v>0</v>
      </c>
      <c r="BY39" s="295">
        <f t="shared" si="121"/>
        <v>0</v>
      </c>
      <c r="BZ39" s="295">
        <f t="shared" si="108"/>
        <v>0</v>
      </c>
      <c r="CA39" s="156">
        <v>21</v>
      </c>
      <c r="CB39" s="325"/>
      <c r="CC39" s="325"/>
      <c r="CD39" s="325"/>
      <c r="CE39" s="325"/>
      <c r="CF39" s="325"/>
      <c r="CG39" s="303"/>
      <c r="CH39" s="394"/>
      <c r="CI39" s="156"/>
      <c r="CJ39">
        <f t="shared" si="84"/>
        <v>21</v>
      </c>
      <c r="CK39">
        <f t="shared" si="122"/>
        <v>0</v>
      </c>
      <c r="CL39" s="156"/>
      <c r="CM39" s="218"/>
      <c r="CN39" s="90"/>
      <c r="CS39" s="175">
        <f t="shared" si="109"/>
        <v>21</v>
      </c>
      <c r="CT39">
        <f t="shared" si="123"/>
        <v>0</v>
      </c>
    </row>
    <row r="40" spans="1:98" ht="15" customHeight="1">
      <c r="A40" s="394"/>
      <c r="B40" s="360">
        <f t="shared" si="110"/>
        <v>23</v>
      </c>
      <c r="C40" s="359" t="str">
        <f t="shared" si="78"/>
        <v>axx23</v>
      </c>
      <c r="D40" s="334">
        <f t="shared" si="85"/>
        <v>2</v>
      </c>
      <c r="E40" s="82">
        <f t="shared" si="86"/>
        <v>0</v>
      </c>
      <c r="F40" s="295">
        <f t="shared" si="87"/>
        <v>0</v>
      </c>
      <c r="G40" s="295">
        <f t="shared" si="111"/>
        <v>0</v>
      </c>
      <c r="H40" s="295">
        <f t="shared" si="88"/>
        <v>0</v>
      </c>
      <c r="I40">
        <v>22</v>
      </c>
      <c r="J40" s="325"/>
      <c r="K40" s="325"/>
      <c r="L40" s="325"/>
      <c r="M40" s="325"/>
      <c r="N40" s="325"/>
      <c r="O40" s="394"/>
      <c r="P40" s="360">
        <f t="shared" si="112"/>
        <v>23</v>
      </c>
      <c r="Q40" s="359" t="str">
        <f t="shared" si="79"/>
        <v>axx23</v>
      </c>
      <c r="R40" s="334">
        <f t="shared" si="89"/>
        <v>2</v>
      </c>
      <c r="S40" s="82">
        <f t="shared" si="90"/>
        <v>0</v>
      </c>
      <c r="T40" s="295">
        <f t="shared" si="91"/>
        <v>0</v>
      </c>
      <c r="U40" s="295">
        <f t="shared" si="113"/>
        <v>0</v>
      </c>
      <c r="V40" s="295">
        <f t="shared" si="92"/>
        <v>0</v>
      </c>
      <c r="W40">
        <v>22</v>
      </c>
      <c r="X40" s="325"/>
      <c r="Y40" s="325"/>
      <c r="Z40" s="325"/>
      <c r="AA40" s="325"/>
      <c r="AB40" s="325"/>
      <c r="AC40" s="394"/>
      <c r="AD40" s="360">
        <f t="shared" si="114"/>
        <v>23</v>
      </c>
      <c r="AE40" s="359" t="str">
        <f t="shared" si="80"/>
        <v>axx23</v>
      </c>
      <c r="AF40" s="334">
        <f t="shared" si="93"/>
        <v>2</v>
      </c>
      <c r="AG40" s="82">
        <f t="shared" si="94"/>
        <v>0</v>
      </c>
      <c r="AH40" s="295">
        <f t="shared" si="95"/>
        <v>0</v>
      </c>
      <c r="AI40" s="295">
        <f t="shared" si="115"/>
        <v>0</v>
      </c>
      <c r="AJ40" s="295">
        <f t="shared" si="96"/>
        <v>0</v>
      </c>
      <c r="AK40">
        <v>22</v>
      </c>
      <c r="AL40" s="325"/>
      <c r="AM40" s="325"/>
      <c r="AN40" s="325"/>
      <c r="AO40" s="325"/>
      <c r="AP40" s="325"/>
      <c r="AQ40" s="394"/>
      <c r="AR40" s="360">
        <f t="shared" si="116"/>
        <v>23</v>
      </c>
      <c r="AS40" s="359" t="str">
        <f t="shared" si="81"/>
        <v>axx23</v>
      </c>
      <c r="AT40" s="334">
        <f t="shared" si="97"/>
        <v>2</v>
      </c>
      <c r="AU40" s="82">
        <f t="shared" si="98"/>
        <v>0</v>
      </c>
      <c r="AV40" s="295">
        <f t="shared" si="99"/>
        <v>0</v>
      </c>
      <c r="AW40" s="295">
        <f t="shared" si="117"/>
        <v>0</v>
      </c>
      <c r="AX40" s="295">
        <f t="shared" si="100"/>
        <v>0</v>
      </c>
      <c r="AY40">
        <v>22</v>
      </c>
      <c r="AZ40" s="325"/>
      <c r="BA40" s="325"/>
      <c r="BB40" s="325"/>
      <c r="BC40" s="325"/>
      <c r="BD40" s="325"/>
      <c r="BE40" s="394"/>
      <c r="BF40" s="360">
        <f t="shared" si="118"/>
        <v>23</v>
      </c>
      <c r="BG40" s="359" t="str">
        <f t="shared" si="82"/>
        <v>axx23</v>
      </c>
      <c r="BH40" s="334">
        <f t="shared" si="101"/>
        <v>2</v>
      </c>
      <c r="BI40" s="82">
        <f t="shared" si="102"/>
        <v>0</v>
      </c>
      <c r="BJ40" s="295">
        <f t="shared" si="103"/>
        <v>0</v>
      </c>
      <c r="BK40" s="295">
        <f t="shared" si="119"/>
        <v>0</v>
      </c>
      <c r="BL40" s="295">
        <f t="shared" si="104"/>
        <v>0</v>
      </c>
      <c r="BM40">
        <v>22</v>
      </c>
      <c r="BN40" s="325"/>
      <c r="BO40" s="325"/>
      <c r="BP40" s="325"/>
      <c r="BQ40" s="325"/>
      <c r="BR40" s="325"/>
      <c r="BS40" s="394"/>
      <c r="BT40" s="360">
        <f t="shared" si="120"/>
        <v>23</v>
      </c>
      <c r="BU40" s="359" t="str">
        <f t="shared" si="83"/>
        <v>axx23</v>
      </c>
      <c r="BV40" s="334">
        <f t="shared" si="105"/>
        <v>2</v>
      </c>
      <c r="BW40" s="82">
        <f t="shared" si="106"/>
        <v>0</v>
      </c>
      <c r="BX40" s="295">
        <f t="shared" si="107"/>
        <v>0</v>
      </c>
      <c r="BY40" s="295">
        <f t="shared" si="121"/>
        <v>0</v>
      </c>
      <c r="BZ40" s="295">
        <f t="shared" si="108"/>
        <v>0</v>
      </c>
      <c r="CA40">
        <v>22</v>
      </c>
      <c r="CB40" s="325"/>
      <c r="CC40" s="325"/>
      <c r="CD40" s="325"/>
      <c r="CE40" s="325"/>
      <c r="CF40" s="325"/>
      <c r="CG40" s="303"/>
      <c r="CH40" s="394"/>
      <c r="CI40" s="156"/>
      <c r="CJ40">
        <f t="shared" si="84"/>
        <v>22</v>
      </c>
      <c r="CK40">
        <f t="shared" si="122"/>
        <v>0</v>
      </c>
      <c r="CL40" s="156"/>
      <c r="CM40" s="218"/>
      <c r="CN40" s="90"/>
      <c r="CS40" s="175">
        <f t="shared" si="109"/>
        <v>22</v>
      </c>
      <c r="CT40">
        <f t="shared" si="123"/>
        <v>0</v>
      </c>
    </row>
    <row r="41" spans="1:98" ht="15" customHeight="1">
      <c r="A41" s="394"/>
      <c r="B41" s="360">
        <f t="shared" si="110"/>
        <v>24</v>
      </c>
      <c r="C41" s="359" t="str">
        <f t="shared" si="78"/>
        <v>axx24</v>
      </c>
      <c r="D41" s="334">
        <f t="shared" si="85"/>
        <v>2</v>
      </c>
      <c r="E41" s="82">
        <f t="shared" si="86"/>
        <v>0</v>
      </c>
      <c r="F41" s="295">
        <f t="shared" si="87"/>
        <v>0</v>
      </c>
      <c r="G41" s="295">
        <f t="shared" si="111"/>
        <v>0</v>
      </c>
      <c r="H41" s="295">
        <f t="shared" si="88"/>
        <v>0</v>
      </c>
      <c r="I41" s="156">
        <v>23</v>
      </c>
      <c r="J41" s="325"/>
      <c r="K41" s="325"/>
      <c r="L41" s="325"/>
      <c r="M41" s="325"/>
      <c r="N41" s="325"/>
      <c r="O41" s="394"/>
      <c r="P41" s="360">
        <f t="shared" si="112"/>
        <v>24</v>
      </c>
      <c r="Q41" s="359" t="str">
        <f t="shared" si="79"/>
        <v>axx24</v>
      </c>
      <c r="R41" s="334">
        <f t="shared" si="89"/>
        <v>2</v>
      </c>
      <c r="S41" s="82">
        <f t="shared" si="90"/>
        <v>0</v>
      </c>
      <c r="T41" s="295">
        <f t="shared" si="91"/>
        <v>0</v>
      </c>
      <c r="U41" s="295">
        <f t="shared" si="113"/>
        <v>0</v>
      </c>
      <c r="V41" s="295">
        <f t="shared" si="92"/>
        <v>0</v>
      </c>
      <c r="W41" s="156">
        <v>23</v>
      </c>
      <c r="X41" s="325"/>
      <c r="Y41" s="325"/>
      <c r="Z41" s="325"/>
      <c r="AA41" s="325"/>
      <c r="AB41" s="325"/>
      <c r="AC41" s="394"/>
      <c r="AD41" s="360">
        <f t="shared" si="114"/>
        <v>24</v>
      </c>
      <c r="AE41" s="359" t="str">
        <f t="shared" si="80"/>
        <v>axx24</v>
      </c>
      <c r="AF41" s="334">
        <f t="shared" si="93"/>
        <v>2</v>
      </c>
      <c r="AG41" s="82">
        <f t="shared" si="94"/>
        <v>0</v>
      </c>
      <c r="AH41" s="295">
        <f t="shared" si="95"/>
        <v>0</v>
      </c>
      <c r="AI41" s="295">
        <f t="shared" si="115"/>
        <v>0</v>
      </c>
      <c r="AJ41" s="295">
        <f t="shared" si="96"/>
        <v>0</v>
      </c>
      <c r="AK41" s="156">
        <v>23</v>
      </c>
      <c r="AL41" s="325"/>
      <c r="AM41" s="325"/>
      <c r="AN41" s="325"/>
      <c r="AO41" s="325"/>
      <c r="AP41" s="325"/>
      <c r="AQ41" s="394"/>
      <c r="AR41" s="360">
        <f t="shared" si="116"/>
        <v>24</v>
      </c>
      <c r="AS41" s="359" t="str">
        <f t="shared" si="81"/>
        <v>axx24</v>
      </c>
      <c r="AT41" s="334">
        <f t="shared" si="97"/>
        <v>2</v>
      </c>
      <c r="AU41" s="82">
        <f t="shared" si="98"/>
        <v>0</v>
      </c>
      <c r="AV41" s="295">
        <f t="shared" si="99"/>
        <v>0</v>
      </c>
      <c r="AW41" s="295">
        <f t="shared" si="117"/>
        <v>0</v>
      </c>
      <c r="AX41" s="295">
        <f t="shared" si="100"/>
        <v>0</v>
      </c>
      <c r="AY41" s="156">
        <v>23</v>
      </c>
      <c r="AZ41" s="325"/>
      <c r="BA41" s="325"/>
      <c r="BB41" s="325"/>
      <c r="BC41" s="325"/>
      <c r="BD41" s="325"/>
      <c r="BE41" s="394"/>
      <c r="BF41" s="360">
        <f t="shared" si="118"/>
        <v>24</v>
      </c>
      <c r="BG41" s="359" t="str">
        <f t="shared" si="82"/>
        <v>axx24</v>
      </c>
      <c r="BH41" s="334">
        <f t="shared" si="101"/>
        <v>2</v>
      </c>
      <c r="BI41" s="82">
        <f t="shared" si="102"/>
        <v>0</v>
      </c>
      <c r="BJ41" s="295">
        <f t="shared" si="103"/>
        <v>0</v>
      </c>
      <c r="BK41" s="295">
        <f t="shared" si="119"/>
        <v>0</v>
      </c>
      <c r="BL41" s="295">
        <f t="shared" si="104"/>
        <v>0</v>
      </c>
      <c r="BM41" s="156">
        <v>23</v>
      </c>
      <c r="BN41" s="325"/>
      <c r="BO41" s="325"/>
      <c r="BP41" s="325"/>
      <c r="BQ41" s="325"/>
      <c r="BR41" s="325"/>
      <c r="BS41" s="394"/>
      <c r="BT41" s="360">
        <f t="shared" si="120"/>
        <v>24</v>
      </c>
      <c r="BU41" s="359" t="str">
        <f t="shared" si="83"/>
        <v>axx24</v>
      </c>
      <c r="BV41" s="334">
        <f t="shared" si="105"/>
        <v>2</v>
      </c>
      <c r="BW41" s="82">
        <f t="shared" si="106"/>
        <v>0</v>
      </c>
      <c r="BX41" s="295">
        <f t="shared" si="107"/>
        <v>0</v>
      </c>
      <c r="BY41" s="295">
        <f t="shared" si="121"/>
        <v>0</v>
      </c>
      <c r="BZ41" s="295">
        <f t="shared" si="108"/>
        <v>0</v>
      </c>
      <c r="CA41" s="156">
        <v>23</v>
      </c>
      <c r="CB41" s="325"/>
      <c r="CC41" s="325"/>
      <c r="CD41" s="325"/>
      <c r="CE41" s="325"/>
      <c r="CF41" s="325"/>
      <c r="CG41" s="303"/>
      <c r="CH41" s="394"/>
      <c r="CI41" s="156"/>
      <c r="CJ41">
        <f t="shared" si="84"/>
        <v>23</v>
      </c>
      <c r="CK41">
        <f t="shared" si="122"/>
        <v>0</v>
      </c>
      <c r="CL41" s="156"/>
      <c r="CM41" s="218"/>
      <c r="CN41" s="90"/>
      <c r="CS41" s="175">
        <f t="shared" si="109"/>
        <v>23</v>
      </c>
      <c r="CT41">
        <f t="shared" si="123"/>
        <v>0</v>
      </c>
    </row>
    <row r="42" spans="1:98" ht="15" customHeight="1">
      <c r="A42" s="394"/>
      <c r="B42" s="360">
        <f t="shared" si="110"/>
        <v>25</v>
      </c>
      <c r="C42" s="359" t="str">
        <f t="shared" si="78"/>
        <v>axx25</v>
      </c>
      <c r="D42" s="334">
        <f t="shared" si="85"/>
        <v>2</v>
      </c>
      <c r="E42" s="82">
        <f t="shared" si="86"/>
        <v>0</v>
      </c>
      <c r="F42" s="295">
        <f t="shared" si="87"/>
        <v>0</v>
      </c>
      <c r="G42" s="295">
        <f t="shared" si="111"/>
        <v>0</v>
      </c>
      <c r="H42" s="295">
        <f t="shared" si="88"/>
        <v>0</v>
      </c>
      <c r="I42">
        <v>24</v>
      </c>
      <c r="J42" s="325"/>
      <c r="K42" s="325"/>
      <c r="L42" s="325"/>
      <c r="M42" s="325"/>
      <c r="N42" s="325"/>
      <c r="O42" s="394"/>
      <c r="P42" s="360">
        <f t="shared" si="112"/>
        <v>25</v>
      </c>
      <c r="Q42" s="359" t="str">
        <f t="shared" si="79"/>
        <v>axx25</v>
      </c>
      <c r="R42" s="334">
        <f t="shared" si="89"/>
        <v>2</v>
      </c>
      <c r="S42" s="82">
        <f t="shared" si="90"/>
        <v>0</v>
      </c>
      <c r="T42" s="295">
        <f t="shared" si="91"/>
        <v>0</v>
      </c>
      <c r="U42" s="295">
        <f t="shared" si="113"/>
        <v>0</v>
      </c>
      <c r="V42" s="295">
        <f t="shared" si="92"/>
        <v>0</v>
      </c>
      <c r="W42">
        <v>24</v>
      </c>
      <c r="X42" s="325"/>
      <c r="Y42" s="325"/>
      <c r="Z42" s="325"/>
      <c r="AA42" s="325"/>
      <c r="AB42" s="325"/>
      <c r="AC42" s="394"/>
      <c r="AD42" s="360">
        <f t="shared" si="114"/>
        <v>25</v>
      </c>
      <c r="AE42" s="359" t="str">
        <f t="shared" si="80"/>
        <v>axx25</v>
      </c>
      <c r="AF42" s="334">
        <f t="shared" si="93"/>
        <v>2</v>
      </c>
      <c r="AG42" s="82">
        <f t="shared" si="94"/>
        <v>0</v>
      </c>
      <c r="AH42" s="295">
        <f t="shared" si="95"/>
        <v>0</v>
      </c>
      <c r="AI42" s="295">
        <f t="shared" si="115"/>
        <v>0</v>
      </c>
      <c r="AJ42" s="295">
        <f t="shared" si="96"/>
        <v>0</v>
      </c>
      <c r="AK42">
        <v>24</v>
      </c>
      <c r="AL42" s="325"/>
      <c r="AM42" s="325"/>
      <c r="AN42" s="325"/>
      <c r="AO42" s="325"/>
      <c r="AP42" s="325"/>
      <c r="AQ42" s="394"/>
      <c r="AR42" s="360">
        <f t="shared" si="116"/>
        <v>25</v>
      </c>
      <c r="AS42" s="359" t="str">
        <f t="shared" si="81"/>
        <v>axx25</v>
      </c>
      <c r="AT42" s="334">
        <f t="shared" si="97"/>
        <v>2</v>
      </c>
      <c r="AU42" s="82">
        <f t="shared" si="98"/>
        <v>0</v>
      </c>
      <c r="AV42" s="295">
        <f t="shared" si="99"/>
        <v>0</v>
      </c>
      <c r="AW42" s="295">
        <f t="shared" si="117"/>
        <v>0</v>
      </c>
      <c r="AX42" s="295">
        <f t="shared" si="100"/>
        <v>0</v>
      </c>
      <c r="AY42">
        <v>24</v>
      </c>
      <c r="AZ42" s="325"/>
      <c r="BA42" s="325"/>
      <c r="BB42" s="325"/>
      <c r="BC42" s="325"/>
      <c r="BD42" s="325"/>
      <c r="BE42" s="394"/>
      <c r="BF42" s="360">
        <f t="shared" si="118"/>
        <v>25</v>
      </c>
      <c r="BG42" s="359" t="str">
        <f t="shared" si="82"/>
        <v>axx25</v>
      </c>
      <c r="BH42" s="334">
        <f t="shared" si="101"/>
        <v>2</v>
      </c>
      <c r="BI42" s="82">
        <f t="shared" si="102"/>
        <v>0</v>
      </c>
      <c r="BJ42" s="295">
        <f t="shared" si="103"/>
        <v>0</v>
      </c>
      <c r="BK42" s="295">
        <f t="shared" si="119"/>
        <v>0</v>
      </c>
      <c r="BL42" s="295">
        <f t="shared" si="104"/>
        <v>0</v>
      </c>
      <c r="BM42">
        <v>24</v>
      </c>
      <c r="BN42" s="325"/>
      <c r="BO42" s="325"/>
      <c r="BP42" s="325"/>
      <c r="BQ42" s="325"/>
      <c r="BR42" s="325"/>
      <c r="BS42" s="394"/>
      <c r="BT42" s="360">
        <f t="shared" si="120"/>
        <v>25</v>
      </c>
      <c r="BU42" s="359" t="str">
        <f t="shared" si="83"/>
        <v>axx25</v>
      </c>
      <c r="BV42" s="334">
        <f t="shared" si="105"/>
        <v>2</v>
      </c>
      <c r="BW42" s="82">
        <f t="shared" si="106"/>
        <v>0</v>
      </c>
      <c r="BX42" s="295">
        <f t="shared" si="107"/>
        <v>0</v>
      </c>
      <c r="BY42" s="295">
        <f t="shared" si="121"/>
        <v>0</v>
      </c>
      <c r="BZ42" s="295">
        <f t="shared" si="108"/>
        <v>0</v>
      </c>
      <c r="CA42">
        <v>24</v>
      </c>
      <c r="CB42" s="325"/>
      <c r="CC42" s="325"/>
      <c r="CD42" s="325"/>
      <c r="CE42" s="325"/>
      <c r="CF42" s="325"/>
      <c r="CG42" s="303"/>
      <c r="CH42" s="394"/>
      <c r="CI42" s="156"/>
      <c r="CJ42">
        <f t="shared" si="84"/>
        <v>24</v>
      </c>
      <c r="CK42">
        <f t="shared" si="122"/>
        <v>0</v>
      </c>
      <c r="CL42" s="156"/>
      <c r="CM42" s="218"/>
      <c r="CN42" s="90"/>
      <c r="CS42" s="175">
        <f t="shared" si="109"/>
        <v>24</v>
      </c>
      <c r="CT42">
        <f t="shared" si="123"/>
        <v>0</v>
      </c>
    </row>
    <row r="43" spans="1:98" ht="15" customHeight="1">
      <c r="A43" s="394"/>
      <c r="B43" s="360">
        <f t="shared" si="110"/>
        <v>26</v>
      </c>
      <c r="C43" s="359" t="str">
        <f t="shared" si="78"/>
        <v>axx26</v>
      </c>
      <c r="D43" s="334">
        <f t="shared" si="85"/>
        <v>2</v>
      </c>
      <c r="E43" s="82">
        <f t="shared" si="86"/>
        <v>0</v>
      </c>
      <c r="F43" s="295">
        <f t="shared" si="87"/>
        <v>0</v>
      </c>
      <c r="G43" s="295">
        <f t="shared" si="111"/>
        <v>0</v>
      </c>
      <c r="H43" s="295">
        <f t="shared" si="88"/>
        <v>0</v>
      </c>
      <c r="I43" s="156">
        <v>25</v>
      </c>
      <c r="J43" s="325"/>
      <c r="K43" s="325"/>
      <c r="L43" s="325"/>
      <c r="M43" s="325"/>
      <c r="N43" s="325"/>
      <c r="O43" s="394"/>
      <c r="P43" s="360">
        <f t="shared" si="112"/>
        <v>26</v>
      </c>
      <c r="Q43" s="359" t="str">
        <f t="shared" si="79"/>
        <v>axx26</v>
      </c>
      <c r="R43" s="334">
        <f t="shared" si="89"/>
        <v>2</v>
      </c>
      <c r="S43" s="82">
        <f t="shared" si="90"/>
        <v>0</v>
      </c>
      <c r="T43" s="295">
        <f t="shared" si="91"/>
        <v>0</v>
      </c>
      <c r="U43" s="295">
        <f t="shared" si="113"/>
        <v>0</v>
      </c>
      <c r="V43" s="295">
        <f t="shared" si="92"/>
        <v>0</v>
      </c>
      <c r="W43" s="156">
        <v>25</v>
      </c>
      <c r="X43" s="325"/>
      <c r="Y43" s="325"/>
      <c r="Z43" s="325"/>
      <c r="AA43" s="325"/>
      <c r="AB43" s="325"/>
      <c r="AC43" s="394"/>
      <c r="AD43" s="360">
        <f t="shared" si="114"/>
        <v>26</v>
      </c>
      <c r="AE43" s="359" t="str">
        <f t="shared" si="80"/>
        <v>axx26</v>
      </c>
      <c r="AF43" s="334">
        <f t="shared" si="93"/>
        <v>2</v>
      </c>
      <c r="AG43" s="82">
        <f t="shared" si="94"/>
        <v>0</v>
      </c>
      <c r="AH43" s="295">
        <f t="shared" si="95"/>
        <v>0</v>
      </c>
      <c r="AI43" s="295">
        <f t="shared" si="115"/>
        <v>0</v>
      </c>
      <c r="AJ43" s="295">
        <f t="shared" si="96"/>
        <v>0</v>
      </c>
      <c r="AK43" s="156">
        <v>25</v>
      </c>
      <c r="AL43" s="325"/>
      <c r="AM43" s="325"/>
      <c r="AN43" s="325"/>
      <c r="AO43" s="325"/>
      <c r="AP43" s="325"/>
      <c r="AQ43" s="394"/>
      <c r="AR43" s="360">
        <f t="shared" si="116"/>
        <v>26</v>
      </c>
      <c r="AS43" s="359" t="str">
        <f t="shared" si="81"/>
        <v>axx26</v>
      </c>
      <c r="AT43" s="334">
        <f t="shared" si="97"/>
        <v>2</v>
      </c>
      <c r="AU43" s="82">
        <f t="shared" si="98"/>
        <v>0</v>
      </c>
      <c r="AV43" s="295">
        <f t="shared" si="99"/>
        <v>0</v>
      </c>
      <c r="AW43" s="295">
        <f t="shared" si="117"/>
        <v>0</v>
      </c>
      <c r="AX43" s="295">
        <f t="shared" si="100"/>
        <v>0</v>
      </c>
      <c r="AY43" s="156">
        <v>25</v>
      </c>
      <c r="AZ43" s="325"/>
      <c r="BA43" s="325"/>
      <c r="BB43" s="325"/>
      <c r="BC43" s="325"/>
      <c r="BD43" s="325"/>
      <c r="BE43" s="394"/>
      <c r="BF43" s="360">
        <f t="shared" si="118"/>
        <v>26</v>
      </c>
      <c r="BG43" s="359" t="str">
        <f t="shared" si="82"/>
        <v>axx26</v>
      </c>
      <c r="BH43" s="334">
        <f t="shared" si="101"/>
        <v>2</v>
      </c>
      <c r="BI43" s="82">
        <f t="shared" si="102"/>
        <v>0</v>
      </c>
      <c r="BJ43" s="295">
        <f t="shared" si="103"/>
        <v>0</v>
      </c>
      <c r="BK43" s="295">
        <f t="shared" si="119"/>
        <v>0</v>
      </c>
      <c r="BL43" s="295">
        <f t="shared" si="104"/>
        <v>0</v>
      </c>
      <c r="BM43" s="156">
        <v>25</v>
      </c>
      <c r="BN43" s="325"/>
      <c r="BO43" s="325"/>
      <c r="BP43" s="325"/>
      <c r="BQ43" s="325"/>
      <c r="BR43" s="325"/>
      <c r="BS43" s="394"/>
      <c r="BT43" s="360">
        <f t="shared" si="120"/>
        <v>26</v>
      </c>
      <c r="BU43" s="359" t="str">
        <f t="shared" si="83"/>
        <v>axx26</v>
      </c>
      <c r="BV43" s="334">
        <f t="shared" si="105"/>
        <v>2</v>
      </c>
      <c r="BW43" s="82">
        <f t="shared" si="106"/>
        <v>0</v>
      </c>
      <c r="BX43" s="295">
        <f t="shared" si="107"/>
        <v>0</v>
      </c>
      <c r="BY43" s="295">
        <f t="shared" si="121"/>
        <v>0</v>
      </c>
      <c r="BZ43" s="295">
        <f t="shared" si="108"/>
        <v>0</v>
      </c>
      <c r="CA43" s="156">
        <v>25</v>
      </c>
      <c r="CB43" s="325"/>
      <c r="CC43" s="325"/>
      <c r="CD43" s="325"/>
      <c r="CE43" s="325"/>
      <c r="CF43" s="325"/>
      <c r="CG43" s="303"/>
      <c r="CH43" s="394"/>
      <c r="CI43" s="156"/>
      <c r="CJ43">
        <f t="shared" si="84"/>
        <v>25</v>
      </c>
      <c r="CK43">
        <f t="shared" si="122"/>
        <v>0</v>
      </c>
      <c r="CL43" s="156"/>
      <c r="CM43" s="218"/>
      <c r="CN43" s="90"/>
      <c r="CS43" s="175">
        <f t="shared" si="109"/>
        <v>25</v>
      </c>
      <c r="CT43">
        <f t="shared" si="123"/>
        <v>0</v>
      </c>
    </row>
    <row r="44" spans="1:98" ht="15" customHeight="1">
      <c r="A44" s="394"/>
      <c r="B44" s="360">
        <f t="shared" si="110"/>
        <v>27</v>
      </c>
      <c r="C44" s="359" t="str">
        <f t="shared" si="78"/>
        <v>axx27</v>
      </c>
      <c r="D44" s="334">
        <f t="shared" si="85"/>
        <v>2</v>
      </c>
      <c r="E44" s="82">
        <f t="shared" si="86"/>
        <v>0</v>
      </c>
      <c r="F44" s="295">
        <f t="shared" si="87"/>
        <v>0</v>
      </c>
      <c r="G44" s="295">
        <f t="shared" si="111"/>
        <v>0</v>
      </c>
      <c r="H44" s="295">
        <f t="shared" si="88"/>
        <v>0</v>
      </c>
      <c r="I44">
        <v>26</v>
      </c>
      <c r="J44" s="325"/>
      <c r="K44" s="325"/>
      <c r="L44" s="325"/>
      <c r="M44" s="325"/>
      <c r="N44" s="325"/>
      <c r="O44" s="394"/>
      <c r="P44" s="360">
        <f t="shared" si="112"/>
        <v>27</v>
      </c>
      <c r="Q44" s="359" t="str">
        <f t="shared" si="79"/>
        <v>axx27</v>
      </c>
      <c r="R44" s="334">
        <f t="shared" si="89"/>
        <v>2</v>
      </c>
      <c r="S44" s="82">
        <f t="shared" si="90"/>
        <v>0</v>
      </c>
      <c r="T44" s="295">
        <f t="shared" si="91"/>
        <v>0</v>
      </c>
      <c r="U44" s="295">
        <f t="shared" si="113"/>
        <v>0</v>
      </c>
      <c r="V44" s="295">
        <f t="shared" si="92"/>
        <v>0</v>
      </c>
      <c r="W44">
        <v>26</v>
      </c>
      <c r="X44" s="325"/>
      <c r="Y44" s="325"/>
      <c r="Z44" s="325"/>
      <c r="AA44" s="325"/>
      <c r="AB44" s="325"/>
      <c r="AC44" s="394"/>
      <c r="AD44" s="360">
        <f t="shared" si="114"/>
        <v>27</v>
      </c>
      <c r="AE44" s="359" t="str">
        <f t="shared" si="80"/>
        <v>axx27</v>
      </c>
      <c r="AF44" s="334">
        <f t="shared" si="93"/>
        <v>2</v>
      </c>
      <c r="AG44" s="82">
        <f t="shared" si="94"/>
        <v>0</v>
      </c>
      <c r="AH44" s="295">
        <f t="shared" si="95"/>
        <v>0</v>
      </c>
      <c r="AI44" s="295">
        <f t="shared" si="115"/>
        <v>0</v>
      </c>
      <c r="AJ44" s="295">
        <f t="shared" si="96"/>
        <v>0</v>
      </c>
      <c r="AK44">
        <v>26</v>
      </c>
      <c r="AL44" s="325"/>
      <c r="AM44" s="325"/>
      <c r="AN44" s="325"/>
      <c r="AO44" s="325"/>
      <c r="AP44" s="325"/>
      <c r="AQ44" s="394"/>
      <c r="AR44" s="360">
        <f t="shared" si="116"/>
        <v>27</v>
      </c>
      <c r="AS44" s="359" t="str">
        <f t="shared" si="81"/>
        <v>axx27</v>
      </c>
      <c r="AT44" s="334">
        <f t="shared" si="97"/>
        <v>2</v>
      </c>
      <c r="AU44" s="82">
        <f t="shared" si="98"/>
        <v>0</v>
      </c>
      <c r="AV44" s="295">
        <f t="shared" si="99"/>
        <v>0</v>
      </c>
      <c r="AW44" s="295">
        <f t="shared" si="117"/>
        <v>0</v>
      </c>
      <c r="AX44" s="295">
        <f t="shared" si="100"/>
        <v>0</v>
      </c>
      <c r="AY44">
        <v>26</v>
      </c>
      <c r="AZ44" s="325"/>
      <c r="BA44" s="325"/>
      <c r="BB44" s="325"/>
      <c r="BC44" s="325"/>
      <c r="BD44" s="325"/>
      <c r="BE44" s="394"/>
      <c r="BF44" s="360">
        <f t="shared" si="118"/>
        <v>27</v>
      </c>
      <c r="BG44" s="359" t="str">
        <f t="shared" si="82"/>
        <v>axx27</v>
      </c>
      <c r="BH44" s="334">
        <f t="shared" si="101"/>
        <v>2</v>
      </c>
      <c r="BI44" s="82">
        <f t="shared" si="102"/>
        <v>0</v>
      </c>
      <c r="BJ44" s="295">
        <f t="shared" si="103"/>
        <v>0</v>
      </c>
      <c r="BK44" s="295">
        <f t="shared" si="119"/>
        <v>0</v>
      </c>
      <c r="BL44" s="295">
        <f t="shared" si="104"/>
        <v>0</v>
      </c>
      <c r="BM44">
        <v>26</v>
      </c>
      <c r="BN44" s="325"/>
      <c r="BO44" s="325"/>
      <c r="BP44" s="325"/>
      <c r="BQ44" s="325"/>
      <c r="BR44" s="325"/>
      <c r="BS44" s="394"/>
      <c r="BT44" s="360">
        <f t="shared" si="120"/>
        <v>27</v>
      </c>
      <c r="BU44" s="359" t="str">
        <f t="shared" si="83"/>
        <v>axx27</v>
      </c>
      <c r="BV44" s="334">
        <f t="shared" si="105"/>
        <v>2</v>
      </c>
      <c r="BW44" s="82">
        <f t="shared" si="106"/>
        <v>0</v>
      </c>
      <c r="BX44" s="295">
        <f t="shared" si="107"/>
        <v>0</v>
      </c>
      <c r="BY44" s="295">
        <f t="shared" si="121"/>
        <v>0</v>
      </c>
      <c r="BZ44" s="295">
        <f t="shared" si="108"/>
        <v>0</v>
      </c>
      <c r="CA44">
        <v>26</v>
      </c>
      <c r="CB44" s="325"/>
      <c r="CC44" s="325"/>
      <c r="CD44" s="325"/>
      <c r="CE44" s="325"/>
      <c r="CF44" s="325"/>
      <c r="CG44" s="303"/>
      <c r="CH44" s="394"/>
      <c r="CI44" s="156"/>
      <c r="CJ44">
        <f t="shared" si="84"/>
        <v>26</v>
      </c>
      <c r="CK44">
        <f t="shared" si="122"/>
        <v>0</v>
      </c>
      <c r="CL44" s="156"/>
      <c r="CM44" s="218"/>
      <c r="CN44" s="90"/>
      <c r="CS44" s="175">
        <f t="shared" si="109"/>
        <v>26</v>
      </c>
      <c r="CT44">
        <f t="shared" si="123"/>
        <v>0</v>
      </c>
    </row>
    <row r="45" spans="1:98" ht="15" customHeight="1">
      <c r="A45" s="394"/>
      <c r="B45" s="360">
        <f t="shared" si="110"/>
        <v>28</v>
      </c>
      <c r="C45" s="359" t="str">
        <f t="shared" si="78"/>
        <v>axx28</v>
      </c>
      <c r="D45" s="334">
        <f t="shared" si="85"/>
        <v>2</v>
      </c>
      <c r="E45" s="82">
        <f t="shared" si="86"/>
        <v>0</v>
      </c>
      <c r="F45" s="295">
        <f t="shared" si="87"/>
        <v>0</v>
      </c>
      <c r="G45" s="295">
        <f t="shared" si="111"/>
        <v>0</v>
      </c>
      <c r="H45" s="295">
        <f t="shared" si="88"/>
        <v>0</v>
      </c>
      <c r="I45" s="156">
        <v>27</v>
      </c>
      <c r="J45" s="325"/>
      <c r="K45" s="325"/>
      <c r="L45" s="325"/>
      <c r="M45" s="325"/>
      <c r="N45" s="325"/>
      <c r="O45" s="394"/>
      <c r="P45" s="360">
        <f t="shared" si="112"/>
        <v>28</v>
      </c>
      <c r="Q45" s="359" t="str">
        <f t="shared" si="79"/>
        <v>axx28</v>
      </c>
      <c r="R45" s="334">
        <f t="shared" si="89"/>
        <v>2</v>
      </c>
      <c r="S45" s="82">
        <f t="shared" si="90"/>
        <v>0</v>
      </c>
      <c r="T45" s="295">
        <f t="shared" si="91"/>
        <v>0</v>
      </c>
      <c r="U45" s="295">
        <f t="shared" si="113"/>
        <v>0</v>
      </c>
      <c r="V45" s="295">
        <f t="shared" si="92"/>
        <v>0</v>
      </c>
      <c r="W45" s="156">
        <v>27</v>
      </c>
      <c r="X45" s="325"/>
      <c r="Y45" s="325"/>
      <c r="Z45" s="325"/>
      <c r="AA45" s="325"/>
      <c r="AB45" s="325"/>
      <c r="AC45" s="394"/>
      <c r="AD45" s="360">
        <f t="shared" si="114"/>
        <v>28</v>
      </c>
      <c r="AE45" s="359" t="str">
        <f t="shared" si="80"/>
        <v>axx28</v>
      </c>
      <c r="AF45" s="334">
        <f t="shared" si="93"/>
        <v>2</v>
      </c>
      <c r="AG45" s="82">
        <f t="shared" si="94"/>
        <v>0</v>
      </c>
      <c r="AH45" s="295">
        <f t="shared" si="95"/>
        <v>0</v>
      </c>
      <c r="AI45" s="295">
        <f t="shared" si="115"/>
        <v>0</v>
      </c>
      <c r="AJ45" s="295">
        <f t="shared" si="96"/>
        <v>0</v>
      </c>
      <c r="AK45" s="156">
        <v>27</v>
      </c>
      <c r="AL45" s="325"/>
      <c r="AM45" s="325"/>
      <c r="AN45" s="325"/>
      <c r="AO45" s="325"/>
      <c r="AP45" s="325"/>
      <c r="AQ45" s="394"/>
      <c r="AR45" s="360">
        <f t="shared" si="116"/>
        <v>28</v>
      </c>
      <c r="AS45" s="359" t="str">
        <f t="shared" si="81"/>
        <v>axx28</v>
      </c>
      <c r="AT45" s="334">
        <f t="shared" si="97"/>
        <v>2</v>
      </c>
      <c r="AU45" s="82">
        <f t="shared" si="98"/>
        <v>0</v>
      </c>
      <c r="AV45" s="295">
        <f t="shared" si="99"/>
        <v>0</v>
      </c>
      <c r="AW45" s="295">
        <f t="shared" si="117"/>
        <v>0</v>
      </c>
      <c r="AX45" s="295">
        <f t="shared" si="100"/>
        <v>0</v>
      </c>
      <c r="AY45" s="156">
        <v>27</v>
      </c>
      <c r="AZ45" s="325"/>
      <c r="BA45" s="325"/>
      <c r="BB45" s="325"/>
      <c r="BC45" s="325"/>
      <c r="BD45" s="325"/>
      <c r="BE45" s="394"/>
      <c r="BF45" s="360">
        <f t="shared" si="118"/>
        <v>28</v>
      </c>
      <c r="BG45" s="359" t="str">
        <f t="shared" si="82"/>
        <v>axx28</v>
      </c>
      <c r="BH45" s="334">
        <f t="shared" si="101"/>
        <v>2</v>
      </c>
      <c r="BI45" s="82">
        <f t="shared" si="102"/>
        <v>0</v>
      </c>
      <c r="BJ45" s="295">
        <f t="shared" si="103"/>
        <v>0</v>
      </c>
      <c r="BK45" s="295">
        <f t="shared" si="119"/>
        <v>0</v>
      </c>
      <c r="BL45" s="295">
        <f t="shared" si="104"/>
        <v>0</v>
      </c>
      <c r="BM45" s="156">
        <v>27</v>
      </c>
      <c r="BN45" s="325"/>
      <c r="BO45" s="325"/>
      <c r="BP45" s="325"/>
      <c r="BQ45" s="325"/>
      <c r="BR45" s="325"/>
      <c r="BS45" s="394"/>
      <c r="BT45" s="360">
        <f t="shared" si="120"/>
        <v>28</v>
      </c>
      <c r="BU45" s="359" t="str">
        <f t="shared" si="83"/>
        <v>axx28</v>
      </c>
      <c r="BV45" s="334">
        <f t="shared" si="105"/>
        <v>2</v>
      </c>
      <c r="BW45" s="82">
        <f t="shared" si="106"/>
        <v>0</v>
      </c>
      <c r="BX45" s="295">
        <f t="shared" si="107"/>
        <v>0</v>
      </c>
      <c r="BY45" s="295">
        <f t="shared" si="121"/>
        <v>0</v>
      </c>
      <c r="BZ45" s="295">
        <f t="shared" si="108"/>
        <v>0</v>
      </c>
      <c r="CA45" s="156">
        <v>27</v>
      </c>
      <c r="CB45" s="325"/>
      <c r="CC45" s="325"/>
      <c r="CD45" s="325"/>
      <c r="CE45" s="325"/>
      <c r="CF45" s="325"/>
      <c r="CG45" s="303"/>
      <c r="CH45" s="394"/>
      <c r="CI45" s="156"/>
      <c r="CJ45">
        <f t="shared" si="84"/>
        <v>27</v>
      </c>
      <c r="CK45">
        <f t="shared" si="122"/>
        <v>0</v>
      </c>
      <c r="CL45" s="156"/>
      <c r="CM45" s="218"/>
      <c r="CN45" s="90"/>
      <c r="CS45" s="175">
        <f t="shared" si="109"/>
        <v>27</v>
      </c>
      <c r="CT45">
        <f t="shared" si="123"/>
        <v>0</v>
      </c>
    </row>
    <row r="46" spans="1:98" ht="15" customHeight="1">
      <c r="A46" s="394"/>
      <c r="B46" s="360">
        <f t="shared" si="110"/>
        <v>29</v>
      </c>
      <c r="C46" s="359" t="str">
        <f t="shared" si="78"/>
        <v>axx29</v>
      </c>
      <c r="D46" s="334">
        <f t="shared" si="85"/>
        <v>2</v>
      </c>
      <c r="E46" s="82">
        <f t="shared" si="86"/>
        <v>0</v>
      </c>
      <c r="F46" s="295">
        <f t="shared" si="87"/>
        <v>0</v>
      </c>
      <c r="G46" s="295">
        <f t="shared" si="111"/>
        <v>0</v>
      </c>
      <c r="H46" s="295">
        <f t="shared" si="88"/>
        <v>0</v>
      </c>
      <c r="I46">
        <v>28</v>
      </c>
      <c r="J46" s="325"/>
      <c r="K46" s="325"/>
      <c r="L46" s="325"/>
      <c r="M46" s="325"/>
      <c r="N46" s="325"/>
      <c r="O46" s="394"/>
      <c r="P46" s="360">
        <f t="shared" si="112"/>
        <v>29</v>
      </c>
      <c r="Q46" s="359" t="str">
        <f t="shared" si="79"/>
        <v>axx29</v>
      </c>
      <c r="R46" s="334">
        <f t="shared" si="89"/>
        <v>2</v>
      </c>
      <c r="S46" s="82">
        <f t="shared" si="90"/>
        <v>0</v>
      </c>
      <c r="T46" s="295">
        <f t="shared" si="91"/>
        <v>0</v>
      </c>
      <c r="U46" s="295">
        <f t="shared" si="113"/>
        <v>0</v>
      </c>
      <c r="V46" s="295">
        <f t="shared" si="92"/>
        <v>0</v>
      </c>
      <c r="W46">
        <v>28</v>
      </c>
      <c r="X46" s="325"/>
      <c r="Y46" s="325"/>
      <c r="Z46" s="325"/>
      <c r="AA46" s="325"/>
      <c r="AB46" s="325"/>
      <c r="AC46" s="394"/>
      <c r="AD46" s="360">
        <f t="shared" si="114"/>
        <v>29</v>
      </c>
      <c r="AE46" s="359" t="str">
        <f t="shared" si="80"/>
        <v>axx29</v>
      </c>
      <c r="AF46" s="334">
        <f t="shared" si="93"/>
        <v>2</v>
      </c>
      <c r="AG46" s="82">
        <f t="shared" si="94"/>
        <v>0</v>
      </c>
      <c r="AH46" s="295">
        <f t="shared" si="95"/>
        <v>0</v>
      </c>
      <c r="AI46" s="295">
        <f t="shared" si="115"/>
        <v>0</v>
      </c>
      <c r="AJ46" s="295">
        <f t="shared" si="96"/>
        <v>0</v>
      </c>
      <c r="AK46">
        <v>28</v>
      </c>
      <c r="AL46" s="325"/>
      <c r="AM46" s="325"/>
      <c r="AN46" s="325"/>
      <c r="AO46" s="325"/>
      <c r="AP46" s="325"/>
      <c r="AQ46" s="394"/>
      <c r="AR46" s="360">
        <f t="shared" si="116"/>
        <v>29</v>
      </c>
      <c r="AS46" s="359" t="str">
        <f t="shared" si="81"/>
        <v>axx29</v>
      </c>
      <c r="AT46" s="334">
        <f t="shared" si="97"/>
        <v>2</v>
      </c>
      <c r="AU46" s="82">
        <f t="shared" si="98"/>
        <v>0</v>
      </c>
      <c r="AV46" s="295">
        <f t="shared" si="99"/>
        <v>0</v>
      </c>
      <c r="AW46" s="295">
        <f t="shared" si="117"/>
        <v>0</v>
      </c>
      <c r="AX46" s="295">
        <f t="shared" si="100"/>
        <v>0</v>
      </c>
      <c r="AY46">
        <v>28</v>
      </c>
      <c r="AZ46" s="325"/>
      <c r="BA46" s="325"/>
      <c r="BB46" s="325"/>
      <c r="BC46" s="325"/>
      <c r="BD46" s="325"/>
      <c r="BE46" s="394"/>
      <c r="BF46" s="360">
        <f t="shared" si="118"/>
        <v>29</v>
      </c>
      <c r="BG46" s="359" t="str">
        <f t="shared" si="82"/>
        <v>axx29</v>
      </c>
      <c r="BH46" s="334">
        <f t="shared" si="101"/>
        <v>2</v>
      </c>
      <c r="BI46" s="82">
        <f t="shared" si="102"/>
        <v>0</v>
      </c>
      <c r="BJ46" s="295">
        <f t="shared" si="103"/>
        <v>0</v>
      </c>
      <c r="BK46" s="295">
        <f t="shared" si="119"/>
        <v>0</v>
      </c>
      <c r="BL46" s="295">
        <f t="shared" si="104"/>
        <v>0</v>
      </c>
      <c r="BM46">
        <v>28</v>
      </c>
      <c r="BN46" s="325"/>
      <c r="BO46" s="325"/>
      <c r="BP46" s="325"/>
      <c r="BQ46" s="325"/>
      <c r="BR46" s="325"/>
      <c r="BS46" s="394"/>
      <c r="BT46" s="360">
        <f t="shared" si="120"/>
        <v>29</v>
      </c>
      <c r="BU46" s="359" t="str">
        <f t="shared" si="83"/>
        <v>axx29</v>
      </c>
      <c r="BV46" s="334">
        <f t="shared" si="105"/>
        <v>2</v>
      </c>
      <c r="BW46" s="82">
        <f t="shared" si="106"/>
        <v>0</v>
      </c>
      <c r="BX46" s="295">
        <f t="shared" si="107"/>
        <v>0</v>
      </c>
      <c r="BY46" s="295">
        <f t="shared" si="121"/>
        <v>0</v>
      </c>
      <c r="BZ46" s="295">
        <f t="shared" si="108"/>
        <v>0</v>
      </c>
      <c r="CA46">
        <v>28</v>
      </c>
      <c r="CB46" s="325"/>
      <c r="CC46" s="325"/>
      <c r="CD46" s="325"/>
      <c r="CE46" s="325"/>
      <c r="CF46" s="325"/>
      <c r="CG46" s="303"/>
      <c r="CH46" s="394"/>
      <c r="CI46" s="156"/>
      <c r="CJ46">
        <f t="shared" si="84"/>
        <v>28</v>
      </c>
      <c r="CK46">
        <f t="shared" si="122"/>
        <v>0</v>
      </c>
      <c r="CL46" s="156"/>
      <c r="CM46" s="218"/>
      <c r="CN46" s="90"/>
      <c r="CS46" s="175">
        <f t="shared" si="109"/>
        <v>28</v>
      </c>
      <c r="CT46">
        <f t="shared" si="123"/>
        <v>0</v>
      </c>
    </row>
    <row r="47" spans="1:98" ht="15" customHeight="1">
      <c r="A47" s="394"/>
      <c r="B47" s="360">
        <f t="shared" si="110"/>
        <v>30</v>
      </c>
      <c r="C47" s="359" t="str">
        <f t="shared" si="78"/>
        <v>axx30</v>
      </c>
      <c r="D47" s="334">
        <f t="shared" si="85"/>
        <v>2</v>
      </c>
      <c r="E47" s="82">
        <f t="shared" si="86"/>
        <v>0</v>
      </c>
      <c r="F47" s="295">
        <f t="shared" si="87"/>
        <v>0</v>
      </c>
      <c r="G47" s="295">
        <f t="shared" si="111"/>
        <v>0</v>
      </c>
      <c r="H47" s="295">
        <f t="shared" si="88"/>
        <v>0</v>
      </c>
      <c r="I47" s="156">
        <v>29</v>
      </c>
      <c r="J47" s="325"/>
      <c r="K47" s="325"/>
      <c r="L47" s="325"/>
      <c r="M47" s="325"/>
      <c r="N47" s="325"/>
      <c r="O47" s="394"/>
      <c r="P47" s="360">
        <f t="shared" si="112"/>
        <v>30</v>
      </c>
      <c r="Q47" s="359" t="str">
        <f t="shared" si="79"/>
        <v>axx30</v>
      </c>
      <c r="R47" s="334">
        <f t="shared" si="89"/>
        <v>2</v>
      </c>
      <c r="S47" s="82">
        <f t="shared" si="90"/>
        <v>0</v>
      </c>
      <c r="T47" s="295">
        <f t="shared" si="91"/>
        <v>0</v>
      </c>
      <c r="U47" s="295">
        <f t="shared" si="113"/>
        <v>0</v>
      </c>
      <c r="V47" s="295">
        <f t="shared" si="92"/>
        <v>0</v>
      </c>
      <c r="W47" s="156">
        <v>29</v>
      </c>
      <c r="X47" s="325"/>
      <c r="Y47" s="325"/>
      <c r="Z47" s="325"/>
      <c r="AA47" s="325"/>
      <c r="AB47" s="325"/>
      <c r="AC47" s="394"/>
      <c r="AD47" s="360">
        <f t="shared" si="114"/>
        <v>30</v>
      </c>
      <c r="AE47" s="359" t="str">
        <f t="shared" si="80"/>
        <v>axx30</v>
      </c>
      <c r="AF47" s="334">
        <f t="shared" si="93"/>
        <v>2</v>
      </c>
      <c r="AG47" s="82">
        <f t="shared" si="94"/>
        <v>0</v>
      </c>
      <c r="AH47" s="295">
        <f t="shared" si="95"/>
        <v>0</v>
      </c>
      <c r="AI47" s="295">
        <f t="shared" si="115"/>
        <v>0</v>
      </c>
      <c r="AJ47" s="295">
        <f t="shared" si="96"/>
        <v>0</v>
      </c>
      <c r="AK47" s="156">
        <v>29</v>
      </c>
      <c r="AL47" s="325"/>
      <c r="AM47" s="325"/>
      <c r="AN47" s="325"/>
      <c r="AO47" s="325"/>
      <c r="AP47" s="325"/>
      <c r="AQ47" s="394"/>
      <c r="AR47" s="360">
        <f t="shared" si="116"/>
        <v>30</v>
      </c>
      <c r="AS47" s="359" t="str">
        <f t="shared" si="81"/>
        <v>axx30</v>
      </c>
      <c r="AT47" s="334">
        <f t="shared" si="97"/>
        <v>2</v>
      </c>
      <c r="AU47" s="82">
        <f t="shared" si="98"/>
        <v>0</v>
      </c>
      <c r="AV47" s="295">
        <f t="shared" si="99"/>
        <v>0</v>
      </c>
      <c r="AW47" s="295">
        <f t="shared" si="117"/>
        <v>0</v>
      </c>
      <c r="AX47" s="295">
        <f t="shared" si="100"/>
        <v>0</v>
      </c>
      <c r="AY47" s="156">
        <v>29</v>
      </c>
      <c r="AZ47" s="325"/>
      <c r="BA47" s="325"/>
      <c r="BB47" s="325"/>
      <c r="BC47" s="325"/>
      <c r="BD47" s="325"/>
      <c r="BE47" s="394"/>
      <c r="BF47" s="360">
        <f t="shared" si="118"/>
        <v>30</v>
      </c>
      <c r="BG47" s="359" t="str">
        <f t="shared" si="82"/>
        <v>axx30</v>
      </c>
      <c r="BH47" s="334">
        <f t="shared" si="101"/>
        <v>2</v>
      </c>
      <c r="BI47" s="82">
        <f t="shared" si="102"/>
        <v>0</v>
      </c>
      <c r="BJ47" s="295">
        <f t="shared" si="103"/>
        <v>0</v>
      </c>
      <c r="BK47" s="295">
        <f t="shared" si="119"/>
        <v>0</v>
      </c>
      <c r="BL47" s="295">
        <f t="shared" si="104"/>
        <v>0</v>
      </c>
      <c r="BM47" s="156">
        <v>29</v>
      </c>
      <c r="BN47" s="325"/>
      <c r="BO47" s="325"/>
      <c r="BP47" s="325"/>
      <c r="BQ47" s="325"/>
      <c r="BR47" s="325"/>
      <c r="BS47" s="394"/>
      <c r="BT47" s="360">
        <f t="shared" si="120"/>
        <v>30</v>
      </c>
      <c r="BU47" s="359" t="str">
        <f t="shared" si="83"/>
        <v>axx30</v>
      </c>
      <c r="BV47" s="334">
        <f t="shared" si="105"/>
        <v>2</v>
      </c>
      <c r="BW47" s="82">
        <f t="shared" si="106"/>
        <v>0</v>
      </c>
      <c r="BX47" s="295">
        <f t="shared" si="107"/>
        <v>0</v>
      </c>
      <c r="BY47" s="295">
        <f t="shared" si="121"/>
        <v>0</v>
      </c>
      <c r="BZ47" s="295">
        <f t="shared" si="108"/>
        <v>0</v>
      </c>
      <c r="CA47" s="156">
        <v>29</v>
      </c>
      <c r="CB47" s="325"/>
      <c r="CC47" s="325"/>
      <c r="CD47" s="325"/>
      <c r="CE47" s="325"/>
      <c r="CF47" s="325"/>
      <c r="CG47" s="303"/>
      <c r="CH47" s="394"/>
      <c r="CI47" s="156"/>
      <c r="CJ47">
        <f t="shared" si="84"/>
        <v>29</v>
      </c>
      <c r="CK47">
        <f t="shared" si="122"/>
        <v>0</v>
      </c>
      <c r="CL47" s="156"/>
      <c r="CM47" s="218"/>
      <c r="CN47" s="90"/>
      <c r="CS47" s="175">
        <f t="shared" si="109"/>
        <v>29</v>
      </c>
      <c r="CT47">
        <f t="shared" si="123"/>
        <v>0</v>
      </c>
    </row>
    <row r="48" spans="1:98" ht="15" customHeight="1">
      <c r="A48" s="394"/>
      <c r="B48" s="360">
        <f t="shared" si="110"/>
        <v>31</v>
      </c>
      <c r="C48" s="359" t="str">
        <f t="shared" si="78"/>
        <v>axx31</v>
      </c>
      <c r="D48" s="334">
        <f t="shared" si="85"/>
        <v>2</v>
      </c>
      <c r="E48" s="82">
        <f t="shared" si="86"/>
        <v>0</v>
      </c>
      <c r="F48" s="295">
        <f t="shared" si="87"/>
        <v>0</v>
      </c>
      <c r="G48" s="295">
        <f t="shared" si="111"/>
        <v>0</v>
      </c>
      <c r="H48" s="295">
        <f t="shared" si="88"/>
        <v>0</v>
      </c>
      <c r="I48">
        <v>30</v>
      </c>
      <c r="J48" s="325"/>
      <c r="K48" s="325"/>
      <c r="L48" s="325"/>
      <c r="M48" s="325"/>
      <c r="N48" s="325"/>
      <c r="O48" s="394"/>
      <c r="P48" s="360">
        <f t="shared" si="112"/>
        <v>31</v>
      </c>
      <c r="Q48" s="359" t="str">
        <f t="shared" si="79"/>
        <v>axx31</v>
      </c>
      <c r="R48" s="334">
        <f t="shared" si="89"/>
        <v>2</v>
      </c>
      <c r="S48" s="82">
        <f t="shared" si="90"/>
        <v>0</v>
      </c>
      <c r="T48" s="295">
        <f t="shared" si="91"/>
        <v>0</v>
      </c>
      <c r="U48" s="295">
        <f t="shared" si="113"/>
        <v>0</v>
      </c>
      <c r="V48" s="295">
        <f t="shared" si="92"/>
        <v>0</v>
      </c>
      <c r="W48">
        <v>30</v>
      </c>
      <c r="X48" s="325"/>
      <c r="Y48" s="325"/>
      <c r="Z48" s="325"/>
      <c r="AA48" s="325"/>
      <c r="AB48" s="325"/>
      <c r="AC48" s="394"/>
      <c r="AD48" s="360">
        <f t="shared" si="114"/>
        <v>31</v>
      </c>
      <c r="AE48" s="359" t="str">
        <f t="shared" si="80"/>
        <v>axx31</v>
      </c>
      <c r="AF48" s="334">
        <f t="shared" si="93"/>
        <v>2</v>
      </c>
      <c r="AG48" s="82">
        <f t="shared" si="94"/>
        <v>0</v>
      </c>
      <c r="AH48" s="295">
        <f t="shared" si="95"/>
        <v>0</v>
      </c>
      <c r="AI48" s="295">
        <f t="shared" si="115"/>
        <v>0</v>
      </c>
      <c r="AJ48" s="295">
        <f t="shared" si="96"/>
        <v>0</v>
      </c>
      <c r="AK48">
        <v>30</v>
      </c>
      <c r="AL48" s="325"/>
      <c r="AM48" s="325"/>
      <c r="AN48" s="325"/>
      <c r="AO48" s="325"/>
      <c r="AP48" s="325"/>
      <c r="AQ48" s="394"/>
      <c r="AR48" s="360">
        <f t="shared" si="116"/>
        <v>31</v>
      </c>
      <c r="AS48" s="359" t="str">
        <f t="shared" si="81"/>
        <v>axx31</v>
      </c>
      <c r="AT48" s="334">
        <f t="shared" si="97"/>
        <v>2</v>
      </c>
      <c r="AU48" s="82">
        <f t="shared" si="98"/>
        <v>0</v>
      </c>
      <c r="AV48" s="295">
        <f t="shared" si="99"/>
        <v>0</v>
      </c>
      <c r="AW48" s="295">
        <f t="shared" si="117"/>
        <v>0</v>
      </c>
      <c r="AX48" s="295">
        <f t="shared" si="100"/>
        <v>0</v>
      </c>
      <c r="AY48">
        <v>30</v>
      </c>
      <c r="AZ48" s="325"/>
      <c r="BA48" s="325"/>
      <c r="BB48" s="325"/>
      <c r="BC48" s="325"/>
      <c r="BD48" s="325"/>
      <c r="BE48" s="394"/>
      <c r="BF48" s="360">
        <f t="shared" si="118"/>
        <v>31</v>
      </c>
      <c r="BG48" s="359" t="str">
        <f t="shared" si="82"/>
        <v>axx31</v>
      </c>
      <c r="BH48" s="334">
        <f t="shared" si="101"/>
        <v>2</v>
      </c>
      <c r="BI48" s="82">
        <f t="shared" si="102"/>
        <v>0</v>
      </c>
      <c r="BJ48" s="295">
        <f t="shared" si="103"/>
        <v>0</v>
      </c>
      <c r="BK48" s="295">
        <f t="shared" si="119"/>
        <v>0</v>
      </c>
      <c r="BL48" s="295">
        <f t="shared" si="104"/>
        <v>0</v>
      </c>
      <c r="BM48">
        <v>30</v>
      </c>
      <c r="BN48" s="325"/>
      <c r="BO48" s="325"/>
      <c r="BP48" s="325"/>
      <c r="BQ48" s="325"/>
      <c r="BR48" s="325"/>
      <c r="BS48" s="394"/>
      <c r="BT48" s="360">
        <f t="shared" si="120"/>
        <v>31</v>
      </c>
      <c r="BU48" s="359" t="str">
        <f t="shared" si="83"/>
        <v>axx31</v>
      </c>
      <c r="BV48" s="334">
        <f t="shared" si="105"/>
        <v>2</v>
      </c>
      <c r="BW48" s="82">
        <f t="shared" si="106"/>
        <v>0</v>
      </c>
      <c r="BX48" s="295">
        <f t="shared" si="107"/>
        <v>0</v>
      </c>
      <c r="BY48" s="295">
        <f t="shared" si="121"/>
        <v>0</v>
      </c>
      <c r="BZ48" s="295">
        <f t="shared" si="108"/>
        <v>0</v>
      </c>
      <c r="CA48">
        <v>30</v>
      </c>
      <c r="CB48" s="325"/>
      <c r="CC48" s="325"/>
      <c r="CD48" s="325"/>
      <c r="CE48" s="325"/>
      <c r="CF48" s="325"/>
      <c r="CG48" s="303"/>
      <c r="CH48" s="394"/>
      <c r="CI48" s="156"/>
      <c r="CJ48">
        <f t="shared" si="84"/>
        <v>30</v>
      </c>
      <c r="CK48">
        <f t="shared" si="122"/>
        <v>0</v>
      </c>
      <c r="CL48" s="156"/>
      <c r="CM48" s="218"/>
      <c r="CN48" s="90"/>
      <c r="CS48" s="175">
        <f t="shared" si="109"/>
        <v>30</v>
      </c>
      <c r="CT48">
        <f t="shared" si="123"/>
        <v>0</v>
      </c>
    </row>
    <row r="49" spans="1:98" ht="15" customHeight="1">
      <c r="A49" s="394"/>
      <c r="B49" s="360">
        <f t="shared" si="110"/>
        <v>32</v>
      </c>
      <c r="C49" s="359" t="str">
        <f t="shared" si="78"/>
        <v>axx32</v>
      </c>
      <c r="D49" s="334">
        <f t="shared" si="85"/>
        <v>2</v>
      </c>
      <c r="E49" s="82">
        <f t="shared" si="86"/>
        <v>0</v>
      </c>
      <c r="F49" s="295">
        <f t="shared" si="87"/>
        <v>0</v>
      </c>
      <c r="G49" s="295">
        <f t="shared" si="111"/>
        <v>0</v>
      </c>
      <c r="H49" s="295">
        <f t="shared" si="88"/>
        <v>0</v>
      </c>
      <c r="I49" s="156">
        <v>31</v>
      </c>
      <c r="J49" s="325"/>
      <c r="K49" s="325"/>
      <c r="L49" s="325"/>
      <c r="M49" s="325"/>
      <c r="N49" s="325"/>
      <c r="O49" s="394"/>
      <c r="P49" s="360">
        <f t="shared" si="112"/>
        <v>32</v>
      </c>
      <c r="Q49" s="359" t="str">
        <f t="shared" si="79"/>
        <v>axx32</v>
      </c>
      <c r="R49" s="334">
        <f t="shared" si="89"/>
        <v>2</v>
      </c>
      <c r="S49" s="82">
        <f t="shared" si="90"/>
        <v>0</v>
      </c>
      <c r="T49" s="295">
        <f t="shared" si="91"/>
        <v>0</v>
      </c>
      <c r="U49" s="295">
        <f t="shared" si="113"/>
        <v>0</v>
      </c>
      <c r="V49" s="295">
        <f t="shared" si="92"/>
        <v>0</v>
      </c>
      <c r="W49" s="156">
        <v>31</v>
      </c>
      <c r="X49" s="325"/>
      <c r="Y49" s="325"/>
      <c r="Z49" s="325"/>
      <c r="AA49" s="325"/>
      <c r="AB49" s="325"/>
      <c r="AC49" s="394"/>
      <c r="AD49" s="360">
        <f t="shared" si="114"/>
        <v>32</v>
      </c>
      <c r="AE49" s="359" t="str">
        <f t="shared" si="80"/>
        <v>axx32</v>
      </c>
      <c r="AF49" s="334">
        <f t="shared" si="93"/>
        <v>2</v>
      </c>
      <c r="AG49" s="82">
        <f t="shared" si="94"/>
        <v>0</v>
      </c>
      <c r="AH49" s="295">
        <f t="shared" si="95"/>
        <v>0</v>
      </c>
      <c r="AI49" s="295">
        <f t="shared" si="115"/>
        <v>0</v>
      </c>
      <c r="AJ49" s="295">
        <f t="shared" si="96"/>
        <v>0</v>
      </c>
      <c r="AK49" s="156">
        <v>31</v>
      </c>
      <c r="AL49" s="325"/>
      <c r="AM49" s="325"/>
      <c r="AN49" s="325"/>
      <c r="AO49" s="325"/>
      <c r="AP49" s="325"/>
      <c r="AQ49" s="394"/>
      <c r="AR49" s="360">
        <f t="shared" si="116"/>
        <v>32</v>
      </c>
      <c r="AS49" s="359" t="str">
        <f t="shared" si="81"/>
        <v>axx32</v>
      </c>
      <c r="AT49" s="334">
        <f t="shared" si="97"/>
        <v>2</v>
      </c>
      <c r="AU49" s="82">
        <f t="shared" si="98"/>
        <v>0</v>
      </c>
      <c r="AV49" s="295">
        <f t="shared" si="99"/>
        <v>0</v>
      </c>
      <c r="AW49" s="295">
        <f t="shared" si="117"/>
        <v>0</v>
      </c>
      <c r="AX49" s="295">
        <f t="shared" si="100"/>
        <v>0</v>
      </c>
      <c r="AY49" s="156">
        <v>31</v>
      </c>
      <c r="AZ49" s="325"/>
      <c r="BA49" s="325"/>
      <c r="BB49" s="325"/>
      <c r="BC49" s="325"/>
      <c r="BD49" s="325"/>
      <c r="BE49" s="394"/>
      <c r="BF49" s="360">
        <f t="shared" si="118"/>
        <v>32</v>
      </c>
      <c r="BG49" s="359" t="str">
        <f t="shared" si="82"/>
        <v>axx32</v>
      </c>
      <c r="BH49" s="334">
        <f t="shared" si="101"/>
        <v>2</v>
      </c>
      <c r="BI49" s="82">
        <f t="shared" si="102"/>
        <v>0</v>
      </c>
      <c r="BJ49" s="295">
        <f t="shared" si="103"/>
        <v>0</v>
      </c>
      <c r="BK49" s="295">
        <f t="shared" si="119"/>
        <v>0</v>
      </c>
      <c r="BL49" s="295">
        <f t="shared" si="104"/>
        <v>0</v>
      </c>
      <c r="BM49" s="156">
        <v>31</v>
      </c>
      <c r="BN49" s="325"/>
      <c r="BO49" s="325"/>
      <c r="BP49" s="325"/>
      <c r="BQ49" s="325"/>
      <c r="BR49" s="325"/>
      <c r="BS49" s="394"/>
      <c r="BT49" s="360">
        <f t="shared" si="120"/>
        <v>32</v>
      </c>
      <c r="BU49" s="359" t="str">
        <f t="shared" si="83"/>
        <v>axx32</v>
      </c>
      <c r="BV49" s="334">
        <f t="shared" si="105"/>
        <v>2</v>
      </c>
      <c r="BW49" s="82">
        <f t="shared" si="106"/>
        <v>0</v>
      </c>
      <c r="BX49" s="295">
        <f t="shared" si="107"/>
        <v>0</v>
      </c>
      <c r="BY49" s="295">
        <f t="shared" si="121"/>
        <v>0</v>
      </c>
      <c r="BZ49" s="295">
        <f t="shared" si="108"/>
        <v>0</v>
      </c>
      <c r="CA49" s="156">
        <v>31</v>
      </c>
      <c r="CB49" s="325"/>
      <c r="CC49" s="325"/>
      <c r="CD49" s="325"/>
      <c r="CE49" s="325"/>
      <c r="CF49" s="325"/>
      <c r="CG49" s="303"/>
      <c r="CH49" s="394"/>
      <c r="CI49" s="156"/>
      <c r="CJ49">
        <f t="shared" si="84"/>
        <v>31</v>
      </c>
      <c r="CK49">
        <f t="shared" si="122"/>
        <v>0</v>
      </c>
      <c r="CL49" s="156"/>
      <c r="CM49" s="218"/>
      <c r="CN49" s="90"/>
      <c r="CS49" s="175">
        <f t="shared" si="109"/>
        <v>31</v>
      </c>
      <c r="CT49">
        <f t="shared" si="123"/>
        <v>0</v>
      </c>
    </row>
    <row r="50" spans="1:98" ht="15" customHeight="1">
      <c r="A50" s="394"/>
      <c r="B50" s="360">
        <f t="shared" si="110"/>
        <v>33</v>
      </c>
      <c r="C50" s="359" t="str">
        <f t="shared" si="78"/>
        <v>axx33</v>
      </c>
      <c r="D50" s="334">
        <f t="shared" si="85"/>
        <v>2</v>
      </c>
      <c r="E50" s="82">
        <f t="shared" si="86"/>
        <v>0</v>
      </c>
      <c r="F50" s="295">
        <f t="shared" si="87"/>
        <v>0</v>
      </c>
      <c r="G50" s="295">
        <f t="shared" si="111"/>
        <v>0</v>
      </c>
      <c r="H50" s="295">
        <f t="shared" si="88"/>
        <v>0</v>
      </c>
      <c r="I50">
        <v>32</v>
      </c>
      <c r="J50" s="325"/>
      <c r="K50" s="325"/>
      <c r="L50" s="325"/>
      <c r="M50" s="325"/>
      <c r="N50" s="325"/>
      <c r="O50" s="394"/>
      <c r="P50" s="360">
        <f t="shared" si="112"/>
        <v>33</v>
      </c>
      <c r="Q50" s="359" t="str">
        <f t="shared" si="79"/>
        <v>axx33</v>
      </c>
      <c r="R50" s="334">
        <f t="shared" si="89"/>
        <v>2</v>
      </c>
      <c r="S50" s="82">
        <f t="shared" si="90"/>
        <v>0</v>
      </c>
      <c r="T50" s="295">
        <f t="shared" si="91"/>
        <v>0</v>
      </c>
      <c r="U50" s="295">
        <f t="shared" si="113"/>
        <v>0</v>
      </c>
      <c r="V50" s="295">
        <f t="shared" si="92"/>
        <v>0</v>
      </c>
      <c r="W50">
        <v>32</v>
      </c>
      <c r="X50" s="325"/>
      <c r="Y50" s="325"/>
      <c r="Z50" s="325"/>
      <c r="AA50" s="325"/>
      <c r="AB50" s="325"/>
      <c r="AC50" s="394"/>
      <c r="AD50" s="360">
        <f t="shared" si="114"/>
        <v>33</v>
      </c>
      <c r="AE50" s="359" t="str">
        <f t="shared" si="80"/>
        <v>axx33</v>
      </c>
      <c r="AF50" s="334">
        <f t="shared" si="93"/>
        <v>2</v>
      </c>
      <c r="AG50" s="82">
        <f t="shared" si="94"/>
        <v>0</v>
      </c>
      <c r="AH50" s="295">
        <f t="shared" si="95"/>
        <v>0</v>
      </c>
      <c r="AI50" s="295">
        <f t="shared" si="115"/>
        <v>0</v>
      </c>
      <c r="AJ50" s="295">
        <f t="shared" si="96"/>
        <v>0</v>
      </c>
      <c r="AK50">
        <v>32</v>
      </c>
      <c r="AL50" s="325"/>
      <c r="AM50" s="325"/>
      <c r="AN50" s="325"/>
      <c r="AO50" s="325"/>
      <c r="AP50" s="325"/>
      <c r="AQ50" s="394"/>
      <c r="AR50" s="360">
        <f t="shared" si="116"/>
        <v>33</v>
      </c>
      <c r="AS50" s="359" t="str">
        <f t="shared" si="81"/>
        <v>axx33</v>
      </c>
      <c r="AT50" s="334">
        <f t="shared" si="97"/>
        <v>2</v>
      </c>
      <c r="AU50" s="82">
        <f t="shared" si="98"/>
        <v>0</v>
      </c>
      <c r="AV50" s="295">
        <f t="shared" si="99"/>
        <v>0</v>
      </c>
      <c r="AW50" s="295">
        <f t="shared" si="117"/>
        <v>0</v>
      </c>
      <c r="AX50" s="295">
        <f t="shared" si="100"/>
        <v>0</v>
      </c>
      <c r="AY50">
        <v>32</v>
      </c>
      <c r="AZ50" s="325"/>
      <c r="BA50" s="325"/>
      <c r="BB50" s="325"/>
      <c r="BC50" s="325"/>
      <c r="BD50" s="325"/>
      <c r="BE50" s="394"/>
      <c r="BF50" s="360">
        <f t="shared" si="118"/>
        <v>33</v>
      </c>
      <c r="BG50" s="359" t="str">
        <f t="shared" si="82"/>
        <v>axx33</v>
      </c>
      <c r="BH50" s="334">
        <f t="shared" si="101"/>
        <v>2</v>
      </c>
      <c r="BI50" s="82">
        <f t="shared" si="102"/>
        <v>0</v>
      </c>
      <c r="BJ50" s="295">
        <f t="shared" si="103"/>
        <v>0</v>
      </c>
      <c r="BK50" s="295">
        <f t="shared" si="119"/>
        <v>0</v>
      </c>
      <c r="BL50" s="295">
        <f t="shared" si="104"/>
        <v>0</v>
      </c>
      <c r="BM50">
        <v>32</v>
      </c>
      <c r="BN50" s="325"/>
      <c r="BO50" s="325"/>
      <c r="BP50" s="325"/>
      <c r="BQ50" s="325"/>
      <c r="BR50" s="325"/>
      <c r="BS50" s="394"/>
      <c r="BT50" s="360">
        <f t="shared" si="120"/>
        <v>33</v>
      </c>
      <c r="BU50" s="359" t="str">
        <f t="shared" si="83"/>
        <v>axx33</v>
      </c>
      <c r="BV50" s="334">
        <f t="shared" si="105"/>
        <v>2</v>
      </c>
      <c r="BW50" s="82">
        <f t="shared" si="106"/>
        <v>0</v>
      </c>
      <c r="BX50" s="295">
        <f t="shared" si="107"/>
        <v>0</v>
      </c>
      <c r="BY50" s="295">
        <f t="shared" si="121"/>
        <v>0</v>
      </c>
      <c r="BZ50" s="295">
        <f t="shared" si="108"/>
        <v>0</v>
      </c>
      <c r="CA50">
        <v>32</v>
      </c>
      <c r="CB50" s="325"/>
      <c r="CC50" s="325"/>
      <c r="CD50" s="325"/>
      <c r="CE50" s="325"/>
      <c r="CF50" s="325"/>
      <c r="CG50" s="303"/>
      <c r="CH50" s="394"/>
      <c r="CI50" s="156"/>
      <c r="CJ50">
        <f t="shared" ref="CJ50:CJ81" si="124">CA50</f>
        <v>32</v>
      </c>
      <c r="CK50">
        <f t="shared" si="122"/>
        <v>0</v>
      </c>
      <c r="CL50" s="156"/>
      <c r="CM50" s="218"/>
      <c r="CN50" s="90"/>
      <c r="CS50" s="175">
        <f t="shared" si="109"/>
        <v>32</v>
      </c>
      <c r="CT50">
        <f t="shared" si="123"/>
        <v>0</v>
      </c>
    </row>
    <row r="51" spans="1:98" ht="15" customHeight="1">
      <c r="A51" s="394"/>
      <c r="B51" s="360">
        <f t="shared" si="110"/>
        <v>34</v>
      </c>
      <c r="C51" s="359" t="str">
        <f t="shared" si="78"/>
        <v>axx34</v>
      </c>
      <c r="D51" s="334">
        <f t="shared" ref="D51:D82" si="125">IF(I51&gt;emp1_fin,3, 2)</f>
        <v>2</v>
      </c>
      <c r="E51" s="82">
        <f t="shared" ref="E51:E82" si="126">IF(D51=2,emp1_vers,0)</f>
        <v>0</v>
      </c>
      <c r="F51" s="295">
        <f t="shared" ref="F51:F82" si="127">IF(D51=2,ROUND(emp1_tx*H50,2),0)</f>
        <v>0</v>
      </c>
      <c r="G51" s="295">
        <f t="shared" si="111"/>
        <v>0</v>
      </c>
      <c r="H51" s="295">
        <f t="shared" ref="H51:H82" si="128">IF(OR(D51=3,I51=emp1_fin),0,H50-G51)</f>
        <v>0</v>
      </c>
      <c r="I51" s="156">
        <v>33</v>
      </c>
      <c r="J51" s="325"/>
      <c r="K51" s="325"/>
      <c r="L51" s="325"/>
      <c r="M51" s="325"/>
      <c r="N51" s="325"/>
      <c r="O51" s="394"/>
      <c r="P51" s="360">
        <f t="shared" si="112"/>
        <v>34</v>
      </c>
      <c r="Q51" s="359" t="str">
        <f t="shared" si="79"/>
        <v>axx34</v>
      </c>
      <c r="R51" s="334">
        <f t="shared" ref="R51:R82" si="129">IF(W51&gt;emp2_fin,3, 2)</f>
        <v>2</v>
      </c>
      <c r="S51" s="82">
        <f t="shared" ref="S51:S82" si="130">IF(R51=2,emp2_vers,0)</f>
        <v>0</v>
      </c>
      <c r="T51" s="295">
        <f t="shared" ref="T51:T82" si="131">IF(R51=2,ROUND(emp2_tx*V50,2),0)</f>
        <v>0</v>
      </c>
      <c r="U51" s="295">
        <f t="shared" si="113"/>
        <v>0</v>
      </c>
      <c r="V51" s="295">
        <f t="shared" ref="V51:V82" si="132">IF(OR(R51=3,W51=emp2_fin),0,V50-U51)</f>
        <v>0</v>
      </c>
      <c r="W51" s="156">
        <v>33</v>
      </c>
      <c r="X51" s="325"/>
      <c r="Y51" s="325"/>
      <c r="Z51" s="325"/>
      <c r="AA51" s="325"/>
      <c r="AB51" s="325"/>
      <c r="AC51" s="394"/>
      <c r="AD51" s="360">
        <f t="shared" si="114"/>
        <v>34</v>
      </c>
      <c r="AE51" s="359" t="str">
        <f t="shared" si="80"/>
        <v>axx34</v>
      </c>
      <c r="AF51" s="334">
        <f t="shared" ref="AF51:AF82" si="133">IF(AK51&gt;emp3_fin,3, 2)</f>
        <v>2</v>
      </c>
      <c r="AG51" s="82">
        <f t="shared" ref="AG51:AG82" si="134">IF(AF51=2,emp3_vers,0)</f>
        <v>0</v>
      </c>
      <c r="AH51" s="295">
        <f t="shared" ref="AH51:AH82" si="135">IF(AF51=2,ROUND(emp3_tx*AJ50,2),0)</f>
        <v>0</v>
      </c>
      <c r="AI51" s="295">
        <f t="shared" si="115"/>
        <v>0</v>
      </c>
      <c r="AJ51" s="295">
        <f t="shared" ref="AJ51:AJ82" si="136">IF(OR(AF51=3,AK51=emp3_fin),0,AJ50-AI51)</f>
        <v>0</v>
      </c>
      <c r="AK51" s="156">
        <v>33</v>
      </c>
      <c r="AL51" s="325"/>
      <c r="AM51" s="325"/>
      <c r="AN51" s="325"/>
      <c r="AO51" s="325"/>
      <c r="AP51" s="325"/>
      <c r="AQ51" s="394"/>
      <c r="AR51" s="360">
        <f t="shared" si="116"/>
        <v>34</v>
      </c>
      <c r="AS51" s="359" t="str">
        <f t="shared" si="81"/>
        <v>axx34</v>
      </c>
      <c r="AT51" s="334">
        <f t="shared" ref="AT51:AT82" si="137">IF(AY51&gt;emp4_fin,3, 2)</f>
        <v>2</v>
      </c>
      <c r="AU51" s="82">
        <f t="shared" ref="AU51:AU82" si="138">IF(AT51=2,emp4_vers,0)</f>
        <v>0</v>
      </c>
      <c r="AV51" s="295">
        <f t="shared" ref="AV51:AV82" si="139">IF(AT51=2,ROUND(emp4_tx*AX50,2),0)</f>
        <v>0</v>
      </c>
      <c r="AW51" s="295">
        <f t="shared" si="117"/>
        <v>0</v>
      </c>
      <c r="AX51" s="295">
        <f t="shared" ref="AX51:AX82" si="140">IF(OR(AT51=3,AY51=emp4_fin),0,AX50-AW51)</f>
        <v>0</v>
      </c>
      <c r="AY51" s="156">
        <v>33</v>
      </c>
      <c r="AZ51" s="325"/>
      <c r="BA51" s="325"/>
      <c r="BB51" s="325"/>
      <c r="BC51" s="325"/>
      <c r="BD51" s="325"/>
      <c r="BE51" s="394"/>
      <c r="BF51" s="360">
        <f t="shared" si="118"/>
        <v>34</v>
      </c>
      <c r="BG51" s="359" t="str">
        <f t="shared" si="82"/>
        <v>axx34</v>
      </c>
      <c r="BH51" s="334">
        <f t="shared" ref="BH51:BH82" si="141">IF(BM51&gt;emp5_fin,3, 2)</f>
        <v>2</v>
      </c>
      <c r="BI51" s="82">
        <f t="shared" ref="BI51:BI82" si="142">IF(BH51=2,emp5_vers,0)</f>
        <v>0</v>
      </c>
      <c r="BJ51" s="295">
        <f t="shared" ref="BJ51:BJ82" si="143">IF(BH51=2,ROUND(emp5_tx*BL50,2),0)</f>
        <v>0</v>
      </c>
      <c r="BK51" s="295">
        <f t="shared" si="119"/>
        <v>0</v>
      </c>
      <c r="BL51" s="295">
        <f t="shared" ref="BL51:BL82" si="144">IF(OR(BH51=3,BM51=emp5_fin),0,BL50-BK51)</f>
        <v>0</v>
      </c>
      <c r="BM51" s="156">
        <v>33</v>
      </c>
      <c r="BN51" s="325"/>
      <c r="BO51" s="325"/>
      <c r="BP51" s="325"/>
      <c r="BQ51" s="325"/>
      <c r="BR51" s="325"/>
      <c r="BS51" s="394"/>
      <c r="BT51" s="360">
        <f t="shared" si="120"/>
        <v>34</v>
      </c>
      <c r="BU51" s="359" t="str">
        <f t="shared" si="83"/>
        <v>axx34</v>
      </c>
      <c r="BV51" s="334">
        <f t="shared" ref="BV51:BV82" si="145">IF(CA51&gt;emp6_fin,3, 2)</f>
        <v>2</v>
      </c>
      <c r="BW51" s="82">
        <f t="shared" ref="BW51:BW82" si="146">IF(BV51=2,emp6_vers,0)</f>
        <v>0</v>
      </c>
      <c r="BX51" s="295">
        <f t="shared" ref="BX51:BX82" si="147">IF(BV51=2,ROUND(emp6_tx*BZ50,2),0)</f>
        <v>0</v>
      </c>
      <c r="BY51" s="295">
        <f t="shared" si="121"/>
        <v>0</v>
      </c>
      <c r="BZ51" s="295">
        <f t="shared" ref="BZ51:BZ82" si="148">IF(OR(BV51=3,CA51=emp6_fin),0,BZ50-BY51)</f>
        <v>0</v>
      </c>
      <c r="CA51" s="156">
        <v>33</v>
      </c>
      <c r="CB51" s="325"/>
      <c r="CC51" s="325"/>
      <c r="CD51" s="325"/>
      <c r="CE51" s="325"/>
      <c r="CF51" s="325"/>
      <c r="CG51" s="303"/>
      <c r="CH51" s="394"/>
      <c r="CI51" s="156"/>
      <c r="CJ51">
        <f t="shared" si="124"/>
        <v>33</v>
      </c>
      <c r="CK51">
        <f t="shared" si="122"/>
        <v>0</v>
      </c>
      <c r="CL51" s="156"/>
      <c r="CM51" s="218"/>
      <c r="CN51" s="90"/>
      <c r="CS51" s="175">
        <f t="shared" si="109"/>
        <v>33</v>
      </c>
      <c r="CT51">
        <f t="shared" si="123"/>
        <v>0</v>
      </c>
    </row>
    <row r="52" spans="1:98" ht="15" customHeight="1">
      <c r="A52" s="394"/>
      <c r="B52" s="360">
        <f t="shared" si="110"/>
        <v>35</v>
      </c>
      <c r="C52" s="359" t="str">
        <f t="shared" si="78"/>
        <v>axx35</v>
      </c>
      <c r="D52" s="334">
        <f t="shared" si="125"/>
        <v>2</v>
      </c>
      <c r="E52" s="82">
        <f t="shared" si="126"/>
        <v>0</v>
      </c>
      <c r="F52" s="295">
        <f t="shared" si="127"/>
        <v>0</v>
      </c>
      <c r="G52" s="295">
        <f t="shared" si="111"/>
        <v>0</v>
      </c>
      <c r="H52" s="295">
        <f t="shared" si="128"/>
        <v>0</v>
      </c>
      <c r="I52">
        <v>34</v>
      </c>
      <c r="J52" s="325"/>
      <c r="K52" s="325"/>
      <c r="L52" s="325"/>
      <c r="M52" s="325"/>
      <c r="N52" s="325"/>
      <c r="O52" s="394"/>
      <c r="P52" s="360">
        <f t="shared" si="112"/>
        <v>35</v>
      </c>
      <c r="Q52" s="359" t="str">
        <f t="shared" si="79"/>
        <v>axx35</v>
      </c>
      <c r="R52" s="334">
        <f t="shared" si="129"/>
        <v>2</v>
      </c>
      <c r="S52" s="82">
        <f t="shared" si="130"/>
        <v>0</v>
      </c>
      <c r="T52" s="295">
        <f t="shared" si="131"/>
        <v>0</v>
      </c>
      <c r="U52" s="295">
        <f t="shared" si="113"/>
        <v>0</v>
      </c>
      <c r="V52" s="295">
        <f t="shared" si="132"/>
        <v>0</v>
      </c>
      <c r="W52">
        <v>34</v>
      </c>
      <c r="X52" s="325"/>
      <c r="Y52" s="325"/>
      <c r="Z52" s="325"/>
      <c r="AA52" s="325"/>
      <c r="AB52" s="325"/>
      <c r="AC52" s="394"/>
      <c r="AD52" s="360">
        <f t="shared" si="114"/>
        <v>35</v>
      </c>
      <c r="AE52" s="359" t="str">
        <f t="shared" si="80"/>
        <v>axx35</v>
      </c>
      <c r="AF52" s="334">
        <f t="shared" si="133"/>
        <v>2</v>
      </c>
      <c r="AG52" s="82">
        <f t="shared" si="134"/>
        <v>0</v>
      </c>
      <c r="AH52" s="295">
        <f t="shared" si="135"/>
        <v>0</v>
      </c>
      <c r="AI52" s="295">
        <f t="shared" si="115"/>
        <v>0</v>
      </c>
      <c r="AJ52" s="295">
        <f t="shared" si="136"/>
        <v>0</v>
      </c>
      <c r="AK52">
        <v>34</v>
      </c>
      <c r="AL52" s="325"/>
      <c r="AM52" s="325"/>
      <c r="AN52" s="325"/>
      <c r="AO52" s="325"/>
      <c r="AP52" s="325"/>
      <c r="AQ52" s="394"/>
      <c r="AR52" s="360">
        <f t="shared" si="116"/>
        <v>35</v>
      </c>
      <c r="AS52" s="359" t="str">
        <f t="shared" si="81"/>
        <v>axx35</v>
      </c>
      <c r="AT52" s="334">
        <f t="shared" si="137"/>
        <v>2</v>
      </c>
      <c r="AU52" s="82">
        <f t="shared" si="138"/>
        <v>0</v>
      </c>
      <c r="AV52" s="295">
        <f t="shared" si="139"/>
        <v>0</v>
      </c>
      <c r="AW52" s="295">
        <f t="shared" si="117"/>
        <v>0</v>
      </c>
      <c r="AX52" s="295">
        <f t="shared" si="140"/>
        <v>0</v>
      </c>
      <c r="AY52">
        <v>34</v>
      </c>
      <c r="AZ52" s="325"/>
      <c r="BA52" s="325"/>
      <c r="BB52" s="325"/>
      <c r="BC52" s="325"/>
      <c r="BD52" s="325"/>
      <c r="BE52" s="394"/>
      <c r="BF52" s="360">
        <f t="shared" si="118"/>
        <v>35</v>
      </c>
      <c r="BG52" s="359" t="str">
        <f t="shared" si="82"/>
        <v>axx35</v>
      </c>
      <c r="BH52" s="334">
        <f t="shared" si="141"/>
        <v>2</v>
      </c>
      <c r="BI52" s="82">
        <f t="shared" si="142"/>
        <v>0</v>
      </c>
      <c r="BJ52" s="295">
        <f t="shared" si="143"/>
        <v>0</v>
      </c>
      <c r="BK52" s="295">
        <f t="shared" si="119"/>
        <v>0</v>
      </c>
      <c r="BL52" s="295">
        <f t="shared" si="144"/>
        <v>0</v>
      </c>
      <c r="BM52">
        <v>34</v>
      </c>
      <c r="BN52" s="325"/>
      <c r="BO52" s="325"/>
      <c r="BP52" s="325"/>
      <c r="BQ52" s="325"/>
      <c r="BR52" s="325"/>
      <c r="BS52" s="394"/>
      <c r="BT52" s="360">
        <f t="shared" si="120"/>
        <v>35</v>
      </c>
      <c r="BU52" s="359" t="str">
        <f t="shared" si="83"/>
        <v>axx35</v>
      </c>
      <c r="BV52" s="334">
        <f t="shared" si="145"/>
        <v>2</v>
      </c>
      <c r="BW52" s="82">
        <f t="shared" si="146"/>
        <v>0</v>
      </c>
      <c r="BX52" s="295">
        <f t="shared" si="147"/>
        <v>0</v>
      </c>
      <c r="BY52" s="295">
        <f t="shared" si="121"/>
        <v>0</v>
      </c>
      <c r="BZ52" s="295">
        <f t="shared" si="148"/>
        <v>0</v>
      </c>
      <c r="CA52">
        <v>34</v>
      </c>
      <c r="CB52" s="325"/>
      <c r="CC52" s="325"/>
      <c r="CD52" s="325"/>
      <c r="CE52" s="325"/>
      <c r="CF52" s="325"/>
      <c r="CG52" s="303"/>
      <c r="CH52" s="394"/>
      <c r="CI52" s="156"/>
      <c r="CJ52">
        <f t="shared" si="124"/>
        <v>34</v>
      </c>
      <c r="CK52">
        <f t="shared" si="122"/>
        <v>0</v>
      </c>
      <c r="CL52" s="156"/>
      <c r="CM52" s="218"/>
      <c r="CN52" s="90"/>
      <c r="CS52" s="175">
        <f t="shared" si="109"/>
        <v>34</v>
      </c>
      <c r="CT52">
        <f t="shared" si="123"/>
        <v>0</v>
      </c>
    </row>
    <row r="53" spans="1:98" ht="15" customHeight="1">
      <c r="A53" s="394"/>
      <c r="B53" s="360">
        <f t="shared" si="110"/>
        <v>36</v>
      </c>
      <c r="C53" s="359" t="str">
        <f t="shared" si="78"/>
        <v>axx36</v>
      </c>
      <c r="D53" s="334">
        <f t="shared" si="125"/>
        <v>2</v>
      </c>
      <c r="E53" s="82">
        <f t="shared" si="126"/>
        <v>0</v>
      </c>
      <c r="F53" s="295">
        <f t="shared" si="127"/>
        <v>0</v>
      </c>
      <c r="G53" s="295">
        <f t="shared" si="111"/>
        <v>0</v>
      </c>
      <c r="H53" s="295">
        <f t="shared" si="128"/>
        <v>0</v>
      </c>
      <c r="I53" s="156">
        <v>35</v>
      </c>
      <c r="J53" s="325"/>
      <c r="K53" s="325"/>
      <c r="L53" s="325"/>
      <c r="M53" s="325"/>
      <c r="N53" s="325"/>
      <c r="O53" s="394"/>
      <c r="P53" s="360">
        <f t="shared" si="112"/>
        <v>36</v>
      </c>
      <c r="Q53" s="359" t="str">
        <f t="shared" si="79"/>
        <v>axx36</v>
      </c>
      <c r="R53" s="334">
        <f t="shared" si="129"/>
        <v>2</v>
      </c>
      <c r="S53" s="82">
        <f t="shared" si="130"/>
        <v>0</v>
      </c>
      <c r="T53" s="295">
        <f t="shared" si="131"/>
        <v>0</v>
      </c>
      <c r="U53" s="295">
        <f t="shared" si="113"/>
        <v>0</v>
      </c>
      <c r="V53" s="295">
        <f t="shared" si="132"/>
        <v>0</v>
      </c>
      <c r="W53" s="156">
        <v>35</v>
      </c>
      <c r="X53" s="325"/>
      <c r="Y53" s="325"/>
      <c r="Z53" s="325"/>
      <c r="AA53" s="325"/>
      <c r="AB53" s="325"/>
      <c r="AC53" s="394"/>
      <c r="AD53" s="360">
        <f t="shared" si="114"/>
        <v>36</v>
      </c>
      <c r="AE53" s="359" t="str">
        <f t="shared" si="80"/>
        <v>axx36</v>
      </c>
      <c r="AF53" s="334">
        <f t="shared" si="133"/>
        <v>2</v>
      </c>
      <c r="AG53" s="82">
        <f t="shared" si="134"/>
        <v>0</v>
      </c>
      <c r="AH53" s="295">
        <f t="shared" si="135"/>
        <v>0</v>
      </c>
      <c r="AI53" s="295">
        <f t="shared" si="115"/>
        <v>0</v>
      </c>
      <c r="AJ53" s="295">
        <f t="shared" si="136"/>
        <v>0</v>
      </c>
      <c r="AK53" s="156">
        <v>35</v>
      </c>
      <c r="AL53" s="325"/>
      <c r="AM53" s="325"/>
      <c r="AN53" s="325"/>
      <c r="AO53" s="325"/>
      <c r="AP53" s="325"/>
      <c r="AQ53" s="394"/>
      <c r="AR53" s="360">
        <f t="shared" si="116"/>
        <v>36</v>
      </c>
      <c r="AS53" s="359" t="str">
        <f t="shared" si="81"/>
        <v>axx36</v>
      </c>
      <c r="AT53" s="334">
        <f t="shared" si="137"/>
        <v>2</v>
      </c>
      <c r="AU53" s="82">
        <f t="shared" si="138"/>
        <v>0</v>
      </c>
      <c r="AV53" s="295">
        <f t="shared" si="139"/>
        <v>0</v>
      </c>
      <c r="AW53" s="295">
        <f t="shared" si="117"/>
        <v>0</v>
      </c>
      <c r="AX53" s="295">
        <f t="shared" si="140"/>
        <v>0</v>
      </c>
      <c r="AY53" s="156">
        <v>35</v>
      </c>
      <c r="AZ53" s="325"/>
      <c r="BA53" s="325"/>
      <c r="BB53" s="325"/>
      <c r="BC53" s="325"/>
      <c r="BD53" s="325"/>
      <c r="BE53" s="394"/>
      <c r="BF53" s="360">
        <f t="shared" si="118"/>
        <v>36</v>
      </c>
      <c r="BG53" s="359" t="str">
        <f t="shared" si="82"/>
        <v>axx36</v>
      </c>
      <c r="BH53" s="334">
        <f t="shared" si="141"/>
        <v>2</v>
      </c>
      <c r="BI53" s="82">
        <f t="shared" si="142"/>
        <v>0</v>
      </c>
      <c r="BJ53" s="295">
        <f t="shared" si="143"/>
        <v>0</v>
      </c>
      <c r="BK53" s="295">
        <f t="shared" si="119"/>
        <v>0</v>
      </c>
      <c r="BL53" s="295">
        <f t="shared" si="144"/>
        <v>0</v>
      </c>
      <c r="BM53" s="156">
        <v>35</v>
      </c>
      <c r="BN53" s="325"/>
      <c r="BO53" s="325"/>
      <c r="BP53" s="325"/>
      <c r="BQ53" s="325"/>
      <c r="BR53" s="325"/>
      <c r="BS53" s="394"/>
      <c r="BT53" s="360">
        <f t="shared" si="120"/>
        <v>36</v>
      </c>
      <c r="BU53" s="359" t="str">
        <f t="shared" si="83"/>
        <v>axx36</v>
      </c>
      <c r="BV53" s="334">
        <f t="shared" si="145"/>
        <v>2</v>
      </c>
      <c r="BW53" s="82">
        <f t="shared" si="146"/>
        <v>0</v>
      </c>
      <c r="BX53" s="295">
        <f t="shared" si="147"/>
        <v>0</v>
      </c>
      <c r="BY53" s="295">
        <f t="shared" si="121"/>
        <v>0</v>
      </c>
      <c r="BZ53" s="295">
        <f t="shared" si="148"/>
        <v>0</v>
      </c>
      <c r="CA53" s="156">
        <v>35</v>
      </c>
      <c r="CB53" s="325"/>
      <c r="CC53" s="325"/>
      <c r="CD53" s="325"/>
      <c r="CE53" s="325"/>
      <c r="CF53" s="325"/>
      <c r="CG53" s="303"/>
      <c r="CH53" s="394"/>
      <c r="CI53" s="156"/>
      <c r="CJ53">
        <f t="shared" si="124"/>
        <v>35</v>
      </c>
      <c r="CK53">
        <f t="shared" si="122"/>
        <v>0</v>
      </c>
      <c r="CL53" s="156"/>
      <c r="CM53" s="218"/>
      <c r="CN53" s="90"/>
      <c r="CS53" s="175">
        <f t="shared" si="109"/>
        <v>35</v>
      </c>
      <c r="CT53">
        <f t="shared" si="123"/>
        <v>0</v>
      </c>
    </row>
    <row r="54" spans="1:98" ht="15" customHeight="1">
      <c r="A54" s="394"/>
      <c r="B54" s="360">
        <f t="shared" si="110"/>
        <v>37</v>
      </c>
      <c r="C54" s="359" t="str">
        <f t="shared" si="78"/>
        <v>axx37</v>
      </c>
      <c r="D54" s="334">
        <f t="shared" si="125"/>
        <v>2</v>
      </c>
      <c r="E54" s="82">
        <f t="shared" si="126"/>
        <v>0</v>
      </c>
      <c r="F54" s="295">
        <f t="shared" si="127"/>
        <v>0</v>
      </c>
      <c r="G54" s="295">
        <f t="shared" si="111"/>
        <v>0</v>
      </c>
      <c r="H54" s="295">
        <f t="shared" si="128"/>
        <v>0</v>
      </c>
      <c r="I54">
        <v>36</v>
      </c>
      <c r="J54" s="325"/>
      <c r="K54" s="325"/>
      <c r="L54" s="325"/>
      <c r="M54" s="325"/>
      <c r="N54" s="325"/>
      <c r="O54" s="394"/>
      <c r="P54" s="360">
        <f t="shared" si="112"/>
        <v>37</v>
      </c>
      <c r="Q54" s="359" t="str">
        <f t="shared" si="79"/>
        <v>axx37</v>
      </c>
      <c r="R54" s="334">
        <f t="shared" si="129"/>
        <v>2</v>
      </c>
      <c r="S54" s="82">
        <f t="shared" si="130"/>
        <v>0</v>
      </c>
      <c r="T54" s="295">
        <f t="shared" si="131"/>
        <v>0</v>
      </c>
      <c r="U54" s="295">
        <f t="shared" si="113"/>
        <v>0</v>
      </c>
      <c r="V54" s="295">
        <f t="shared" si="132"/>
        <v>0</v>
      </c>
      <c r="W54">
        <v>36</v>
      </c>
      <c r="X54" s="325"/>
      <c r="Y54" s="325"/>
      <c r="Z54" s="325"/>
      <c r="AA54" s="325"/>
      <c r="AB54" s="325"/>
      <c r="AC54" s="394"/>
      <c r="AD54" s="360">
        <f t="shared" si="114"/>
        <v>37</v>
      </c>
      <c r="AE54" s="359" t="str">
        <f t="shared" si="80"/>
        <v>axx37</v>
      </c>
      <c r="AF54" s="334">
        <f t="shared" si="133"/>
        <v>2</v>
      </c>
      <c r="AG54" s="82">
        <f t="shared" si="134"/>
        <v>0</v>
      </c>
      <c r="AH54" s="295">
        <f t="shared" si="135"/>
        <v>0</v>
      </c>
      <c r="AI54" s="295">
        <f t="shared" si="115"/>
        <v>0</v>
      </c>
      <c r="AJ54" s="295">
        <f t="shared" si="136"/>
        <v>0</v>
      </c>
      <c r="AK54">
        <v>36</v>
      </c>
      <c r="AL54" s="325"/>
      <c r="AM54" s="325"/>
      <c r="AN54" s="325"/>
      <c r="AO54" s="325"/>
      <c r="AP54" s="325"/>
      <c r="AQ54" s="394"/>
      <c r="AR54" s="360">
        <f t="shared" si="116"/>
        <v>37</v>
      </c>
      <c r="AS54" s="359" t="str">
        <f t="shared" si="81"/>
        <v>axx37</v>
      </c>
      <c r="AT54" s="334">
        <f t="shared" si="137"/>
        <v>2</v>
      </c>
      <c r="AU54" s="82">
        <f t="shared" si="138"/>
        <v>0</v>
      </c>
      <c r="AV54" s="295">
        <f t="shared" si="139"/>
        <v>0</v>
      </c>
      <c r="AW54" s="295">
        <f t="shared" si="117"/>
        <v>0</v>
      </c>
      <c r="AX54" s="295">
        <f t="shared" si="140"/>
        <v>0</v>
      </c>
      <c r="AY54">
        <v>36</v>
      </c>
      <c r="AZ54" s="325"/>
      <c r="BA54" s="325"/>
      <c r="BB54" s="325"/>
      <c r="BC54" s="325"/>
      <c r="BD54" s="325"/>
      <c r="BE54" s="394"/>
      <c r="BF54" s="360">
        <f t="shared" si="118"/>
        <v>37</v>
      </c>
      <c r="BG54" s="359" t="str">
        <f t="shared" si="82"/>
        <v>axx37</v>
      </c>
      <c r="BH54" s="334">
        <f t="shared" si="141"/>
        <v>2</v>
      </c>
      <c r="BI54" s="82">
        <f t="shared" si="142"/>
        <v>0</v>
      </c>
      <c r="BJ54" s="295">
        <f t="shared" si="143"/>
        <v>0</v>
      </c>
      <c r="BK54" s="295">
        <f t="shared" si="119"/>
        <v>0</v>
      </c>
      <c r="BL54" s="295">
        <f t="shared" si="144"/>
        <v>0</v>
      </c>
      <c r="BM54">
        <v>36</v>
      </c>
      <c r="BN54" s="325"/>
      <c r="BO54" s="325"/>
      <c r="BP54" s="325"/>
      <c r="BQ54" s="325"/>
      <c r="BR54" s="325"/>
      <c r="BS54" s="394"/>
      <c r="BT54" s="360">
        <f t="shared" si="120"/>
        <v>37</v>
      </c>
      <c r="BU54" s="359" t="str">
        <f t="shared" si="83"/>
        <v>axx37</v>
      </c>
      <c r="BV54" s="334">
        <f t="shared" si="145"/>
        <v>2</v>
      </c>
      <c r="BW54" s="82">
        <f t="shared" si="146"/>
        <v>0</v>
      </c>
      <c r="BX54" s="295">
        <f t="shared" si="147"/>
        <v>0</v>
      </c>
      <c r="BY54" s="295">
        <f t="shared" si="121"/>
        <v>0</v>
      </c>
      <c r="BZ54" s="295">
        <f t="shared" si="148"/>
        <v>0</v>
      </c>
      <c r="CA54">
        <v>36</v>
      </c>
      <c r="CB54" s="325"/>
      <c r="CC54" s="325"/>
      <c r="CD54" s="325"/>
      <c r="CE54" s="325"/>
      <c r="CF54" s="325"/>
      <c r="CG54" s="303"/>
      <c r="CH54" s="394"/>
      <c r="CI54" s="156"/>
      <c r="CJ54">
        <f t="shared" si="124"/>
        <v>36</v>
      </c>
      <c r="CK54">
        <f t="shared" si="122"/>
        <v>0</v>
      </c>
      <c r="CL54" s="156"/>
      <c r="CM54" s="218"/>
      <c r="CN54" s="90"/>
      <c r="CS54" s="175">
        <f t="shared" si="109"/>
        <v>36</v>
      </c>
      <c r="CT54">
        <f t="shared" si="123"/>
        <v>0</v>
      </c>
    </row>
    <row r="55" spans="1:98" ht="15" customHeight="1">
      <c r="A55" s="394"/>
      <c r="B55" s="360">
        <f t="shared" si="110"/>
        <v>38</v>
      </c>
      <c r="C55" s="359" t="str">
        <f t="shared" si="78"/>
        <v>axx38</v>
      </c>
      <c r="D55" s="334">
        <f t="shared" si="125"/>
        <v>2</v>
      </c>
      <c r="E55" s="82">
        <f t="shared" si="126"/>
        <v>0</v>
      </c>
      <c r="F55" s="295">
        <f t="shared" si="127"/>
        <v>0</v>
      </c>
      <c r="G55" s="295">
        <f t="shared" si="111"/>
        <v>0</v>
      </c>
      <c r="H55" s="295">
        <f t="shared" si="128"/>
        <v>0</v>
      </c>
      <c r="I55" s="156">
        <v>37</v>
      </c>
      <c r="J55" s="325"/>
      <c r="K55" s="325"/>
      <c r="L55" s="325"/>
      <c r="M55" s="325"/>
      <c r="N55" s="325"/>
      <c r="O55" s="394"/>
      <c r="P55" s="360">
        <f t="shared" si="112"/>
        <v>38</v>
      </c>
      <c r="Q55" s="359" t="str">
        <f t="shared" si="79"/>
        <v>axx38</v>
      </c>
      <c r="R55" s="334">
        <f t="shared" si="129"/>
        <v>2</v>
      </c>
      <c r="S55" s="82">
        <f t="shared" si="130"/>
        <v>0</v>
      </c>
      <c r="T55" s="295">
        <f t="shared" si="131"/>
        <v>0</v>
      </c>
      <c r="U55" s="295">
        <f t="shared" si="113"/>
        <v>0</v>
      </c>
      <c r="V55" s="295">
        <f t="shared" si="132"/>
        <v>0</v>
      </c>
      <c r="W55" s="156">
        <v>37</v>
      </c>
      <c r="X55" s="325"/>
      <c r="Y55" s="325"/>
      <c r="Z55" s="325"/>
      <c r="AA55" s="325"/>
      <c r="AB55" s="325"/>
      <c r="AC55" s="394"/>
      <c r="AD55" s="360">
        <f t="shared" si="114"/>
        <v>38</v>
      </c>
      <c r="AE55" s="359" t="str">
        <f t="shared" si="80"/>
        <v>axx38</v>
      </c>
      <c r="AF55" s="334">
        <f t="shared" si="133"/>
        <v>2</v>
      </c>
      <c r="AG55" s="82">
        <f t="shared" si="134"/>
        <v>0</v>
      </c>
      <c r="AH55" s="295">
        <f t="shared" si="135"/>
        <v>0</v>
      </c>
      <c r="AI55" s="295">
        <f t="shared" si="115"/>
        <v>0</v>
      </c>
      <c r="AJ55" s="295">
        <f t="shared" si="136"/>
        <v>0</v>
      </c>
      <c r="AK55" s="156">
        <v>37</v>
      </c>
      <c r="AL55" s="325"/>
      <c r="AM55" s="325"/>
      <c r="AN55" s="325"/>
      <c r="AO55" s="325"/>
      <c r="AP55" s="325"/>
      <c r="AQ55" s="394"/>
      <c r="AR55" s="360">
        <f t="shared" si="116"/>
        <v>38</v>
      </c>
      <c r="AS55" s="359" t="str">
        <f t="shared" si="81"/>
        <v>axx38</v>
      </c>
      <c r="AT55" s="334">
        <f t="shared" si="137"/>
        <v>2</v>
      </c>
      <c r="AU55" s="82">
        <f t="shared" si="138"/>
        <v>0</v>
      </c>
      <c r="AV55" s="295">
        <f t="shared" si="139"/>
        <v>0</v>
      </c>
      <c r="AW55" s="295">
        <f t="shared" si="117"/>
        <v>0</v>
      </c>
      <c r="AX55" s="295">
        <f t="shared" si="140"/>
        <v>0</v>
      </c>
      <c r="AY55" s="156">
        <v>37</v>
      </c>
      <c r="AZ55" s="325"/>
      <c r="BA55" s="325"/>
      <c r="BB55" s="325"/>
      <c r="BC55" s="325"/>
      <c r="BD55" s="325"/>
      <c r="BE55" s="394"/>
      <c r="BF55" s="360">
        <f t="shared" si="118"/>
        <v>38</v>
      </c>
      <c r="BG55" s="359" t="str">
        <f t="shared" si="82"/>
        <v>axx38</v>
      </c>
      <c r="BH55" s="334">
        <f t="shared" si="141"/>
        <v>2</v>
      </c>
      <c r="BI55" s="82">
        <f t="shared" si="142"/>
        <v>0</v>
      </c>
      <c r="BJ55" s="295">
        <f t="shared" si="143"/>
        <v>0</v>
      </c>
      <c r="BK55" s="295">
        <f t="shared" si="119"/>
        <v>0</v>
      </c>
      <c r="BL55" s="295">
        <f t="shared" si="144"/>
        <v>0</v>
      </c>
      <c r="BM55" s="156">
        <v>37</v>
      </c>
      <c r="BN55" s="325"/>
      <c r="BO55" s="325"/>
      <c r="BP55" s="325"/>
      <c r="BQ55" s="325"/>
      <c r="BR55" s="325"/>
      <c r="BS55" s="394"/>
      <c r="BT55" s="360">
        <f t="shared" si="120"/>
        <v>38</v>
      </c>
      <c r="BU55" s="359" t="str">
        <f t="shared" si="83"/>
        <v>axx38</v>
      </c>
      <c r="BV55" s="334">
        <f t="shared" si="145"/>
        <v>2</v>
      </c>
      <c r="BW55" s="82">
        <f t="shared" si="146"/>
        <v>0</v>
      </c>
      <c r="BX55" s="295">
        <f t="shared" si="147"/>
        <v>0</v>
      </c>
      <c r="BY55" s="295">
        <f t="shared" si="121"/>
        <v>0</v>
      </c>
      <c r="BZ55" s="295">
        <f t="shared" si="148"/>
        <v>0</v>
      </c>
      <c r="CA55" s="156">
        <v>37</v>
      </c>
      <c r="CB55" s="325"/>
      <c r="CC55" s="325"/>
      <c r="CD55" s="325"/>
      <c r="CE55" s="325"/>
      <c r="CF55" s="325"/>
      <c r="CG55" s="303"/>
      <c r="CH55" s="394"/>
      <c r="CI55" s="156"/>
      <c r="CJ55">
        <f t="shared" si="124"/>
        <v>37</v>
      </c>
      <c r="CK55">
        <f t="shared" si="122"/>
        <v>0</v>
      </c>
      <c r="CL55" s="156"/>
      <c r="CM55" s="218"/>
      <c r="CN55" s="90"/>
      <c r="CS55" s="175">
        <f t="shared" si="109"/>
        <v>37</v>
      </c>
      <c r="CT55">
        <f t="shared" si="123"/>
        <v>0</v>
      </c>
    </row>
    <row r="56" spans="1:98" ht="15" customHeight="1">
      <c r="A56" s="394"/>
      <c r="B56" s="360">
        <f t="shared" si="110"/>
        <v>39</v>
      </c>
      <c r="C56" s="359" t="str">
        <f t="shared" si="78"/>
        <v>axx39</v>
      </c>
      <c r="D56" s="334">
        <f t="shared" si="125"/>
        <v>2</v>
      </c>
      <c r="E56" s="82">
        <f t="shared" si="126"/>
        <v>0</v>
      </c>
      <c r="F56" s="295">
        <f t="shared" si="127"/>
        <v>0</v>
      </c>
      <c r="G56" s="295">
        <f t="shared" si="111"/>
        <v>0</v>
      </c>
      <c r="H56" s="295">
        <f t="shared" si="128"/>
        <v>0</v>
      </c>
      <c r="I56">
        <v>38</v>
      </c>
      <c r="J56" s="325"/>
      <c r="K56" s="325"/>
      <c r="L56" s="325"/>
      <c r="M56" s="325"/>
      <c r="N56" s="325"/>
      <c r="O56" s="394"/>
      <c r="P56" s="360">
        <f t="shared" si="112"/>
        <v>39</v>
      </c>
      <c r="Q56" s="359" t="str">
        <f t="shared" si="79"/>
        <v>axx39</v>
      </c>
      <c r="R56" s="334">
        <f t="shared" si="129"/>
        <v>2</v>
      </c>
      <c r="S56" s="82">
        <f t="shared" si="130"/>
        <v>0</v>
      </c>
      <c r="T56" s="295">
        <f t="shared" si="131"/>
        <v>0</v>
      </c>
      <c r="U56" s="295">
        <f t="shared" si="113"/>
        <v>0</v>
      </c>
      <c r="V56" s="295">
        <f t="shared" si="132"/>
        <v>0</v>
      </c>
      <c r="W56">
        <v>38</v>
      </c>
      <c r="X56" s="325"/>
      <c r="Y56" s="325"/>
      <c r="Z56" s="325"/>
      <c r="AA56" s="325"/>
      <c r="AB56" s="325"/>
      <c r="AC56" s="394"/>
      <c r="AD56" s="360">
        <f t="shared" si="114"/>
        <v>39</v>
      </c>
      <c r="AE56" s="359" t="str">
        <f t="shared" si="80"/>
        <v>axx39</v>
      </c>
      <c r="AF56" s="334">
        <f t="shared" si="133"/>
        <v>2</v>
      </c>
      <c r="AG56" s="82">
        <f t="shared" si="134"/>
        <v>0</v>
      </c>
      <c r="AH56" s="295">
        <f t="shared" si="135"/>
        <v>0</v>
      </c>
      <c r="AI56" s="295">
        <f t="shared" si="115"/>
        <v>0</v>
      </c>
      <c r="AJ56" s="295">
        <f t="shared" si="136"/>
        <v>0</v>
      </c>
      <c r="AK56">
        <v>38</v>
      </c>
      <c r="AL56" s="325"/>
      <c r="AM56" s="325"/>
      <c r="AN56" s="325"/>
      <c r="AO56" s="325"/>
      <c r="AP56" s="325"/>
      <c r="AQ56" s="394"/>
      <c r="AR56" s="360">
        <f t="shared" si="116"/>
        <v>39</v>
      </c>
      <c r="AS56" s="359" t="str">
        <f t="shared" si="81"/>
        <v>axx39</v>
      </c>
      <c r="AT56" s="334">
        <f t="shared" si="137"/>
        <v>2</v>
      </c>
      <c r="AU56" s="82">
        <f t="shared" si="138"/>
        <v>0</v>
      </c>
      <c r="AV56" s="295">
        <f t="shared" si="139"/>
        <v>0</v>
      </c>
      <c r="AW56" s="295">
        <f t="shared" si="117"/>
        <v>0</v>
      </c>
      <c r="AX56" s="295">
        <f t="shared" si="140"/>
        <v>0</v>
      </c>
      <c r="AY56">
        <v>38</v>
      </c>
      <c r="AZ56" s="325"/>
      <c r="BA56" s="325"/>
      <c r="BB56" s="325"/>
      <c r="BC56" s="325"/>
      <c r="BD56" s="325"/>
      <c r="BE56" s="394"/>
      <c r="BF56" s="360">
        <f t="shared" si="118"/>
        <v>39</v>
      </c>
      <c r="BG56" s="359" t="str">
        <f t="shared" si="82"/>
        <v>axx39</v>
      </c>
      <c r="BH56" s="334">
        <f t="shared" si="141"/>
        <v>2</v>
      </c>
      <c r="BI56" s="82">
        <f t="shared" si="142"/>
        <v>0</v>
      </c>
      <c r="BJ56" s="295">
        <f t="shared" si="143"/>
        <v>0</v>
      </c>
      <c r="BK56" s="295">
        <f t="shared" si="119"/>
        <v>0</v>
      </c>
      <c r="BL56" s="295">
        <f t="shared" si="144"/>
        <v>0</v>
      </c>
      <c r="BM56">
        <v>38</v>
      </c>
      <c r="BN56" s="325"/>
      <c r="BO56" s="325"/>
      <c r="BP56" s="325"/>
      <c r="BQ56" s="325"/>
      <c r="BR56" s="325"/>
      <c r="BS56" s="394"/>
      <c r="BT56" s="360">
        <f t="shared" si="120"/>
        <v>39</v>
      </c>
      <c r="BU56" s="359" t="str">
        <f t="shared" si="83"/>
        <v>axx39</v>
      </c>
      <c r="BV56" s="334">
        <f t="shared" si="145"/>
        <v>2</v>
      </c>
      <c r="BW56" s="82">
        <f t="shared" si="146"/>
        <v>0</v>
      </c>
      <c r="BX56" s="295">
        <f t="shared" si="147"/>
        <v>0</v>
      </c>
      <c r="BY56" s="295">
        <f t="shared" si="121"/>
        <v>0</v>
      </c>
      <c r="BZ56" s="295">
        <f t="shared" si="148"/>
        <v>0</v>
      </c>
      <c r="CA56">
        <v>38</v>
      </c>
      <c r="CB56" s="325"/>
      <c r="CC56" s="325"/>
      <c r="CD56" s="325"/>
      <c r="CE56" s="325"/>
      <c r="CF56" s="325"/>
      <c r="CG56" s="303"/>
      <c r="CH56" s="394"/>
      <c r="CI56" s="156"/>
      <c r="CJ56">
        <f t="shared" si="124"/>
        <v>38</v>
      </c>
      <c r="CK56">
        <f t="shared" si="122"/>
        <v>0</v>
      </c>
      <c r="CL56" s="156"/>
      <c r="CM56" s="218"/>
      <c r="CN56" s="90"/>
      <c r="CS56" s="175">
        <f t="shared" si="109"/>
        <v>38</v>
      </c>
      <c r="CT56">
        <f t="shared" si="123"/>
        <v>0</v>
      </c>
    </row>
    <row r="57" spans="1:98" ht="15" customHeight="1">
      <c r="A57" s="394"/>
      <c r="B57" s="360">
        <f t="shared" si="110"/>
        <v>40</v>
      </c>
      <c r="C57" s="359" t="str">
        <f t="shared" si="78"/>
        <v>axx40</v>
      </c>
      <c r="D57" s="334">
        <f t="shared" si="125"/>
        <v>2</v>
      </c>
      <c r="E57" s="82">
        <f t="shared" si="126"/>
        <v>0</v>
      </c>
      <c r="F57" s="295">
        <f t="shared" si="127"/>
        <v>0</v>
      </c>
      <c r="G57" s="295">
        <f t="shared" si="111"/>
        <v>0</v>
      </c>
      <c r="H57" s="295">
        <f t="shared" si="128"/>
        <v>0</v>
      </c>
      <c r="I57" s="156">
        <v>39</v>
      </c>
      <c r="J57" s="325"/>
      <c r="K57" s="325"/>
      <c r="L57" s="325"/>
      <c r="M57" s="325"/>
      <c r="N57" s="325"/>
      <c r="O57" s="325">
        <f t="shared" ref="O57" si="149">IF($B57=1,O49,IF($B57=2,O50,O51))</f>
        <v>0</v>
      </c>
      <c r="P57" s="360">
        <f t="shared" si="112"/>
        <v>40</v>
      </c>
      <c r="Q57" s="359" t="str">
        <f t="shared" si="79"/>
        <v>axx40</v>
      </c>
      <c r="R57" s="334">
        <f t="shared" si="129"/>
        <v>2</v>
      </c>
      <c r="S57" s="82">
        <f t="shared" si="130"/>
        <v>0</v>
      </c>
      <c r="T57" s="295">
        <f t="shared" si="131"/>
        <v>0</v>
      </c>
      <c r="U57" s="295">
        <f t="shared" si="113"/>
        <v>0</v>
      </c>
      <c r="V57" s="295">
        <f t="shared" si="132"/>
        <v>0</v>
      </c>
      <c r="W57" s="156">
        <v>39</v>
      </c>
      <c r="X57" s="325"/>
      <c r="Y57" s="325"/>
      <c r="Z57" s="325"/>
      <c r="AA57" s="325"/>
      <c r="AB57" s="325"/>
      <c r="AC57" s="394"/>
      <c r="AD57" s="360">
        <f t="shared" si="114"/>
        <v>40</v>
      </c>
      <c r="AE57" s="359" t="str">
        <f t="shared" si="80"/>
        <v>axx40</v>
      </c>
      <c r="AF57" s="334">
        <f t="shared" si="133"/>
        <v>2</v>
      </c>
      <c r="AG57" s="82">
        <f t="shared" si="134"/>
        <v>0</v>
      </c>
      <c r="AH57" s="295">
        <f t="shared" si="135"/>
        <v>0</v>
      </c>
      <c r="AI57" s="295">
        <f t="shared" si="115"/>
        <v>0</v>
      </c>
      <c r="AJ57" s="295">
        <f t="shared" si="136"/>
        <v>0</v>
      </c>
      <c r="AK57" s="156">
        <v>39</v>
      </c>
      <c r="AL57" s="325"/>
      <c r="AM57" s="325"/>
      <c r="AN57" s="325"/>
      <c r="AO57" s="325"/>
      <c r="AP57" s="325"/>
      <c r="AQ57" s="394"/>
      <c r="AR57" s="360">
        <f t="shared" si="116"/>
        <v>40</v>
      </c>
      <c r="AS57" s="359" t="str">
        <f t="shared" si="81"/>
        <v>axx40</v>
      </c>
      <c r="AT57" s="334">
        <f t="shared" si="137"/>
        <v>2</v>
      </c>
      <c r="AU57" s="82">
        <f t="shared" si="138"/>
        <v>0</v>
      </c>
      <c r="AV57" s="295">
        <f t="shared" si="139"/>
        <v>0</v>
      </c>
      <c r="AW57" s="295">
        <f t="shared" si="117"/>
        <v>0</v>
      </c>
      <c r="AX57" s="295">
        <f t="shared" si="140"/>
        <v>0</v>
      </c>
      <c r="AY57" s="156">
        <v>39</v>
      </c>
      <c r="AZ57" s="325"/>
      <c r="BA57" s="325"/>
      <c r="BB57" s="325"/>
      <c r="BC57" s="325"/>
      <c r="BD57" s="325"/>
      <c r="BE57" s="394"/>
      <c r="BF57" s="360">
        <f t="shared" si="118"/>
        <v>40</v>
      </c>
      <c r="BG57" s="359" t="str">
        <f t="shared" si="82"/>
        <v>axx40</v>
      </c>
      <c r="BH57" s="334">
        <f t="shared" si="141"/>
        <v>2</v>
      </c>
      <c r="BI57" s="82">
        <f t="shared" si="142"/>
        <v>0</v>
      </c>
      <c r="BJ57" s="295">
        <f t="shared" si="143"/>
        <v>0</v>
      </c>
      <c r="BK57" s="295">
        <f t="shared" si="119"/>
        <v>0</v>
      </c>
      <c r="BL57" s="295">
        <f t="shared" si="144"/>
        <v>0</v>
      </c>
      <c r="BM57" s="156">
        <v>39</v>
      </c>
      <c r="BN57" s="325"/>
      <c r="BO57" s="325"/>
      <c r="BP57" s="325"/>
      <c r="BQ57" s="325"/>
      <c r="BR57" s="325"/>
      <c r="BS57" s="394"/>
      <c r="BT57" s="360">
        <f t="shared" si="120"/>
        <v>40</v>
      </c>
      <c r="BU57" s="359" t="str">
        <f t="shared" si="83"/>
        <v>axx40</v>
      </c>
      <c r="BV57" s="334">
        <f t="shared" si="145"/>
        <v>2</v>
      </c>
      <c r="BW57" s="82">
        <f t="shared" si="146"/>
        <v>0</v>
      </c>
      <c r="BX57" s="295">
        <f t="shared" si="147"/>
        <v>0</v>
      </c>
      <c r="BY57" s="295">
        <f t="shared" si="121"/>
        <v>0</v>
      </c>
      <c r="BZ57" s="295">
        <f t="shared" si="148"/>
        <v>0</v>
      </c>
      <c r="CA57" s="156">
        <v>39</v>
      </c>
      <c r="CB57" s="325"/>
      <c r="CC57" s="325"/>
      <c r="CD57" s="325"/>
      <c r="CE57" s="325"/>
      <c r="CF57" s="325"/>
      <c r="CG57" s="303"/>
      <c r="CH57" s="394"/>
      <c r="CI57" s="156"/>
      <c r="CJ57">
        <f t="shared" si="124"/>
        <v>39</v>
      </c>
      <c r="CK57">
        <f t="shared" si="122"/>
        <v>0</v>
      </c>
      <c r="CL57" s="156"/>
      <c r="CM57" s="218"/>
      <c r="CN57" s="90"/>
      <c r="CS57" s="175">
        <f t="shared" si="109"/>
        <v>39</v>
      </c>
      <c r="CT57">
        <f t="shared" si="123"/>
        <v>0</v>
      </c>
    </row>
    <row r="58" spans="1:98" ht="15" customHeight="1">
      <c r="A58" s="394"/>
      <c r="B58" s="360">
        <f t="shared" si="110"/>
        <v>41</v>
      </c>
      <c r="C58" s="359" t="str">
        <f t="shared" si="78"/>
        <v>axx41</v>
      </c>
      <c r="D58" s="334">
        <f t="shared" si="125"/>
        <v>2</v>
      </c>
      <c r="E58" s="82">
        <f t="shared" si="126"/>
        <v>0</v>
      </c>
      <c r="F58" s="295">
        <f t="shared" si="127"/>
        <v>0</v>
      </c>
      <c r="G58" s="295">
        <f t="shared" si="111"/>
        <v>0</v>
      </c>
      <c r="H58" s="295">
        <f t="shared" si="128"/>
        <v>0</v>
      </c>
      <c r="I58">
        <v>40</v>
      </c>
      <c r="J58" s="325"/>
      <c r="K58" s="325"/>
      <c r="L58" s="325"/>
      <c r="M58" s="325"/>
      <c r="N58" s="325"/>
      <c r="O58" s="394"/>
      <c r="P58" s="360">
        <f t="shared" si="112"/>
        <v>41</v>
      </c>
      <c r="Q58" s="359" t="str">
        <f t="shared" si="79"/>
        <v>axx41</v>
      </c>
      <c r="R58" s="334">
        <f t="shared" si="129"/>
        <v>2</v>
      </c>
      <c r="S58" s="82">
        <f t="shared" si="130"/>
        <v>0</v>
      </c>
      <c r="T58" s="295">
        <f t="shared" si="131"/>
        <v>0</v>
      </c>
      <c r="U58" s="295">
        <f t="shared" si="113"/>
        <v>0</v>
      </c>
      <c r="V58" s="295">
        <f t="shared" si="132"/>
        <v>0</v>
      </c>
      <c r="W58">
        <v>40</v>
      </c>
      <c r="X58" s="325"/>
      <c r="Y58" s="325"/>
      <c r="Z58" s="325"/>
      <c r="AA58" s="325"/>
      <c r="AB58" s="325"/>
      <c r="AC58" s="394"/>
      <c r="AD58" s="360">
        <f t="shared" si="114"/>
        <v>41</v>
      </c>
      <c r="AE58" s="359" t="str">
        <f t="shared" si="80"/>
        <v>axx41</v>
      </c>
      <c r="AF58" s="334">
        <f t="shared" si="133"/>
        <v>2</v>
      </c>
      <c r="AG58" s="82">
        <f t="shared" si="134"/>
        <v>0</v>
      </c>
      <c r="AH58" s="295">
        <f t="shared" si="135"/>
        <v>0</v>
      </c>
      <c r="AI58" s="295">
        <f t="shared" si="115"/>
        <v>0</v>
      </c>
      <c r="AJ58" s="295">
        <f t="shared" si="136"/>
        <v>0</v>
      </c>
      <c r="AK58">
        <v>40</v>
      </c>
      <c r="AL58" s="325"/>
      <c r="AM58" s="325"/>
      <c r="AN58" s="325"/>
      <c r="AO58" s="325"/>
      <c r="AP58" s="325"/>
      <c r="AQ58" s="394"/>
      <c r="AR58" s="360">
        <f t="shared" si="116"/>
        <v>41</v>
      </c>
      <c r="AS58" s="359" t="str">
        <f t="shared" si="81"/>
        <v>axx41</v>
      </c>
      <c r="AT58" s="334">
        <f t="shared" si="137"/>
        <v>2</v>
      </c>
      <c r="AU58" s="82">
        <f t="shared" si="138"/>
        <v>0</v>
      </c>
      <c r="AV58" s="295">
        <f t="shared" si="139"/>
        <v>0</v>
      </c>
      <c r="AW58" s="295">
        <f t="shared" si="117"/>
        <v>0</v>
      </c>
      <c r="AX58" s="295">
        <f t="shared" si="140"/>
        <v>0</v>
      </c>
      <c r="AY58">
        <v>40</v>
      </c>
      <c r="AZ58" s="325"/>
      <c r="BA58" s="325"/>
      <c r="BB58" s="325"/>
      <c r="BC58" s="325"/>
      <c r="BD58" s="325"/>
      <c r="BE58" s="394"/>
      <c r="BF58" s="360">
        <f t="shared" si="118"/>
        <v>41</v>
      </c>
      <c r="BG58" s="359" t="str">
        <f t="shared" si="82"/>
        <v>axx41</v>
      </c>
      <c r="BH58" s="334">
        <f t="shared" si="141"/>
        <v>2</v>
      </c>
      <c r="BI58" s="82">
        <f t="shared" si="142"/>
        <v>0</v>
      </c>
      <c r="BJ58" s="295">
        <f t="shared" si="143"/>
        <v>0</v>
      </c>
      <c r="BK58" s="295">
        <f t="shared" si="119"/>
        <v>0</v>
      </c>
      <c r="BL58" s="295">
        <f t="shared" si="144"/>
        <v>0</v>
      </c>
      <c r="BM58">
        <v>40</v>
      </c>
      <c r="BN58" s="325"/>
      <c r="BO58" s="325"/>
      <c r="BP58" s="325"/>
      <c r="BQ58" s="325"/>
      <c r="BR58" s="325"/>
      <c r="BS58" s="394"/>
      <c r="BT58" s="360">
        <f t="shared" si="120"/>
        <v>41</v>
      </c>
      <c r="BU58" s="359" t="str">
        <f t="shared" si="83"/>
        <v>axx41</v>
      </c>
      <c r="BV58" s="334">
        <f t="shared" si="145"/>
        <v>2</v>
      </c>
      <c r="BW58" s="82">
        <f t="shared" si="146"/>
        <v>0</v>
      </c>
      <c r="BX58" s="295">
        <f t="shared" si="147"/>
        <v>0</v>
      </c>
      <c r="BY58" s="295">
        <f t="shared" si="121"/>
        <v>0</v>
      </c>
      <c r="BZ58" s="295">
        <f t="shared" si="148"/>
        <v>0</v>
      </c>
      <c r="CA58">
        <v>40</v>
      </c>
      <c r="CB58" s="325"/>
      <c r="CC58" s="325"/>
      <c r="CD58" s="325"/>
      <c r="CE58" s="325"/>
      <c r="CF58" s="325"/>
      <c r="CG58" s="303"/>
      <c r="CH58" s="394"/>
      <c r="CI58" s="156"/>
      <c r="CJ58">
        <f t="shared" si="124"/>
        <v>40</v>
      </c>
      <c r="CK58">
        <f t="shared" si="122"/>
        <v>0</v>
      </c>
      <c r="CL58" s="156"/>
      <c r="CM58" s="218"/>
      <c r="CN58" s="90"/>
      <c r="CS58" s="175">
        <f t="shared" si="109"/>
        <v>40</v>
      </c>
      <c r="CT58">
        <f t="shared" si="123"/>
        <v>0</v>
      </c>
    </row>
    <row r="59" spans="1:98" ht="15" customHeight="1">
      <c r="A59" s="394"/>
      <c r="B59" s="360">
        <f t="shared" si="110"/>
        <v>42</v>
      </c>
      <c r="C59" s="359" t="str">
        <f t="shared" si="78"/>
        <v>axx42</v>
      </c>
      <c r="D59" s="334">
        <f t="shared" si="125"/>
        <v>2</v>
      </c>
      <c r="E59" s="82">
        <f t="shared" si="126"/>
        <v>0</v>
      </c>
      <c r="F59" s="295">
        <f t="shared" si="127"/>
        <v>0</v>
      </c>
      <c r="G59" s="295">
        <f t="shared" si="111"/>
        <v>0</v>
      </c>
      <c r="H59" s="295">
        <f t="shared" si="128"/>
        <v>0</v>
      </c>
      <c r="I59">
        <v>41</v>
      </c>
      <c r="J59" s="325"/>
      <c r="K59" s="325"/>
      <c r="L59" s="325"/>
      <c r="M59" s="325"/>
      <c r="N59" s="325"/>
      <c r="O59" s="394"/>
      <c r="P59" s="360">
        <f t="shared" si="112"/>
        <v>42</v>
      </c>
      <c r="Q59" s="359" t="str">
        <f t="shared" si="79"/>
        <v>axx42</v>
      </c>
      <c r="R59" s="334">
        <f t="shared" si="129"/>
        <v>2</v>
      </c>
      <c r="S59" s="82">
        <f t="shared" si="130"/>
        <v>0</v>
      </c>
      <c r="T59" s="295">
        <f t="shared" si="131"/>
        <v>0</v>
      </c>
      <c r="U59" s="295">
        <f t="shared" si="113"/>
        <v>0</v>
      </c>
      <c r="V59" s="295">
        <f t="shared" si="132"/>
        <v>0</v>
      </c>
      <c r="W59">
        <v>41</v>
      </c>
      <c r="X59" s="325"/>
      <c r="Y59" s="325"/>
      <c r="Z59" s="325"/>
      <c r="AA59" s="325"/>
      <c r="AB59" s="325"/>
      <c r="AC59" s="394"/>
      <c r="AD59" s="360">
        <f t="shared" si="114"/>
        <v>42</v>
      </c>
      <c r="AE59" s="359" t="str">
        <f t="shared" si="80"/>
        <v>axx42</v>
      </c>
      <c r="AF59" s="334">
        <f t="shared" si="133"/>
        <v>2</v>
      </c>
      <c r="AG59" s="82">
        <f t="shared" si="134"/>
        <v>0</v>
      </c>
      <c r="AH59" s="295">
        <f t="shared" si="135"/>
        <v>0</v>
      </c>
      <c r="AI59" s="295">
        <f t="shared" si="115"/>
        <v>0</v>
      </c>
      <c r="AJ59" s="295">
        <f t="shared" si="136"/>
        <v>0</v>
      </c>
      <c r="AK59">
        <v>41</v>
      </c>
      <c r="AL59" s="325"/>
      <c r="AM59" s="325"/>
      <c r="AN59" s="325"/>
      <c r="AO59" s="325"/>
      <c r="AP59" s="325"/>
      <c r="AQ59" s="394"/>
      <c r="AR59" s="360">
        <f t="shared" si="116"/>
        <v>42</v>
      </c>
      <c r="AS59" s="359" t="str">
        <f t="shared" si="81"/>
        <v>axx42</v>
      </c>
      <c r="AT59" s="334">
        <f t="shared" si="137"/>
        <v>2</v>
      </c>
      <c r="AU59" s="82">
        <f t="shared" si="138"/>
        <v>0</v>
      </c>
      <c r="AV59" s="295">
        <f t="shared" si="139"/>
        <v>0</v>
      </c>
      <c r="AW59" s="295">
        <f t="shared" si="117"/>
        <v>0</v>
      </c>
      <c r="AX59" s="295">
        <f t="shared" si="140"/>
        <v>0</v>
      </c>
      <c r="AY59">
        <v>41</v>
      </c>
      <c r="AZ59" s="325"/>
      <c r="BA59" s="325"/>
      <c r="BB59" s="325"/>
      <c r="BC59" s="325"/>
      <c r="BD59" s="325"/>
      <c r="BE59" s="394"/>
      <c r="BF59" s="360">
        <f t="shared" si="118"/>
        <v>42</v>
      </c>
      <c r="BG59" s="359" t="str">
        <f t="shared" si="82"/>
        <v>axx42</v>
      </c>
      <c r="BH59" s="334">
        <f t="shared" si="141"/>
        <v>2</v>
      </c>
      <c r="BI59" s="82">
        <f t="shared" si="142"/>
        <v>0</v>
      </c>
      <c r="BJ59" s="295">
        <f t="shared" si="143"/>
        <v>0</v>
      </c>
      <c r="BK59" s="295">
        <f t="shared" si="119"/>
        <v>0</v>
      </c>
      <c r="BL59" s="295">
        <f t="shared" si="144"/>
        <v>0</v>
      </c>
      <c r="BM59">
        <v>41</v>
      </c>
      <c r="BN59" s="325"/>
      <c r="BO59" s="325"/>
      <c r="BP59" s="325"/>
      <c r="BQ59" s="325"/>
      <c r="BR59" s="325"/>
      <c r="BS59" s="394"/>
      <c r="BT59" s="360">
        <f t="shared" si="120"/>
        <v>42</v>
      </c>
      <c r="BU59" s="359" t="str">
        <f t="shared" si="83"/>
        <v>axx42</v>
      </c>
      <c r="BV59" s="334">
        <f t="shared" si="145"/>
        <v>2</v>
      </c>
      <c r="BW59" s="82">
        <f t="shared" si="146"/>
        <v>0</v>
      </c>
      <c r="BX59" s="295">
        <f t="shared" si="147"/>
        <v>0</v>
      </c>
      <c r="BY59" s="295">
        <f t="shared" si="121"/>
        <v>0</v>
      </c>
      <c r="BZ59" s="295">
        <f t="shared" si="148"/>
        <v>0</v>
      </c>
      <c r="CA59">
        <v>41</v>
      </c>
      <c r="CB59" s="325"/>
      <c r="CC59" s="325"/>
      <c r="CD59" s="325"/>
      <c r="CE59" s="325"/>
      <c r="CF59" s="325"/>
      <c r="CG59" s="303"/>
      <c r="CH59" s="394"/>
      <c r="CI59" s="156"/>
      <c r="CJ59">
        <f t="shared" si="124"/>
        <v>41</v>
      </c>
      <c r="CK59">
        <f t="shared" si="122"/>
        <v>0</v>
      </c>
      <c r="CL59" s="156"/>
      <c r="CM59" s="218"/>
      <c r="CN59" s="90"/>
      <c r="CS59" s="175">
        <f t="shared" si="109"/>
        <v>41</v>
      </c>
      <c r="CT59">
        <f t="shared" si="123"/>
        <v>0</v>
      </c>
    </row>
    <row r="60" spans="1:98" ht="15" customHeight="1">
      <c r="A60" s="394"/>
      <c r="B60" s="360">
        <f t="shared" si="110"/>
        <v>43</v>
      </c>
      <c r="C60" s="359" t="str">
        <f t="shared" si="78"/>
        <v>axx43</v>
      </c>
      <c r="D60" s="334">
        <f t="shared" si="125"/>
        <v>2</v>
      </c>
      <c r="E60" s="82">
        <f t="shared" si="126"/>
        <v>0</v>
      </c>
      <c r="F60" s="295">
        <f t="shared" si="127"/>
        <v>0</v>
      </c>
      <c r="G60" s="295">
        <f t="shared" si="111"/>
        <v>0</v>
      </c>
      <c r="H60" s="295">
        <f t="shared" si="128"/>
        <v>0</v>
      </c>
      <c r="I60" s="156">
        <v>42</v>
      </c>
      <c r="J60" s="325"/>
      <c r="K60" s="325"/>
      <c r="L60" s="325"/>
      <c r="M60" s="325"/>
      <c r="N60" s="325"/>
      <c r="O60" s="394"/>
      <c r="P60" s="360">
        <f t="shared" si="112"/>
        <v>43</v>
      </c>
      <c r="Q60" s="359" t="str">
        <f t="shared" si="79"/>
        <v>axx43</v>
      </c>
      <c r="R60" s="334">
        <f t="shared" si="129"/>
        <v>2</v>
      </c>
      <c r="S60" s="82">
        <f t="shared" si="130"/>
        <v>0</v>
      </c>
      <c r="T60" s="295">
        <f t="shared" si="131"/>
        <v>0</v>
      </c>
      <c r="U60" s="295">
        <f t="shared" si="113"/>
        <v>0</v>
      </c>
      <c r="V60" s="295">
        <f t="shared" si="132"/>
        <v>0</v>
      </c>
      <c r="W60" s="156">
        <v>42</v>
      </c>
      <c r="X60" s="325"/>
      <c r="Y60" s="325"/>
      <c r="Z60" s="325"/>
      <c r="AA60" s="325"/>
      <c r="AB60" s="325"/>
      <c r="AC60" s="394"/>
      <c r="AD60" s="360">
        <f t="shared" si="114"/>
        <v>43</v>
      </c>
      <c r="AE60" s="359" t="str">
        <f t="shared" si="80"/>
        <v>axx43</v>
      </c>
      <c r="AF60" s="334">
        <f t="shared" si="133"/>
        <v>2</v>
      </c>
      <c r="AG60" s="82">
        <f t="shared" si="134"/>
        <v>0</v>
      </c>
      <c r="AH60" s="295">
        <f t="shared" si="135"/>
        <v>0</v>
      </c>
      <c r="AI60" s="295">
        <f t="shared" si="115"/>
        <v>0</v>
      </c>
      <c r="AJ60" s="295">
        <f t="shared" si="136"/>
        <v>0</v>
      </c>
      <c r="AK60" s="156">
        <v>42</v>
      </c>
      <c r="AL60" s="325"/>
      <c r="AM60" s="325"/>
      <c r="AN60" s="325"/>
      <c r="AO60" s="325"/>
      <c r="AP60" s="325"/>
      <c r="AQ60" s="394"/>
      <c r="AR60" s="360">
        <f t="shared" si="116"/>
        <v>43</v>
      </c>
      <c r="AS60" s="359" t="str">
        <f t="shared" si="81"/>
        <v>axx43</v>
      </c>
      <c r="AT60" s="334">
        <f t="shared" si="137"/>
        <v>2</v>
      </c>
      <c r="AU60" s="82">
        <f t="shared" si="138"/>
        <v>0</v>
      </c>
      <c r="AV60" s="295">
        <f t="shared" si="139"/>
        <v>0</v>
      </c>
      <c r="AW60" s="295">
        <f t="shared" si="117"/>
        <v>0</v>
      </c>
      <c r="AX60" s="295">
        <f t="shared" si="140"/>
        <v>0</v>
      </c>
      <c r="AY60" s="156">
        <v>42</v>
      </c>
      <c r="AZ60" s="325"/>
      <c r="BA60" s="325"/>
      <c r="BB60" s="325"/>
      <c r="BC60" s="325"/>
      <c r="BD60" s="325"/>
      <c r="BE60" s="394"/>
      <c r="BF60" s="360">
        <f t="shared" si="118"/>
        <v>43</v>
      </c>
      <c r="BG60" s="359" t="str">
        <f t="shared" si="82"/>
        <v>axx43</v>
      </c>
      <c r="BH60" s="334">
        <f t="shared" si="141"/>
        <v>2</v>
      </c>
      <c r="BI60" s="82">
        <f t="shared" si="142"/>
        <v>0</v>
      </c>
      <c r="BJ60" s="295">
        <f t="shared" si="143"/>
        <v>0</v>
      </c>
      <c r="BK60" s="295">
        <f t="shared" si="119"/>
        <v>0</v>
      </c>
      <c r="BL60" s="295">
        <f t="shared" si="144"/>
        <v>0</v>
      </c>
      <c r="BM60" s="156">
        <v>42</v>
      </c>
      <c r="BN60" s="325"/>
      <c r="BO60" s="325"/>
      <c r="BP60" s="325"/>
      <c r="BQ60" s="325"/>
      <c r="BR60" s="325"/>
      <c r="BS60" s="394"/>
      <c r="BT60" s="360">
        <f t="shared" si="120"/>
        <v>43</v>
      </c>
      <c r="BU60" s="359" t="str">
        <f t="shared" si="83"/>
        <v>axx43</v>
      </c>
      <c r="BV60" s="334">
        <f t="shared" si="145"/>
        <v>2</v>
      </c>
      <c r="BW60" s="82">
        <f t="shared" si="146"/>
        <v>0</v>
      </c>
      <c r="BX60" s="295">
        <f t="shared" si="147"/>
        <v>0</v>
      </c>
      <c r="BY60" s="295">
        <f t="shared" si="121"/>
        <v>0</v>
      </c>
      <c r="BZ60" s="295">
        <f t="shared" si="148"/>
        <v>0</v>
      </c>
      <c r="CA60" s="156">
        <v>42</v>
      </c>
      <c r="CB60" s="325"/>
      <c r="CC60" s="325"/>
      <c r="CD60" s="325"/>
      <c r="CE60" s="325"/>
      <c r="CF60" s="325"/>
      <c r="CG60" s="303"/>
      <c r="CH60" s="394"/>
      <c r="CI60" s="156"/>
      <c r="CJ60">
        <f t="shared" si="124"/>
        <v>42</v>
      </c>
      <c r="CK60">
        <f t="shared" si="122"/>
        <v>0</v>
      </c>
      <c r="CL60" s="156"/>
      <c r="CM60" s="218"/>
      <c r="CN60" s="90"/>
      <c r="CS60" s="175">
        <f t="shared" si="109"/>
        <v>42</v>
      </c>
      <c r="CT60">
        <f t="shared" si="123"/>
        <v>0</v>
      </c>
    </row>
    <row r="61" spans="1:98" ht="15" customHeight="1">
      <c r="A61" s="394"/>
      <c r="B61" s="360">
        <f t="shared" si="110"/>
        <v>44</v>
      </c>
      <c r="C61" s="359" t="str">
        <f t="shared" si="78"/>
        <v>axx44</v>
      </c>
      <c r="D61" s="334">
        <f t="shared" si="125"/>
        <v>2</v>
      </c>
      <c r="E61" s="82">
        <f t="shared" si="126"/>
        <v>0</v>
      </c>
      <c r="F61" s="295">
        <f t="shared" si="127"/>
        <v>0</v>
      </c>
      <c r="G61" s="295">
        <f t="shared" si="111"/>
        <v>0</v>
      </c>
      <c r="H61" s="295">
        <f t="shared" si="128"/>
        <v>0</v>
      </c>
      <c r="I61">
        <v>43</v>
      </c>
      <c r="J61" s="325"/>
      <c r="K61" s="325"/>
      <c r="L61" s="325"/>
      <c r="M61" s="325"/>
      <c r="N61" s="325"/>
      <c r="O61" s="394"/>
      <c r="P61" s="360">
        <f t="shared" si="112"/>
        <v>44</v>
      </c>
      <c r="Q61" s="359" t="str">
        <f t="shared" si="79"/>
        <v>axx44</v>
      </c>
      <c r="R61" s="334">
        <f t="shared" si="129"/>
        <v>2</v>
      </c>
      <c r="S61" s="82">
        <f t="shared" si="130"/>
        <v>0</v>
      </c>
      <c r="T61" s="295">
        <f t="shared" si="131"/>
        <v>0</v>
      </c>
      <c r="U61" s="295">
        <f t="shared" si="113"/>
        <v>0</v>
      </c>
      <c r="V61" s="295">
        <f t="shared" si="132"/>
        <v>0</v>
      </c>
      <c r="W61">
        <v>43</v>
      </c>
      <c r="X61" s="325"/>
      <c r="Y61" s="325"/>
      <c r="Z61" s="325"/>
      <c r="AA61" s="325"/>
      <c r="AB61" s="325"/>
      <c r="AC61" s="394"/>
      <c r="AD61" s="360">
        <f t="shared" si="114"/>
        <v>44</v>
      </c>
      <c r="AE61" s="359" t="str">
        <f t="shared" si="80"/>
        <v>axx44</v>
      </c>
      <c r="AF61" s="334">
        <f t="shared" si="133"/>
        <v>2</v>
      </c>
      <c r="AG61" s="82">
        <f t="shared" si="134"/>
        <v>0</v>
      </c>
      <c r="AH61" s="295">
        <f t="shared" si="135"/>
        <v>0</v>
      </c>
      <c r="AI61" s="295">
        <f t="shared" si="115"/>
        <v>0</v>
      </c>
      <c r="AJ61" s="295">
        <f t="shared" si="136"/>
        <v>0</v>
      </c>
      <c r="AK61">
        <v>43</v>
      </c>
      <c r="AL61" s="325"/>
      <c r="AM61" s="325"/>
      <c r="AN61" s="325"/>
      <c r="AO61" s="325"/>
      <c r="AP61" s="325"/>
      <c r="AQ61" s="394"/>
      <c r="AR61" s="360">
        <f t="shared" si="116"/>
        <v>44</v>
      </c>
      <c r="AS61" s="359" t="str">
        <f t="shared" si="81"/>
        <v>axx44</v>
      </c>
      <c r="AT61" s="334">
        <f t="shared" si="137"/>
        <v>2</v>
      </c>
      <c r="AU61" s="82">
        <f t="shared" si="138"/>
        <v>0</v>
      </c>
      <c r="AV61" s="295">
        <f t="shared" si="139"/>
        <v>0</v>
      </c>
      <c r="AW61" s="295">
        <f t="shared" si="117"/>
        <v>0</v>
      </c>
      <c r="AX61" s="295">
        <f t="shared" si="140"/>
        <v>0</v>
      </c>
      <c r="AY61">
        <v>43</v>
      </c>
      <c r="AZ61" s="325"/>
      <c r="BA61" s="325"/>
      <c r="BB61" s="325"/>
      <c r="BC61" s="325"/>
      <c r="BD61" s="325"/>
      <c r="BE61" s="394"/>
      <c r="BF61" s="360">
        <f t="shared" si="118"/>
        <v>44</v>
      </c>
      <c r="BG61" s="359" t="str">
        <f t="shared" si="82"/>
        <v>axx44</v>
      </c>
      <c r="BH61" s="334">
        <f t="shared" si="141"/>
        <v>2</v>
      </c>
      <c r="BI61" s="82">
        <f t="shared" si="142"/>
        <v>0</v>
      </c>
      <c r="BJ61" s="295">
        <f t="shared" si="143"/>
        <v>0</v>
      </c>
      <c r="BK61" s="295">
        <f t="shared" si="119"/>
        <v>0</v>
      </c>
      <c r="BL61" s="295">
        <f t="shared" si="144"/>
        <v>0</v>
      </c>
      <c r="BM61">
        <v>43</v>
      </c>
      <c r="BN61" s="325"/>
      <c r="BO61" s="325"/>
      <c r="BP61" s="325"/>
      <c r="BQ61" s="325"/>
      <c r="BR61" s="325"/>
      <c r="BS61" s="394"/>
      <c r="BT61" s="360">
        <f t="shared" si="120"/>
        <v>44</v>
      </c>
      <c r="BU61" s="359" t="str">
        <f t="shared" si="83"/>
        <v>axx44</v>
      </c>
      <c r="BV61" s="334">
        <f t="shared" si="145"/>
        <v>2</v>
      </c>
      <c r="BW61" s="82">
        <f t="shared" si="146"/>
        <v>0</v>
      </c>
      <c r="BX61" s="295">
        <f t="shared" si="147"/>
        <v>0</v>
      </c>
      <c r="BY61" s="295">
        <f t="shared" si="121"/>
        <v>0</v>
      </c>
      <c r="BZ61" s="295">
        <f t="shared" si="148"/>
        <v>0</v>
      </c>
      <c r="CA61">
        <v>43</v>
      </c>
      <c r="CB61" s="325"/>
      <c r="CC61" s="325"/>
      <c r="CD61" s="325"/>
      <c r="CE61" s="325"/>
      <c r="CF61" s="325"/>
      <c r="CG61" s="303"/>
      <c r="CH61" s="394"/>
      <c r="CI61" s="156"/>
      <c r="CJ61">
        <f t="shared" si="124"/>
        <v>43</v>
      </c>
      <c r="CK61">
        <f t="shared" si="122"/>
        <v>0</v>
      </c>
      <c r="CL61" s="156"/>
      <c r="CM61" s="218"/>
      <c r="CN61" s="90"/>
      <c r="CS61" s="175">
        <f t="shared" si="109"/>
        <v>43</v>
      </c>
      <c r="CT61">
        <f t="shared" si="123"/>
        <v>0</v>
      </c>
    </row>
    <row r="62" spans="1:98" ht="15" customHeight="1">
      <c r="A62" s="394"/>
      <c r="B62" s="360">
        <f t="shared" si="110"/>
        <v>45</v>
      </c>
      <c r="C62" s="359" t="str">
        <f t="shared" si="78"/>
        <v>axx45</v>
      </c>
      <c r="D62" s="334">
        <f t="shared" si="125"/>
        <v>2</v>
      </c>
      <c r="E62" s="82">
        <f t="shared" si="126"/>
        <v>0</v>
      </c>
      <c r="F62" s="295">
        <f t="shared" si="127"/>
        <v>0</v>
      </c>
      <c r="G62" s="295">
        <f t="shared" si="111"/>
        <v>0</v>
      </c>
      <c r="H62" s="295">
        <f t="shared" si="128"/>
        <v>0</v>
      </c>
      <c r="I62" s="156">
        <v>44</v>
      </c>
      <c r="J62" s="325"/>
      <c r="K62" s="325"/>
      <c r="L62" s="325"/>
      <c r="M62" s="325"/>
      <c r="N62" s="325"/>
      <c r="O62" s="394"/>
      <c r="P62" s="360">
        <f t="shared" si="112"/>
        <v>45</v>
      </c>
      <c r="Q62" s="359" t="str">
        <f t="shared" si="79"/>
        <v>axx45</v>
      </c>
      <c r="R62" s="334">
        <f t="shared" si="129"/>
        <v>2</v>
      </c>
      <c r="S62" s="82">
        <f t="shared" si="130"/>
        <v>0</v>
      </c>
      <c r="T62" s="295">
        <f t="shared" si="131"/>
        <v>0</v>
      </c>
      <c r="U62" s="295">
        <f t="shared" si="113"/>
        <v>0</v>
      </c>
      <c r="V62" s="295">
        <f t="shared" si="132"/>
        <v>0</v>
      </c>
      <c r="W62" s="156">
        <v>44</v>
      </c>
      <c r="X62" s="325"/>
      <c r="Y62" s="325"/>
      <c r="Z62" s="325"/>
      <c r="AA62" s="325"/>
      <c r="AB62" s="325"/>
      <c r="AC62" s="394"/>
      <c r="AD62" s="360">
        <f t="shared" si="114"/>
        <v>45</v>
      </c>
      <c r="AE62" s="359" t="str">
        <f t="shared" si="80"/>
        <v>axx45</v>
      </c>
      <c r="AF62" s="334">
        <f t="shared" si="133"/>
        <v>2</v>
      </c>
      <c r="AG62" s="82">
        <f t="shared" si="134"/>
        <v>0</v>
      </c>
      <c r="AH62" s="295">
        <f t="shared" si="135"/>
        <v>0</v>
      </c>
      <c r="AI62" s="295">
        <f t="shared" si="115"/>
        <v>0</v>
      </c>
      <c r="AJ62" s="295">
        <f t="shared" si="136"/>
        <v>0</v>
      </c>
      <c r="AK62" s="156">
        <v>44</v>
      </c>
      <c r="AL62" s="325"/>
      <c r="AM62" s="325"/>
      <c r="AN62" s="325"/>
      <c r="AO62" s="325"/>
      <c r="AP62" s="325"/>
      <c r="AQ62" s="394"/>
      <c r="AR62" s="360">
        <f t="shared" si="116"/>
        <v>45</v>
      </c>
      <c r="AS62" s="359" t="str">
        <f t="shared" si="81"/>
        <v>axx45</v>
      </c>
      <c r="AT62" s="334">
        <f t="shared" si="137"/>
        <v>2</v>
      </c>
      <c r="AU62" s="82">
        <f t="shared" si="138"/>
        <v>0</v>
      </c>
      <c r="AV62" s="295">
        <f t="shared" si="139"/>
        <v>0</v>
      </c>
      <c r="AW62" s="295">
        <f t="shared" si="117"/>
        <v>0</v>
      </c>
      <c r="AX62" s="295">
        <f t="shared" si="140"/>
        <v>0</v>
      </c>
      <c r="AY62" s="156">
        <v>44</v>
      </c>
      <c r="AZ62" s="325"/>
      <c r="BA62" s="325"/>
      <c r="BB62" s="325"/>
      <c r="BC62" s="325"/>
      <c r="BD62" s="325"/>
      <c r="BE62" s="394"/>
      <c r="BF62" s="360">
        <f t="shared" si="118"/>
        <v>45</v>
      </c>
      <c r="BG62" s="359" t="str">
        <f t="shared" si="82"/>
        <v>axx45</v>
      </c>
      <c r="BH62" s="334">
        <f t="shared" si="141"/>
        <v>2</v>
      </c>
      <c r="BI62" s="82">
        <f t="shared" si="142"/>
        <v>0</v>
      </c>
      <c r="BJ62" s="295">
        <f t="shared" si="143"/>
        <v>0</v>
      </c>
      <c r="BK62" s="295">
        <f t="shared" si="119"/>
        <v>0</v>
      </c>
      <c r="BL62" s="295">
        <f t="shared" si="144"/>
        <v>0</v>
      </c>
      <c r="BM62" s="156">
        <v>44</v>
      </c>
      <c r="BN62" s="325"/>
      <c r="BO62" s="325"/>
      <c r="BP62" s="325"/>
      <c r="BQ62" s="325"/>
      <c r="BR62" s="325"/>
      <c r="BS62" s="394"/>
      <c r="BT62" s="360">
        <f t="shared" si="120"/>
        <v>45</v>
      </c>
      <c r="BU62" s="359" t="str">
        <f t="shared" si="83"/>
        <v>axx45</v>
      </c>
      <c r="BV62" s="334">
        <f t="shared" si="145"/>
        <v>2</v>
      </c>
      <c r="BW62" s="82">
        <f t="shared" si="146"/>
        <v>0</v>
      </c>
      <c r="BX62" s="295">
        <f t="shared" si="147"/>
        <v>0</v>
      </c>
      <c r="BY62" s="295">
        <f t="shared" si="121"/>
        <v>0</v>
      </c>
      <c r="BZ62" s="295">
        <f t="shared" si="148"/>
        <v>0</v>
      </c>
      <c r="CA62" s="156">
        <v>44</v>
      </c>
      <c r="CB62" s="325"/>
      <c r="CC62" s="325"/>
      <c r="CD62" s="325"/>
      <c r="CE62" s="325"/>
      <c r="CF62" s="325"/>
      <c r="CG62" s="303"/>
      <c r="CH62" s="394"/>
      <c r="CI62" s="156"/>
      <c r="CJ62">
        <f t="shared" si="124"/>
        <v>44</v>
      </c>
      <c r="CK62">
        <f t="shared" si="122"/>
        <v>0</v>
      </c>
      <c r="CL62" s="156"/>
      <c r="CM62" s="218"/>
      <c r="CN62" s="90"/>
      <c r="CS62" s="175">
        <f t="shared" si="109"/>
        <v>44</v>
      </c>
      <c r="CT62">
        <f t="shared" si="123"/>
        <v>0</v>
      </c>
    </row>
    <row r="63" spans="1:98" ht="15" customHeight="1">
      <c r="A63" s="394"/>
      <c r="B63" s="360">
        <f t="shared" si="110"/>
        <v>46</v>
      </c>
      <c r="C63" s="359" t="str">
        <f t="shared" si="78"/>
        <v>axx46</v>
      </c>
      <c r="D63" s="334">
        <f t="shared" si="125"/>
        <v>2</v>
      </c>
      <c r="E63" s="82">
        <f t="shared" si="126"/>
        <v>0</v>
      </c>
      <c r="F63" s="295">
        <f t="shared" si="127"/>
        <v>0</v>
      </c>
      <c r="G63" s="295">
        <f t="shared" si="111"/>
        <v>0</v>
      </c>
      <c r="H63" s="295">
        <f t="shared" si="128"/>
        <v>0</v>
      </c>
      <c r="I63">
        <v>45</v>
      </c>
      <c r="J63" s="325"/>
      <c r="K63" s="325"/>
      <c r="L63" s="325"/>
      <c r="M63" s="325"/>
      <c r="N63" s="325"/>
      <c r="O63" s="394"/>
      <c r="P63" s="360">
        <f t="shared" si="112"/>
        <v>46</v>
      </c>
      <c r="Q63" s="359" t="str">
        <f t="shared" si="79"/>
        <v>axx46</v>
      </c>
      <c r="R63" s="334">
        <f t="shared" si="129"/>
        <v>2</v>
      </c>
      <c r="S63" s="82">
        <f t="shared" si="130"/>
        <v>0</v>
      </c>
      <c r="T63" s="295">
        <f t="shared" si="131"/>
        <v>0</v>
      </c>
      <c r="U63" s="295">
        <f t="shared" si="113"/>
        <v>0</v>
      </c>
      <c r="V63" s="295">
        <f t="shared" si="132"/>
        <v>0</v>
      </c>
      <c r="W63">
        <v>45</v>
      </c>
      <c r="X63" s="325"/>
      <c r="Y63" s="325"/>
      <c r="Z63" s="325"/>
      <c r="AA63" s="325"/>
      <c r="AB63" s="325"/>
      <c r="AC63" s="394"/>
      <c r="AD63" s="360">
        <f t="shared" si="114"/>
        <v>46</v>
      </c>
      <c r="AE63" s="359" t="str">
        <f t="shared" si="80"/>
        <v>axx46</v>
      </c>
      <c r="AF63" s="334">
        <f t="shared" si="133"/>
        <v>2</v>
      </c>
      <c r="AG63" s="82">
        <f t="shared" si="134"/>
        <v>0</v>
      </c>
      <c r="AH63" s="295">
        <f t="shared" si="135"/>
        <v>0</v>
      </c>
      <c r="AI63" s="295">
        <f t="shared" si="115"/>
        <v>0</v>
      </c>
      <c r="AJ63" s="295">
        <f t="shared" si="136"/>
        <v>0</v>
      </c>
      <c r="AK63">
        <v>45</v>
      </c>
      <c r="AL63" s="325"/>
      <c r="AM63" s="325"/>
      <c r="AN63" s="325"/>
      <c r="AO63" s="325"/>
      <c r="AP63" s="325"/>
      <c r="AQ63" s="394"/>
      <c r="AR63" s="360">
        <f t="shared" si="116"/>
        <v>46</v>
      </c>
      <c r="AS63" s="359" t="str">
        <f t="shared" si="81"/>
        <v>axx46</v>
      </c>
      <c r="AT63" s="334">
        <f t="shared" si="137"/>
        <v>2</v>
      </c>
      <c r="AU63" s="82">
        <f t="shared" si="138"/>
        <v>0</v>
      </c>
      <c r="AV63" s="295">
        <f t="shared" si="139"/>
        <v>0</v>
      </c>
      <c r="AW63" s="295">
        <f t="shared" si="117"/>
        <v>0</v>
      </c>
      <c r="AX63" s="295">
        <f t="shared" si="140"/>
        <v>0</v>
      </c>
      <c r="AY63">
        <v>45</v>
      </c>
      <c r="AZ63" s="325"/>
      <c r="BA63" s="325"/>
      <c r="BB63" s="325"/>
      <c r="BC63" s="325"/>
      <c r="BD63" s="325"/>
      <c r="BE63" s="394"/>
      <c r="BF63" s="360">
        <f t="shared" si="118"/>
        <v>46</v>
      </c>
      <c r="BG63" s="359" t="str">
        <f t="shared" si="82"/>
        <v>axx46</v>
      </c>
      <c r="BH63" s="334">
        <f t="shared" si="141"/>
        <v>2</v>
      </c>
      <c r="BI63" s="82">
        <f t="shared" si="142"/>
        <v>0</v>
      </c>
      <c r="BJ63" s="295">
        <f t="shared" si="143"/>
        <v>0</v>
      </c>
      <c r="BK63" s="295">
        <f t="shared" si="119"/>
        <v>0</v>
      </c>
      <c r="BL63" s="295">
        <f t="shared" si="144"/>
        <v>0</v>
      </c>
      <c r="BM63">
        <v>45</v>
      </c>
      <c r="BN63" s="325"/>
      <c r="BO63" s="325"/>
      <c r="BP63" s="325"/>
      <c r="BQ63" s="325"/>
      <c r="BR63" s="325"/>
      <c r="BS63" s="394"/>
      <c r="BT63" s="360">
        <f t="shared" si="120"/>
        <v>46</v>
      </c>
      <c r="BU63" s="359" t="str">
        <f t="shared" si="83"/>
        <v>axx46</v>
      </c>
      <c r="BV63" s="334">
        <f t="shared" si="145"/>
        <v>2</v>
      </c>
      <c r="BW63" s="82">
        <f t="shared" si="146"/>
        <v>0</v>
      </c>
      <c r="BX63" s="295">
        <f t="shared" si="147"/>
        <v>0</v>
      </c>
      <c r="BY63" s="295">
        <f t="shared" si="121"/>
        <v>0</v>
      </c>
      <c r="BZ63" s="295">
        <f t="shared" si="148"/>
        <v>0</v>
      </c>
      <c r="CA63">
        <v>45</v>
      </c>
      <c r="CB63" s="325"/>
      <c r="CC63" s="325"/>
      <c r="CD63" s="325"/>
      <c r="CE63" s="325"/>
      <c r="CF63" s="325"/>
      <c r="CG63" s="303"/>
      <c r="CH63" s="394"/>
      <c r="CI63" s="156"/>
      <c r="CJ63">
        <f t="shared" si="124"/>
        <v>45</v>
      </c>
      <c r="CK63">
        <f t="shared" si="122"/>
        <v>0</v>
      </c>
      <c r="CL63" s="156"/>
      <c r="CM63" s="218"/>
      <c r="CN63" s="90"/>
      <c r="CS63" s="175">
        <f t="shared" si="109"/>
        <v>45</v>
      </c>
      <c r="CT63">
        <f t="shared" si="123"/>
        <v>0</v>
      </c>
    </row>
    <row r="64" spans="1:98" ht="15" customHeight="1">
      <c r="A64" s="394"/>
      <c r="B64" s="360">
        <f t="shared" si="110"/>
        <v>47</v>
      </c>
      <c r="C64" s="359" t="str">
        <f t="shared" si="78"/>
        <v>axx47</v>
      </c>
      <c r="D64" s="334">
        <f t="shared" si="125"/>
        <v>2</v>
      </c>
      <c r="E64" s="82">
        <f t="shared" si="126"/>
        <v>0</v>
      </c>
      <c r="F64" s="295">
        <f t="shared" si="127"/>
        <v>0</v>
      </c>
      <c r="G64" s="295">
        <f t="shared" si="111"/>
        <v>0</v>
      </c>
      <c r="H64" s="295">
        <f t="shared" si="128"/>
        <v>0</v>
      </c>
      <c r="I64" s="156">
        <v>46</v>
      </c>
      <c r="J64" s="325"/>
      <c r="K64" s="325"/>
      <c r="L64" s="325"/>
      <c r="M64" s="325"/>
      <c r="N64" s="325"/>
      <c r="O64" s="394"/>
      <c r="P64" s="360">
        <f t="shared" si="112"/>
        <v>47</v>
      </c>
      <c r="Q64" s="359" t="str">
        <f t="shared" si="79"/>
        <v>axx47</v>
      </c>
      <c r="R64" s="334">
        <f t="shared" si="129"/>
        <v>2</v>
      </c>
      <c r="S64" s="82">
        <f t="shared" si="130"/>
        <v>0</v>
      </c>
      <c r="T64" s="295">
        <f t="shared" si="131"/>
        <v>0</v>
      </c>
      <c r="U64" s="295">
        <f t="shared" si="113"/>
        <v>0</v>
      </c>
      <c r="V64" s="295">
        <f t="shared" si="132"/>
        <v>0</v>
      </c>
      <c r="W64" s="156">
        <v>46</v>
      </c>
      <c r="X64" s="325"/>
      <c r="Y64" s="325"/>
      <c r="Z64" s="325"/>
      <c r="AA64" s="325"/>
      <c r="AB64" s="325"/>
      <c r="AC64" s="394"/>
      <c r="AD64" s="360">
        <f t="shared" si="114"/>
        <v>47</v>
      </c>
      <c r="AE64" s="359" t="str">
        <f t="shared" si="80"/>
        <v>axx47</v>
      </c>
      <c r="AF64" s="334">
        <f t="shared" si="133"/>
        <v>2</v>
      </c>
      <c r="AG64" s="82">
        <f t="shared" si="134"/>
        <v>0</v>
      </c>
      <c r="AH64" s="295">
        <f t="shared" si="135"/>
        <v>0</v>
      </c>
      <c r="AI64" s="295">
        <f t="shared" si="115"/>
        <v>0</v>
      </c>
      <c r="AJ64" s="295">
        <f t="shared" si="136"/>
        <v>0</v>
      </c>
      <c r="AK64" s="156">
        <v>46</v>
      </c>
      <c r="AL64" s="325"/>
      <c r="AM64" s="325"/>
      <c r="AN64" s="325"/>
      <c r="AO64" s="325"/>
      <c r="AP64" s="325"/>
      <c r="AQ64" s="394"/>
      <c r="AR64" s="360">
        <f t="shared" si="116"/>
        <v>47</v>
      </c>
      <c r="AS64" s="359" t="str">
        <f t="shared" si="81"/>
        <v>axx47</v>
      </c>
      <c r="AT64" s="334">
        <f t="shared" si="137"/>
        <v>2</v>
      </c>
      <c r="AU64" s="82">
        <f t="shared" si="138"/>
        <v>0</v>
      </c>
      <c r="AV64" s="295">
        <f t="shared" si="139"/>
        <v>0</v>
      </c>
      <c r="AW64" s="295">
        <f t="shared" si="117"/>
        <v>0</v>
      </c>
      <c r="AX64" s="295">
        <f t="shared" si="140"/>
        <v>0</v>
      </c>
      <c r="AY64" s="156">
        <v>46</v>
      </c>
      <c r="AZ64" s="325"/>
      <c r="BA64" s="325"/>
      <c r="BB64" s="325"/>
      <c r="BC64" s="325"/>
      <c r="BD64" s="325"/>
      <c r="BE64" s="394"/>
      <c r="BF64" s="360">
        <f t="shared" si="118"/>
        <v>47</v>
      </c>
      <c r="BG64" s="359" t="str">
        <f t="shared" si="82"/>
        <v>axx47</v>
      </c>
      <c r="BH64" s="334">
        <f t="shared" si="141"/>
        <v>2</v>
      </c>
      <c r="BI64" s="82">
        <f t="shared" si="142"/>
        <v>0</v>
      </c>
      <c r="BJ64" s="295">
        <f t="shared" si="143"/>
        <v>0</v>
      </c>
      <c r="BK64" s="295">
        <f t="shared" si="119"/>
        <v>0</v>
      </c>
      <c r="BL64" s="295">
        <f t="shared" si="144"/>
        <v>0</v>
      </c>
      <c r="BM64" s="156">
        <v>46</v>
      </c>
      <c r="BN64" s="325"/>
      <c r="BO64" s="325"/>
      <c r="BP64" s="325"/>
      <c r="BQ64" s="325"/>
      <c r="BR64" s="325"/>
      <c r="BS64" s="394"/>
      <c r="BT64" s="360">
        <f t="shared" si="120"/>
        <v>47</v>
      </c>
      <c r="BU64" s="359" t="str">
        <f t="shared" si="83"/>
        <v>axx47</v>
      </c>
      <c r="BV64" s="334">
        <f t="shared" si="145"/>
        <v>2</v>
      </c>
      <c r="BW64" s="82">
        <f t="shared" si="146"/>
        <v>0</v>
      </c>
      <c r="BX64" s="295">
        <f t="shared" si="147"/>
        <v>0</v>
      </c>
      <c r="BY64" s="295">
        <f t="shared" si="121"/>
        <v>0</v>
      </c>
      <c r="BZ64" s="295">
        <f t="shared" si="148"/>
        <v>0</v>
      </c>
      <c r="CA64" s="156">
        <v>46</v>
      </c>
      <c r="CB64" s="325"/>
      <c r="CC64" s="325"/>
      <c r="CD64" s="325"/>
      <c r="CE64" s="325"/>
      <c r="CF64" s="325"/>
      <c r="CG64" s="303"/>
      <c r="CH64" s="394"/>
      <c r="CI64" s="156"/>
      <c r="CJ64">
        <f t="shared" si="124"/>
        <v>46</v>
      </c>
      <c r="CK64">
        <f t="shared" si="122"/>
        <v>0</v>
      </c>
      <c r="CL64" s="156"/>
      <c r="CM64" s="218"/>
      <c r="CN64" s="90"/>
      <c r="CS64" s="175">
        <f t="shared" si="109"/>
        <v>46</v>
      </c>
      <c r="CT64">
        <f t="shared" si="123"/>
        <v>0</v>
      </c>
    </row>
    <row r="65" spans="1:98" ht="15" customHeight="1">
      <c r="A65" s="394"/>
      <c r="B65" s="360">
        <f t="shared" si="110"/>
        <v>48</v>
      </c>
      <c r="C65" s="359" t="str">
        <f t="shared" si="78"/>
        <v>axx48</v>
      </c>
      <c r="D65" s="334">
        <f t="shared" si="125"/>
        <v>2</v>
      </c>
      <c r="E65" s="82">
        <f t="shared" si="126"/>
        <v>0</v>
      </c>
      <c r="F65" s="295">
        <f t="shared" si="127"/>
        <v>0</v>
      </c>
      <c r="G65" s="295">
        <f t="shared" si="111"/>
        <v>0</v>
      </c>
      <c r="H65" s="295">
        <f t="shared" si="128"/>
        <v>0</v>
      </c>
      <c r="I65">
        <v>47</v>
      </c>
      <c r="J65" s="325"/>
      <c r="K65" s="325"/>
      <c r="L65" s="325"/>
      <c r="M65" s="325"/>
      <c r="N65" s="325"/>
      <c r="O65" s="394"/>
      <c r="P65" s="360">
        <f t="shared" si="112"/>
        <v>48</v>
      </c>
      <c r="Q65" s="359" t="str">
        <f t="shared" si="79"/>
        <v>axx48</v>
      </c>
      <c r="R65" s="334">
        <f t="shared" si="129"/>
        <v>2</v>
      </c>
      <c r="S65" s="82">
        <f t="shared" si="130"/>
        <v>0</v>
      </c>
      <c r="T65" s="295">
        <f t="shared" si="131"/>
        <v>0</v>
      </c>
      <c r="U65" s="295">
        <f t="shared" si="113"/>
        <v>0</v>
      </c>
      <c r="V65" s="295">
        <f t="shared" si="132"/>
        <v>0</v>
      </c>
      <c r="W65">
        <v>47</v>
      </c>
      <c r="X65" s="325"/>
      <c r="Y65" s="325"/>
      <c r="Z65" s="325"/>
      <c r="AA65" s="325"/>
      <c r="AB65" s="325"/>
      <c r="AC65" s="394"/>
      <c r="AD65" s="360">
        <f t="shared" si="114"/>
        <v>48</v>
      </c>
      <c r="AE65" s="359" t="str">
        <f t="shared" si="80"/>
        <v>axx48</v>
      </c>
      <c r="AF65" s="334">
        <f t="shared" si="133"/>
        <v>2</v>
      </c>
      <c r="AG65" s="82">
        <f t="shared" si="134"/>
        <v>0</v>
      </c>
      <c r="AH65" s="295">
        <f t="shared" si="135"/>
        <v>0</v>
      </c>
      <c r="AI65" s="295">
        <f t="shared" si="115"/>
        <v>0</v>
      </c>
      <c r="AJ65" s="295">
        <f t="shared" si="136"/>
        <v>0</v>
      </c>
      <c r="AK65">
        <v>47</v>
      </c>
      <c r="AL65" s="325"/>
      <c r="AM65" s="325"/>
      <c r="AN65" s="325"/>
      <c r="AO65" s="325"/>
      <c r="AP65" s="325"/>
      <c r="AQ65" s="394"/>
      <c r="AR65" s="360">
        <f t="shared" si="116"/>
        <v>48</v>
      </c>
      <c r="AS65" s="359" t="str">
        <f t="shared" si="81"/>
        <v>axx48</v>
      </c>
      <c r="AT65" s="334">
        <f t="shared" si="137"/>
        <v>2</v>
      </c>
      <c r="AU65" s="82">
        <f t="shared" si="138"/>
        <v>0</v>
      </c>
      <c r="AV65" s="295">
        <f t="shared" si="139"/>
        <v>0</v>
      </c>
      <c r="AW65" s="295">
        <f t="shared" si="117"/>
        <v>0</v>
      </c>
      <c r="AX65" s="295">
        <f t="shared" si="140"/>
        <v>0</v>
      </c>
      <c r="AY65">
        <v>47</v>
      </c>
      <c r="AZ65" s="325"/>
      <c r="BA65" s="325"/>
      <c r="BB65" s="325"/>
      <c r="BC65" s="325"/>
      <c r="BD65" s="325"/>
      <c r="BE65" s="394"/>
      <c r="BF65" s="360">
        <f t="shared" si="118"/>
        <v>48</v>
      </c>
      <c r="BG65" s="359" t="str">
        <f t="shared" si="82"/>
        <v>axx48</v>
      </c>
      <c r="BH65" s="334">
        <f t="shared" si="141"/>
        <v>2</v>
      </c>
      <c r="BI65" s="82">
        <f t="shared" si="142"/>
        <v>0</v>
      </c>
      <c r="BJ65" s="295">
        <f t="shared" si="143"/>
        <v>0</v>
      </c>
      <c r="BK65" s="295">
        <f t="shared" si="119"/>
        <v>0</v>
      </c>
      <c r="BL65" s="295">
        <f t="shared" si="144"/>
        <v>0</v>
      </c>
      <c r="BM65">
        <v>47</v>
      </c>
      <c r="BN65" s="325"/>
      <c r="BO65" s="325"/>
      <c r="BP65" s="325"/>
      <c r="BQ65" s="325"/>
      <c r="BR65" s="325"/>
      <c r="BS65" s="394"/>
      <c r="BT65" s="360">
        <f t="shared" si="120"/>
        <v>48</v>
      </c>
      <c r="BU65" s="359" t="str">
        <f t="shared" si="83"/>
        <v>axx48</v>
      </c>
      <c r="BV65" s="334">
        <f t="shared" si="145"/>
        <v>2</v>
      </c>
      <c r="BW65" s="82">
        <f t="shared" si="146"/>
        <v>0</v>
      </c>
      <c r="BX65" s="295">
        <f t="shared" si="147"/>
        <v>0</v>
      </c>
      <c r="BY65" s="295">
        <f t="shared" si="121"/>
        <v>0</v>
      </c>
      <c r="BZ65" s="295">
        <f t="shared" si="148"/>
        <v>0</v>
      </c>
      <c r="CA65">
        <v>47</v>
      </c>
      <c r="CB65" s="325"/>
      <c r="CC65" s="325"/>
      <c r="CD65" s="325"/>
      <c r="CE65" s="325"/>
      <c r="CF65" s="325"/>
      <c r="CG65" s="303"/>
      <c r="CH65" s="394"/>
      <c r="CI65" s="156"/>
      <c r="CJ65">
        <f t="shared" si="124"/>
        <v>47</v>
      </c>
      <c r="CK65">
        <f t="shared" si="122"/>
        <v>0</v>
      </c>
      <c r="CL65" s="156"/>
      <c r="CM65" s="218"/>
      <c r="CN65" s="90"/>
      <c r="CS65" s="175">
        <f t="shared" si="109"/>
        <v>47</v>
      </c>
      <c r="CT65">
        <f t="shared" si="123"/>
        <v>0</v>
      </c>
    </row>
    <row r="66" spans="1:98" ht="15" customHeight="1">
      <c r="A66" s="394"/>
      <c r="B66" s="360">
        <f t="shared" si="110"/>
        <v>49</v>
      </c>
      <c r="C66" s="359" t="str">
        <f t="shared" si="78"/>
        <v>axx49</v>
      </c>
      <c r="D66" s="334">
        <f t="shared" si="125"/>
        <v>2</v>
      </c>
      <c r="E66" s="82">
        <f t="shared" si="126"/>
        <v>0</v>
      </c>
      <c r="F66" s="295">
        <f t="shared" si="127"/>
        <v>0</v>
      </c>
      <c r="G66" s="295">
        <f t="shared" si="111"/>
        <v>0</v>
      </c>
      <c r="H66" s="295">
        <f t="shared" si="128"/>
        <v>0</v>
      </c>
      <c r="I66" s="156">
        <v>48</v>
      </c>
      <c r="J66" s="325"/>
      <c r="K66" s="325"/>
      <c r="L66" s="325"/>
      <c r="M66" s="325"/>
      <c r="N66" s="325"/>
      <c r="O66" s="394"/>
      <c r="P66" s="360">
        <f t="shared" si="112"/>
        <v>49</v>
      </c>
      <c r="Q66" s="359" t="str">
        <f t="shared" si="79"/>
        <v>axx49</v>
      </c>
      <c r="R66" s="334">
        <f t="shared" si="129"/>
        <v>2</v>
      </c>
      <c r="S66" s="82">
        <f t="shared" si="130"/>
        <v>0</v>
      </c>
      <c r="T66" s="295">
        <f t="shared" si="131"/>
        <v>0</v>
      </c>
      <c r="U66" s="295">
        <f t="shared" si="113"/>
        <v>0</v>
      </c>
      <c r="V66" s="295">
        <f t="shared" si="132"/>
        <v>0</v>
      </c>
      <c r="W66" s="156">
        <v>48</v>
      </c>
      <c r="X66" s="325"/>
      <c r="Y66" s="325"/>
      <c r="Z66" s="325"/>
      <c r="AA66" s="325"/>
      <c r="AB66" s="325"/>
      <c r="AC66" s="394"/>
      <c r="AD66" s="360">
        <f t="shared" si="114"/>
        <v>49</v>
      </c>
      <c r="AE66" s="359" t="str">
        <f t="shared" si="80"/>
        <v>axx49</v>
      </c>
      <c r="AF66" s="334">
        <f t="shared" si="133"/>
        <v>2</v>
      </c>
      <c r="AG66" s="82">
        <f t="shared" si="134"/>
        <v>0</v>
      </c>
      <c r="AH66" s="295">
        <f t="shared" si="135"/>
        <v>0</v>
      </c>
      <c r="AI66" s="295">
        <f t="shared" si="115"/>
        <v>0</v>
      </c>
      <c r="AJ66" s="295">
        <f t="shared" si="136"/>
        <v>0</v>
      </c>
      <c r="AK66" s="156">
        <v>48</v>
      </c>
      <c r="AL66" s="325"/>
      <c r="AM66" s="325"/>
      <c r="AN66" s="325"/>
      <c r="AO66" s="325"/>
      <c r="AP66" s="325"/>
      <c r="AQ66" s="394"/>
      <c r="AR66" s="360">
        <f t="shared" si="116"/>
        <v>49</v>
      </c>
      <c r="AS66" s="359" t="str">
        <f t="shared" si="81"/>
        <v>axx49</v>
      </c>
      <c r="AT66" s="334">
        <f t="shared" si="137"/>
        <v>2</v>
      </c>
      <c r="AU66" s="82">
        <f t="shared" si="138"/>
        <v>0</v>
      </c>
      <c r="AV66" s="295">
        <f t="shared" si="139"/>
        <v>0</v>
      </c>
      <c r="AW66" s="295">
        <f t="shared" si="117"/>
        <v>0</v>
      </c>
      <c r="AX66" s="295">
        <f t="shared" si="140"/>
        <v>0</v>
      </c>
      <c r="AY66" s="156">
        <v>48</v>
      </c>
      <c r="AZ66" s="325"/>
      <c r="BA66" s="325"/>
      <c r="BB66" s="325"/>
      <c r="BC66" s="325"/>
      <c r="BD66" s="325"/>
      <c r="BE66" s="394"/>
      <c r="BF66" s="360">
        <f t="shared" si="118"/>
        <v>49</v>
      </c>
      <c r="BG66" s="359" t="str">
        <f t="shared" si="82"/>
        <v>axx49</v>
      </c>
      <c r="BH66" s="334">
        <f t="shared" si="141"/>
        <v>2</v>
      </c>
      <c r="BI66" s="82">
        <f t="shared" si="142"/>
        <v>0</v>
      </c>
      <c r="BJ66" s="295">
        <f t="shared" si="143"/>
        <v>0</v>
      </c>
      <c r="BK66" s="295">
        <f t="shared" si="119"/>
        <v>0</v>
      </c>
      <c r="BL66" s="295">
        <f t="shared" si="144"/>
        <v>0</v>
      </c>
      <c r="BM66" s="156">
        <v>48</v>
      </c>
      <c r="BN66" s="325"/>
      <c r="BO66" s="325"/>
      <c r="BP66" s="325"/>
      <c r="BQ66" s="325"/>
      <c r="BR66" s="325"/>
      <c r="BS66" s="394"/>
      <c r="BT66" s="360">
        <f t="shared" si="120"/>
        <v>49</v>
      </c>
      <c r="BU66" s="359" t="str">
        <f t="shared" si="83"/>
        <v>axx49</v>
      </c>
      <c r="BV66" s="334">
        <f t="shared" si="145"/>
        <v>2</v>
      </c>
      <c r="BW66" s="82">
        <f t="shared" si="146"/>
        <v>0</v>
      </c>
      <c r="BX66" s="295">
        <f t="shared" si="147"/>
        <v>0</v>
      </c>
      <c r="BY66" s="295">
        <f t="shared" si="121"/>
        <v>0</v>
      </c>
      <c r="BZ66" s="295">
        <f t="shared" si="148"/>
        <v>0</v>
      </c>
      <c r="CA66" s="156">
        <v>48</v>
      </c>
      <c r="CB66" s="325"/>
      <c r="CC66" s="325"/>
      <c r="CD66" s="325"/>
      <c r="CE66" s="325"/>
      <c r="CF66" s="325"/>
      <c r="CG66" s="303"/>
      <c r="CH66" s="394"/>
      <c r="CI66" s="156"/>
      <c r="CJ66">
        <f t="shared" si="124"/>
        <v>48</v>
      </c>
      <c r="CK66">
        <f t="shared" si="122"/>
        <v>0</v>
      </c>
      <c r="CL66" s="156"/>
      <c r="CM66" s="218"/>
      <c r="CN66" s="90"/>
      <c r="CS66" s="175">
        <f t="shared" si="109"/>
        <v>48</v>
      </c>
      <c r="CT66">
        <f t="shared" si="123"/>
        <v>0</v>
      </c>
    </row>
    <row r="67" spans="1:98" ht="15" customHeight="1">
      <c r="A67" s="394"/>
      <c r="B67" s="360">
        <f t="shared" si="110"/>
        <v>50</v>
      </c>
      <c r="C67" s="359" t="str">
        <f t="shared" si="78"/>
        <v>axx50</v>
      </c>
      <c r="D67" s="334">
        <f t="shared" si="125"/>
        <v>2</v>
      </c>
      <c r="E67" s="82">
        <f t="shared" si="126"/>
        <v>0</v>
      </c>
      <c r="F67" s="295">
        <f t="shared" si="127"/>
        <v>0</v>
      </c>
      <c r="G67" s="295">
        <f t="shared" si="111"/>
        <v>0</v>
      </c>
      <c r="H67" s="295">
        <f t="shared" si="128"/>
        <v>0</v>
      </c>
      <c r="I67">
        <v>49</v>
      </c>
      <c r="J67" s="325"/>
      <c r="K67" s="325"/>
      <c r="L67" s="325"/>
      <c r="M67" s="325"/>
      <c r="N67" s="325"/>
      <c r="O67" s="394"/>
      <c r="P67" s="360">
        <f t="shared" si="112"/>
        <v>50</v>
      </c>
      <c r="Q67" s="359" t="str">
        <f t="shared" si="79"/>
        <v>axx50</v>
      </c>
      <c r="R67" s="334">
        <f t="shared" si="129"/>
        <v>2</v>
      </c>
      <c r="S67" s="82">
        <f t="shared" si="130"/>
        <v>0</v>
      </c>
      <c r="T67" s="295">
        <f t="shared" si="131"/>
        <v>0</v>
      </c>
      <c r="U67" s="295">
        <f t="shared" si="113"/>
        <v>0</v>
      </c>
      <c r="V67" s="295">
        <f t="shared" si="132"/>
        <v>0</v>
      </c>
      <c r="W67">
        <v>49</v>
      </c>
      <c r="X67" s="325"/>
      <c r="Y67" s="325"/>
      <c r="Z67" s="325"/>
      <c r="AA67" s="325"/>
      <c r="AB67" s="325"/>
      <c r="AC67" s="394"/>
      <c r="AD67" s="360">
        <f t="shared" si="114"/>
        <v>50</v>
      </c>
      <c r="AE67" s="359" t="str">
        <f t="shared" si="80"/>
        <v>axx50</v>
      </c>
      <c r="AF67" s="334">
        <f t="shared" si="133"/>
        <v>2</v>
      </c>
      <c r="AG67" s="82">
        <f t="shared" si="134"/>
        <v>0</v>
      </c>
      <c r="AH67" s="295">
        <f t="shared" si="135"/>
        <v>0</v>
      </c>
      <c r="AI67" s="295">
        <f t="shared" si="115"/>
        <v>0</v>
      </c>
      <c r="AJ67" s="295">
        <f t="shared" si="136"/>
        <v>0</v>
      </c>
      <c r="AK67">
        <v>49</v>
      </c>
      <c r="AL67" s="325"/>
      <c r="AM67" s="325"/>
      <c r="AN67" s="325"/>
      <c r="AO67" s="325"/>
      <c r="AP67" s="325"/>
      <c r="AQ67" s="394"/>
      <c r="AR67" s="360">
        <f t="shared" si="116"/>
        <v>50</v>
      </c>
      <c r="AS67" s="359" t="str">
        <f t="shared" si="81"/>
        <v>axx50</v>
      </c>
      <c r="AT67" s="334">
        <f t="shared" si="137"/>
        <v>2</v>
      </c>
      <c r="AU67" s="82">
        <f t="shared" si="138"/>
        <v>0</v>
      </c>
      <c r="AV67" s="295">
        <f t="shared" si="139"/>
        <v>0</v>
      </c>
      <c r="AW67" s="295">
        <f t="shared" si="117"/>
        <v>0</v>
      </c>
      <c r="AX67" s="295">
        <f t="shared" si="140"/>
        <v>0</v>
      </c>
      <c r="AY67">
        <v>49</v>
      </c>
      <c r="AZ67" s="325"/>
      <c r="BA67" s="325"/>
      <c r="BB67" s="325"/>
      <c r="BC67" s="325"/>
      <c r="BD67" s="325"/>
      <c r="BE67" s="394"/>
      <c r="BF67" s="360">
        <f t="shared" si="118"/>
        <v>50</v>
      </c>
      <c r="BG67" s="359" t="str">
        <f t="shared" si="82"/>
        <v>axx50</v>
      </c>
      <c r="BH67" s="334">
        <f t="shared" si="141"/>
        <v>2</v>
      </c>
      <c r="BI67" s="82">
        <f t="shared" si="142"/>
        <v>0</v>
      </c>
      <c r="BJ67" s="295">
        <f t="shared" si="143"/>
        <v>0</v>
      </c>
      <c r="BK67" s="295">
        <f t="shared" si="119"/>
        <v>0</v>
      </c>
      <c r="BL67" s="295">
        <f t="shared" si="144"/>
        <v>0</v>
      </c>
      <c r="BM67">
        <v>49</v>
      </c>
      <c r="BN67" s="325"/>
      <c r="BO67" s="325"/>
      <c r="BP67" s="325"/>
      <c r="BQ67" s="325"/>
      <c r="BR67" s="325"/>
      <c r="BS67" s="394"/>
      <c r="BT67" s="360">
        <f t="shared" si="120"/>
        <v>50</v>
      </c>
      <c r="BU67" s="359" t="str">
        <f t="shared" si="83"/>
        <v>axx50</v>
      </c>
      <c r="BV67" s="334">
        <f t="shared" si="145"/>
        <v>2</v>
      </c>
      <c r="BW67" s="82">
        <f t="shared" si="146"/>
        <v>0</v>
      </c>
      <c r="BX67" s="295">
        <f t="shared" si="147"/>
        <v>0</v>
      </c>
      <c r="BY67" s="295">
        <f t="shared" si="121"/>
        <v>0</v>
      </c>
      <c r="BZ67" s="295">
        <f t="shared" si="148"/>
        <v>0</v>
      </c>
      <c r="CA67">
        <v>49</v>
      </c>
      <c r="CB67" s="325"/>
      <c r="CC67" s="325"/>
      <c r="CD67" s="325"/>
      <c r="CE67" s="325"/>
      <c r="CF67" s="325"/>
      <c r="CG67" s="303"/>
      <c r="CH67" s="394"/>
      <c r="CI67" s="156"/>
      <c r="CJ67">
        <f t="shared" si="124"/>
        <v>49</v>
      </c>
      <c r="CK67">
        <f t="shared" si="122"/>
        <v>0</v>
      </c>
      <c r="CL67" s="156"/>
      <c r="CM67" s="218"/>
      <c r="CN67" s="90"/>
      <c r="CS67" s="175">
        <f t="shared" si="109"/>
        <v>49</v>
      </c>
      <c r="CT67">
        <f t="shared" si="123"/>
        <v>0</v>
      </c>
    </row>
    <row r="68" spans="1:98" ht="15" customHeight="1">
      <c r="A68" s="394"/>
      <c r="B68" s="360">
        <f t="shared" si="110"/>
        <v>51</v>
      </c>
      <c r="C68" s="359" t="str">
        <f t="shared" si="78"/>
        <v>axx51</v>
      </c>
      <c r="D68" s="334">
        <f t="shared" si="125"/>
        <v>2</v>
      </c>
      <c r="E68" s="82">
        <f t="shared" si="126"/>
        <v>0</v>
      </c>
      <c r="F68" s="295">
        <f t="shared" si="127"/>
        <v>0</v>
      </c>
      <c r="G68" s="295">
        <f t="shared" si="111"/>
        <v>0</v>
      </c>
      <c r="H68" s="295">
        <f t="shared" si="128"/>
        <v>0</v>
      </c>
      <c r="I68" s="156">
        <v>50</v>
      </c>
      <c r="J68" s="325"/>
      <c r="K68" s="325"/>
      <c r="L68" s="325"/>
      <c r="M68" s="325"/>
      <c r="N68" s="325"/>
      <c r="O68" s="394"/>
      <c r="P68" s="360">
        <f t="shared" si="112"/>
        <v>51</v>
      </c>
      <c r="Q68" s="359" t="str">
        <f t="shared" si="79"/>
        <v>axx51</v>
      </c>
      <c r="R68" s="334">
        <f t="shared" si="129"/>
        <v>2</v>
      </c>
      <c r="S68" s="82">
        <f t="shared" si="130"/>
        <v>0</v>
      </c>
      <c r="T68" s="295">
        <f t="shared" si="131"/>
        <v>0</v>
      </c>
      <c r="U68" s="295">
        <f t="shared" si="113"/>
        <v>0</v>
      </c>
      <c r="V68" s="295">
        <f t="shared" si="132"/>
        <v>0</v>
      </c>
      <c r="W68" s="156">
        <v>50</v>
      </c>
      <c r="X68" s="325"/>
      <c r="Y68" s="325"/>
      <c r="Z68" s="325"/>
      <c r="AA68" s="325"/>
      <c r="AB68" s="325"/>
      <c r="AC68" s="394"/>
      <c r="AD68" s="360">
        <f t="shared" si="114"/>
        <v>51</v>
      </c>
      <c r="AE68" s="359" t="str">
        <f t="shared" si="80"/>
        <v>axx51</v>
      </c>
      <c r="AF68" s="334">
        <f t="shared" si="133"/>
        <v>2</v>
      </c>
      <c r="AG68" s="82">
        <f t="shared" si="134"/>
        <v>0</v>
      </c>
      <c r="AH68" s="295">
        <f t="shared" si="135"/>
        <v>0</v>
      </c>
      <c r="AI68" s="295">
        <f t="shared" si="115"/>
        <v>0</v>
      </c>
      <c r="AJ68" s="295">
        <f t="shared" si="136"/>
        <v>0</v>
      </c>
      <c r="AK68" s="156">
        <v>50</v>
      </c>
      <c r="AL68" s="325"/>
      <c r="AM68" s="325"/>
      <c r="AN68" s="325"/>
      <c r="AO68" s="325"/>
      <c r="AP68" s="325"/>
      <c r="AQ68" s="394"/>
      <c r="AR68" s="360">
        <f t="shared" si="116"/>
        <v>51</v>
      </c>
      <c r="AS68" s="359" t="str">
        <f t="shared" si="81"/>
        <v>axx51</v>
      </c>
      <c r="AT68" s="334">
        <f t="shared" si="137"/>
        <v>2</v>
      </c>
      <c r="AU68" s="82">
        <f t="shared" si="138"/>
        <v>0</v>
      </c>
      <c r="AV68" s="295">
        <f t="shared" si="139"/>
        <v>0</v>
      </c>
      <c r="AW68" s="295">
        <f t="shared" si="117"/>
        <v>0</v>
      </c>
      <c r="AX68" s="295">
        <f t="shared" si="140"/>
        <v>0</v>
      </c>
      <c r="AY68" s="156">
        <v>50</v>
      </c>
      <c r="AZ68" s="325"/>
      <c r="BA68" s="325"/>
      <c r="BB68" s="325"/>
      <c r="BC68" s="325"/>
      <c r="BD68" s="325"/>
      <c r="BE68" s="394"/>
      <c r="BF68" s="360">
        <f t="shared" si="118"/>
        <v>51</v>
      </c>
      <c r="BG68" s="359" t="str">
        <f t="shared" si="82"/>
        <v>axx51</v>
      </c>
      <c r="BH68" s="334">
        <f t="shared" si="141"/>
        <v>2</v>
      </c>
      <c r="BI68" s="82">
        <f t="shared" si="142"/>
        <v>0</v>
      </c>
      <c r="BJ68" s="295">
        <f t="shared" si="143"/>
        <v>0</v>
      </c>
      <c r="BK68" s="295">
        <f t="shared" si="119"/>
        <v>0</v>
      </c>
      <c r="BL68" s="295">
        <f t="shared" si="144"/>
        <v>0</v>
      </c>
      <c r="BM68" s="156">
        <v>50</v>
      </c>
      <c r="BN68" s="325"/>
      <c r="BO68" s="325"/>
      <c r="BP68" s="325"/>
      <c r="BQ68" s="325"/>
      <c r="BR68" s="325"/>
      <c r="BS68" s="394"/>
      <c r="BT68" s="360">
        <f t="shared" si="120"/>
        <v>51</v>
      </c>
      <c r="BU68" s="359" t="str">
        <f t="shared" si="83"/>
        <v>axx51</v>
      </c>
      <c r="BV68" s="334">
        <f t="shared" si="145"/>
        <v>2</v>
      </c>
      <c r="BW68" s="82">
        <f t="shared" si="146"/>
        <v>0</v>
      </c>
      <c r="BX68" s="295">
        <f t="shared" si="147"/>
        <v>0</v>
      </c>
      <c r="BY68" s="295">
        <f t="shared" si="121"/>
        <v>0</v>
      </c>
      <c r="BZ68" s="295">
        <f t="shared" si="148"/>
        <v>0</v>
      </c>
      <c r="CA68" s="156">
        <v>50</v>
      </c>
      <c r="CB68" s="325"/>
      <c r="CC68" s="325"/>
      <c r="CD68" s="325"/>
      <c r="CE68" s="325"/>
      <c r="CF68" s="325"/>
      <c r="CG68" s="303"/>
      <c r="CH68" s="394"/>
      <c r="CI68" s="156"/>
      <c r="CJ68">
        <f t="shared" si="124"/>
        <v>50</v>
      </c>
      <c r="CK68">
        <f t="shared" si="122"/>
        <v>0</v>
      </c>
      <c r="CL68" s="156"/>
      <c r="CM68" s="218"/>
      <c r="CN68" s="90"/>
      <c r="CS68" s="175">
        <f t="shared" si="109"/>
        <v>50</v>
      </c>
      <c r="CT68">
        <f t="shared" si="123"/>
        <v>0</v>
      </c>
    </row>
    <row r="69" spans="1:98" ht="15" customHeight="1">
      <c r="A69" s="394"/>
      <c r="B69" s="360">
        <f t="shared" si="110"/>
        <v>52</v>
      </c>
      <c r="C69" s="359" t="str">
        <f t="shared" si="78"/>
        <v>axx52</v>
      </c>
      <c r="D69" s="334">
        <f t="shared" si="125"/>
        <v>2</v>
      </c>
      <c r="E69" s="82">
        <f t="shared" si="126"/>
        <v>0</v>
      </c>
      <c r="F69" s="295">
        <f t="shared" si="127"/>
        <v>0</v>
      </c>
      <c r="G69" s="295">
        <f t="shared" si="111"/>
        <v>0</v>
      </c>
      <c r="H69" s="295">
        <f t="shared" si="128"/>
        <v>0</v>
      </c>
      <c r="I69">
        <v>51</v>
      </c>
      <c r="J69" s="325"/>
      <c r="K69" s="325"/>
      <c r="L69" s="325"/>
      <c r="M69" s="325"/>
      <c r="N69" s="325"/>
      <c r="O69" s="394"/>
      <c r="P69" s="360">
        <f t="shared" si="112"/>
        <v>52</v>
      </c>
      <c r="Q69" s="359" t="str">
        <f t="shared" si="79"/>
        <v>axx52</v>
      </c>
      <c r="R69" s="334">
        <f t="shared" si="129"/>
        <v>2</v>
      </c>
      <c r="S69" s="82">
        <f t="shared" si="130"/>
        <v>0</v>
      </c>
      <c r="T69" s="295">
        <f t="shared" si="131"/>
        <v>0</v>
      </c>
      <c r="U69" s="295">
        <f t="shared" si="113"/>
        <v>0</v>
      </c>
      <c r="V69" s="295">
        <f t="shared" si="132"/>
        <v>0</v>
      </c>
      <c r="W69">
        <v>51</v>
      </c>
      <c r="X69" s="325"/>
      <c r="Y69" s="325"/>
      <c r="Z69" s="325"/>
      <c r="AA69" s="325"/>
      <c r="AB69" s="325"/>
      <c r="AC69" s="394"/>
      <c r="AD69" s="360">
        <f t="shared" si="114"/>
        <v>52</v>
      </c>
      <c r="AE69" s="359" t="str">
        <f t="shared" si="80"/>
        <v>axx52</v>
      </c>
      <c r="AF69" s="334">
        <f t="shared" si="133"/>
        <v>2</v>
      </c>
      <c r="AG69" s="82">
        <f t="shared" si="134"/>
        <v>0</v>
      </c>
      <c r="AH69" s="295">
        <f t="shared" si="135"/>
        <v>0</v>
      </c>
      <c r="AI69" s="295">
        <f t="shared" si="115"/>
        <v>0</v>
      </c>
      <c r="AJ69" s="295">
        <f t="shared" si="136"/>
        <v>0</v>
      </c>
      <c r="AK69">
        <v>51</v>
      </c>
      <c r="AL69" s="325"/>
      <c r="AM69" s="325"/>
      <c r="AN69" s="325"/>
      <c r="AO69" s="325"/>
      <c r="AP69" s="325"/>
      <c r="AQ69" s="394"/>
      <c r="AR69" s="360">
        <f t="shared" si="116"/>
        <v>52</v>
      </c>
      <c r="AS69" s="359" t="str">
        <f t="shared" si="81"/>
        <v>axx52</v>
      </c>
      <c r="AT69" s="334">
        <f t="shared" si="137"/>
        <v>2</v>
      </c>
      <c r="AU69" s="82">
        <f t="shared" si="138"/>
        <v>0</v>
      </c>
      <c r="AV69" s="295">
        <f t="shared" si="139"/>
        <v>0</v>
      </c>
      <c r="AW69" s="295">
        <f t="shared" si="117"/>
        <v>0</v>
      </c>
      <c r="AX69" s="295">
        <f t="shared" si="140"/>
        <v>0</v>
      </c>
      <c r="AY69">
        <v>51</v>
      </c>
      <c r="AZ69" s="325"/>
      <c r="BA69" s="325"/>
      <c r="BB69" s="325"/>
      <c r="BC69" s="325"/>
      <c r="BD69" s="325"/>
      <c r="BE69" s="394"/>
      <c r="BF69" s="360">
        <f t="shared" si="118"/>
        <v>52</v>
      </c>
      <c r="BG69" s="359" t="str">
        <f t="shared" si="82"/>
        <v>axx52</v>
      </c>
      <c r="BH69" s="334">
        <f t="shared" si="141"/>
        <v>2</v>
      </c>
      <c r="BI69" s="82">
        <f t="shared" si="142"/>
        <v>0</v>
      </c>
      <c r="BJ69" s="295">
        <f t="shared" si="143"/>
        <v>0</v>
      </c>
      <c r="BK69" s="295">
        <f t="shared" si="119"/>
        <v>0</v>
      </c>
      <c r="BL69" s="295">
        <f t="shared" si="144"/>
        <v>0</v>
      </c>
      <c r="BM69">
        <v>51</v>
      </c>
      <c r="BN69" s="325"/>
      <c r="BO69" s="325"/>
      <c r="BP69" s="325"/>
      <c r="BQ69" s="325"/>
      <c r="BR69" s="325"/>
      <c r="BS69" s="394"/>
      <c r="BT69" s="360">
        <f t="shared" si="120"/>
        <v>52</v>
      </c>
      <c r="BU69" s="359" t="str">
        <f t="shared" si="83"/>
        <v>axx52</v>
      </c>
      <c r="BV69" s="334">
        <f t="shared" si="145"/>
        <v>2</v>
      </c>
      <c r="BW69" s="82">
        <f t="shared" si="146"/>
        <v>0</v>
      </c>
      <c r="BX69" s="295">
        <f t="shared" si="147"/>
        <v>0</v>
      </c>
      <c r="BY69" s="295">
        <f t="shared" si="121"/>
        <v>0</v>
      </c>
      <c r="BZ69" s="295">
        <f t="shared" si="148"/>
        <v>0</v>
      </c>
      <c r="CA69">
        <v>51</v>
      </c>
      <c r="CB69" s="325"/>
      <c r="CC69" s="325"/>
      <c r="CD69" s="325"/>
      <c r="CE69" s="325"/>
      <c r="CF69" s="325"/>
      <c r="CG69" s="303"/>
      <c r="CH69" s="394"/>
      <c r="CI69" s="156"/>
      <c r="CJ69">
        <f t="shared" si="124"/>
        <v>51</v>
      </c>
      <c r="CK69">
        <f t="shared" si="122"/>
        <v>0</v>
      </c>
      <c r="CL69" s="156"/>
      <c r="CM69" s="218"/>
      <c r="CN69" s="90"/>
      <c r="CS69" s="175">
        <f t="shared" si="109"/>
        <v>51</v>
      </c>
      <c r="CT69">
        <f t="shared" si="123"/>
        <v>0</v>
      </c>
    </row>
    <row r="70" spans="1:98" ht="15" customHeight="1">
      <c r="A70" s="394"/>
      <c r="B70" s="360">
        <f t="shared" si="110"/>
        <v>53</v>
      </c>
      <c r="C70" s="359" t="str">
        <f t="shared" si="78"/>
        <v>axx53</v>
      </c>
      <c r="D70" s="334">
        <f t="shared" si="125"/>
        <v>2</v>
      </c>
      <c r="E70" s="82">
        <f t="shared" si="126"/>
        <v>0</v>
      </c>
      <c r="F70" s="295">
        <f t="shared" si="127"/>
        <v>0</v>
      </c>
      <c r="G70" s="295">
        <f t="shared" si="111"/>
        <v>0</v>
      </c>
      <c r="H70" s="295">
        <f t="shared" si="128"/>
        <v>0</v>
      </c>
      <c r="I70" s="156">
        <v>52</v>
      </c>
      <c r="J70" s="325"/>
      <c r="K70" s="325"/>
      <c r="L70" s="325"/>
      <c r="M70" s="325"/>
      <c r="N70" s="325"/>
      <c r="O70" s="394"/>
      <c r="P70" s="360">
        <f t="shared" si="112"/>
        <v>53</v>
      </c>
      <c r="Q70" s="359" t="str">
        <f t="shared" si="79"/>
        <v>axx53</v>
      </c>
      <c r="R70" s="334">
        <f t="shared" si="129"/>
        <v>2</v>
      </c>
      <c r="S70" s="82">
        <f t="shared" si="130"/>
        <v>0</v>
      </c>
      <c r="T70" s="295">
        <f t="shared" si="131"/>
        <v>0</v>
      </c>
      <c r="U70" s="295">
        <f t="shared" si="113"/>
        <v>0</v>
      </c>
      <c r="V70" s="295">
        <f t="shared" si="132"/>
        <v>0</v>
      </c>
      <c r="W70" s="156">
        <v>52</v>
      </c>
      <c r="X70" s="325"/>
      <c r="Y70" s="325"/>
      <c r="Z70" s="325"/>
      <c r="AA70" s="325"/>
      <c r="AB70" s="325"/>
      <c r="AC70" s="394"/>
      <c r="AD70" s="360">
        <f t="shared" si="114"/>
        <v>53</v>
      </c>
      <c r="AE70" s="359" t="str">
        <f t="shared" si="80"/>
        <v>axx53</v>
      </c>
      <c r="AF70" s="334">
        <f t="shared" si="133"/>
        <v>2</v>
      </c>
      <c r="AG70" s="82">
        <f t="shared" si="134"/>
        <v>0</v>
      </c>
      <c r="AH70" s="295">
        <f t="shared" si="135"/>
        <v>0</v>
      </c>
      <c r="AI70" s="295">
        <f t="shared" si="115"/>
        <v>0</v>
      </c>
      <c r="AJ70" s="295">
        <f t="shared" si="136"/>
        <v>0</v>
      </c>
      <c r="AK70" s="156">
        <v>52</v>
      </c>
      <c r="AL70" s="325"/>
      <c r="AM70" s="325"/>
      <c r="AN70" s="325"/>
      <c r="AO70" s="325"/>
      <c r="AP70" s="325"/>
      <c r="AQ70" s="394"/>
      <c r="AR70" s="360">
        <f t="shared" si="116"/>
        <v>53</v>
      </c>
      <c r="AS70" s="359" t="str">
        <f t="shared" si="81"/>
        <v>axx53</v>
      </c>
      <c r="AT70" s="334">
        <f t="shared" si="137"/>
        <v>2</v>
      </c>
      <c r="AU70" s="82">
        <f t="shared" si="138"/>
        <v>0</v>
      </c>
      <c r="AV70" s="295">
        <f t="shared" si="139"/>
        <v>0</v>
      </c>
      <c r="AW70" s="295">
        <f t="shared" si="117"/>
        <v>0</v>
      </c>
      <c r="AX70" s="295">
        <f t="shared" si="140"/>
        <v>0</v>
      </c>
      <c r="AY70" s="156">
        <v>52</v>
      </c>
      <c r="AZ70" s="325"/>
      <c r="BA70" s="325"/>
      <c r="BB70" s="325"/>
      <c r="BC70" s="325"/>
      <c r="BD70" s="325"/>
      <c r="BE70" s="394"/>
      <c r="BF70" s="360">
        <f t="shared" si="118"/>
        <v>53</v>
      </c>
      <c r="BG70" s="359" t="str">
        <f t="shared" si="82"/>
        <v>axx53</v>
      </c>
      <c r="BH70" s="334">
        <f t="shared" si="141"/>
        <v>2</v>
      </c>
      <c r="BI70" s="82">
        <f t="shared" si="142"/>
        <v>0</v>
      </c>
      <c r="BJ70" s="295">
        <f t="shared" si="143"/>
        <v>0</v>
      </c>
      <c r="BK70" s="295">
        <f t="shared" si="119"/>
        <v>0</v>
      </c>
      <c r="BL70" s="295">
        <f t="shared" si="144"/>
        <v>0</v>
      </c>
      <c r="BM70" s="156">
        <v>52</v>
      </c>
      <c r="BN70" s="325"/>
      <c r="BO70" s="325"/>
      <c r="BP70" s="325"/>
      <c r="BQ70" s="325"/>
      <c r="BR70" s="325"/>
      <c r="BS70" s="394"/>
      <c r="BT70" s="360">
        <f t="shared" si="120"/>
        <v>53</v>
      </c>
      <c r="BU70" s="359" t="str">
        <f t="shared" si="83"/>
        <v>axx53</v>
      </c>
      <c r="BV70" s="334">
        <f t="shared" si="145"/>
        <v>2</v>
      </c>
      <c r="BW70" s="82">
        <f t="shared" si="146"/>
        <v>0</v>
      </c>
      <c r="BX70" s="295">
        <f t="shared" si="147"/>
        <v>0</v>
      </c>
      <c r="BY70" s="295">
        <f t="shared" si="121"/>
        <v>0</v>
      </c>
      <c r="BZ70" s="295">
        <f t="shared" si="148"/>
        <v>0</v>
      </c>
      <c r="CA70" s="156">
        <v>52</v>
      </c>
      <c r="CB70" s="325"/>
      <c r="CC70" s="325"/>
      <c r="CD70" s="325"/>
      <c r="CE70" s="325"/>
      <c r="CF70" s="325"/>
      <c r="CG70" s="303"/>
      <c r="CH70" s="394"/>
      <c r="CI70" s="156"/>
      <c r="CJ70">
        <f t="shared" si="124"/>
        <v>52</v>
      </c>
      <c r="CK70">
        <f t="shared" si="122"/>
        <v>0</v>
      </c>
      <c r="CL70" s="156"/>
      <c r="CM70" s="218"/>
      <c r="CN70" s="90"/>
      <c r="CS70" s="175">
        <f t="shared" si="109"/>
        <v>52</v>
      </c>
      <c r="CT70">
        <f t="shared" si="123"/>
        <v>0</v>
      </c>
    </row>
    <row r="71" spans="1:98" ht="15" customHeight="1">
      <c r="A71" s="394"/>
      <c r="B71" s="360">
        <f t="shared" si="110"/>
        <v>54</v>
      </c>
      <c r="C71" s="359" t="str">
        <f t="shared" si="78"/>
        <v>axx54</v>
      </c>
      <c r="D71" s="334">
        <f t="shared" si="125"/>
        <v>2</v>
      </c>
      <c r="E71" s="82">
        <f t="shared" si="126"/>
        <v>0</v>
      </c>
      <c r="F71" s="295">
        <f t="shared" si="127"/>
        <v>0</v>
      </c>
      <c r="G71" s="295">
        <f t="shared" si="111"/>
        <v>0</v>
      </c>
      <c r="H71" s="295">
        <f t="shared" si="128"/>
        <v>0</v>
      </c>
      <c r="I71">
        <v>53</v>
      </c>
      <c r="J71" s="325"/>
      <c r="K71" s="325"/>
      <c r="L71" s="325"/>
      <c r="M71" s="325"/>
      <c r="N71" s="325"/>
      <c r="O71" s="394"/>
      <c r="P71" s="360">
        <f t="shared" si="112"/>
        <v>54</v>
      </c>
      <c r="Q71" s="359" t="str">
        <f t="shared" si="79"/>
        <v>axx54</v>
      </c>
      <c r="R71" s="334">
        <f t="shared" si="129"/>
        <v>2</v>
      </c>
      <c r="S71" s="82">
        <f t="shared" si="130"/>
        <v>0</v>
      </c>
      <c r="T71" s="295">
        <f t="shared" si="131"/>
        <v>0</v>
      </c>
      <c r="U71" s="295">
        <f t="shared" si="113"/>
        <v>0</v>
      </c>
      <c r="V71" s="295">
        <f t="shared" si="132"/>
        <v>0</v>
      </c>
      <c r="W71">
        <v>53</v>
      </c>
      <c r="X71" s="325"/>
      <c r="Y71" s="325"/>
      <c r="Z71" s="325"/>
      <c r="AA71" s="325"/>
      <c r="AB71" s="325"/>
      <c r="AC71" s="394"/>
      <c r="AD71" s="360">
        <f t="shared" si="114"/>
        <v>54</v>
      </c>
      <c r="AE71" s="359" t="str">
        <f t="shared" si="80"/>
        <v>axx54</v>
      </c>
      <c r="AF71" s="334">
        <f t="shared" si="133"/>
        <v>2</v>
      </c>
      <c r="AG71" s="82">
        <f t="shared" si="134"/>
        <v>0</v>
      </c>
      <c r="AH71" s="295">
        <f t="shared" si="135"/>
        <v>0</v>
      </c>
      <c r="AI71" s="295">
        <f t="shared" si="115"/>
        <v>0</v>
      </c>
      <c r="AJ71" s="295">
        <f t="shared" si="136"/>
        <v>0</v>
      </c>
      <c r="AK71">
        <v>53</v>
      </c>
      <c r="AL71" s="325"/>
      <c r="AM71" s="325"/>
      <c r="AN71" s="325"/>
      <c r="AO71" s="325"/>
      <c r="AP71" s="325"/>
      <c r="AQ71" s="394"/>
      <c r="AR71" s="360">
        <f t="shared" si="116"/>
        <v>54</v>
      </c>
      <c r="AS71" s="359" t="str">
        <f t="shared" si="81"/>
        <v>axx54</v>
      </c>
      <c r="AT71" s="334">
        <f t="shared" si="137"/>
        <v>2</v>
      </c>
      <c r="AU71" s="82">
        <f t="shared" si="138"/>
        <v>0</v>
      </c>
      <c r="AV71" s="295">
        <f t="shared" si="139"/>
        <v>0</v>
      </c>
      <c r="AW71" s="295">
        <f t="shared" si="117"/>
        <v>0</v>
      </c>
      <c r="AX71" s="295">
        <f t="shared" si="140"/>
        <v>0</v>
      </c>
      <c r="AY71">
        <v>53</v>
      </c>
      <c r="AZ71" s="325"/>
      <c r="BA71" s="325"/>
      <c r="BB71" s="325"/>
      <c r="BC71" s="325"/>
      <c r="BD71" s="325"/>
      <c r="BE71" s="394"/>
      <c r="BF71" s="360">
        <f t="shared" si="118"/>
        <v>54</v>
      </c>
      <c r="BG71" s="359" t="str">
        <f t="shared" si="82"/>
        <v>axx54</v>
      </c>
      <c r="BH71" s="334">
        <f t="shared" si="141"/>
        <v>2</v>
      </c>
      <c r="BI71" s="82">
        <f t="shared" si="142"/>
        <v>0</v>
      </c>
      <c r="BJ71" s="295">
        <f t="shared" si="143"/>
        <v>0</v>
      </c>
      <c r="BK71" s="295">
        <f t="shared" si="119"/>
        <v>0</v>
      </c>
      <c r="BL71" s="295">
        <f t="shared" si="144"/>
        <v>0</v>
      </c>
      <c r="BM71">
        <v>53</v>
      </c>
      <c r="BN71" s="325"/>
      <c r="BO71" s="325"/>
      <c r="BP71" s="325"/>
      <c r="BQ71" s="325"/>
      <c r="BR71" s="325"/>
      <c r="BS71" s="394"/>
      <c r="BT71" s="360">
        <f t="shared" si="120"/>
        <v>54</v>
      </c>
      <c r="BU71" s="359" t="str">
        <f t="shared" si="83"/>
        <v>axx54</v>
      </c>
      <c r="BV71" s="334">
        <f t="shared" si="145"/>
        <v>2</v>
      </c>
      <c r="BW71" s="82">
        <f t="shared" si="146"/>
        <v>0</v>
      </c>
      <c r="BX71" s="295">
        <f t="shared" si="147"/>
        <v>0</v>
      </c>
      <c r="BY71" s="295">
        <f t="shared" si="121"/>
        <v>0</v>
      </c>
      <c r="BZ71" s="295">
        <f t="shared" si="148"/>
        <v>0</v>
      </c>
      <c r="CA71">
        <v>53</v>
      </c>
      <c r="CB71" s="325"/>
      <c r="CC71" s="325"/>
      <c r="CD71" s="325"/>
      <c r="CE71" s="325"/>
      <c r="CF71" s="325"/>
      <c r="CG71" s="303"/>
      <c r="CH71" s="394"/>
      <c r="CI71" s="156"/>
      <c r="CJ71">
        <f t="shared" si="124"/>
        <v>53</v>
      </c>
      <c r="CK71">
        <f t="shared" si="122"/>
        <v>0</v>
      </c>
      <c r="CL71" s="156"/>
      <c r="CM71" s="218"/>
      <c r="CN71" s="90"/>
      <c r="CS71" s="175">
        <f t="shared" si="109"/>
        <v>53</v>
      </c>
      <c r="CT71">
        <f t="shared" si="123"/>
        <v>0</v>
      </c>
    </row>
    <row r="72" spans="1:98" ht="15" customHeight="1">
      <c r="A72" s="394"/>
      <c r="B72" s="360">
        <f t="shared" si="110"/>
        <v>55</v>
      </c>
      <c r="C72" s="359" t="str">
        <f t="shared" si="78"/>
        <v>axx55</v>
      </c>
      <c r="D72" s="334">
        <f t="shared" si="125"/>
        <v>2</v>
      </c>
      <c r="E72" s="82">
        <f t="shared" si="126"/>
        <v>0</v>
      </c>
      <c r="F72" s="295">
        <f t="shared" si="127"/>
        <v>0</v>
      </c>
      <c r="G72" s="295">
        <f t="shared" si="111"/>
        <v>0</v>
      </c>
      <c r="H72" s="295">
        <f t="shared" si="128"/>
        <v>0</v>
      </c>
      <c r="I72" s="156">
        <v>54</v>
      </c>
      <c r="J72" s="325"/>
      <c r="K72" s="325"/>
      <c r="L72" s="325"/>
      <c r="M72" s="325"/>
      <c r="N72" s="325"/>
      <c r="O72" s="394"/>
      <c r="P72" s="360">
        <f t="shared" si="112"/>
        <v>55</v>
      </c>
      <c r="Q72" s="359" t="str">
        <f t="shared" si="79"/>
        <v>axx55</v>
      </c>
      <c r="R72" s="334">
        <f t="shared" si="129"/>
        <v>2</v>
      </c>
      <c r="S72" s="82">
        <f t="shared" si="130"/>
        <v>0</v>
      </c>
      <c r="T72" s="295">
        <f t="shared" si="131"/>
        <v>0</v>
      </c>
      <c r="U72" s="295">
        <f t="shared" si="113"/>
        <v>0</v>
      </c>
      <c r="V72" s="295">
        <f t="shared" si="132"/>
        <v>0</v>
      </c>
      <c r="W72" s="156">
        <v>54</v>
      </c>
      <c r="X72" s="325"/>
      <c r="Y72" s="325"/>
      <c r="Z72" s="325"/>
      <c r="AA72" s="325"/>
      <c r="AB72" s="325"/>
      <c r="AC72" s="394"/>
      <c r="AD72" s="360">
        <f t="shared" si="114"/>
        <v>55</v>
      </c>
      <c r="AE72" s="359" t="str">
        <f t="shared" si="80"/>
        <v>axx55</v>
      </c>
      <c r="AF72" s="334">
        <f t="shared" si="133"/>
        <v>2</v>
      </c>
      <c r="AG72" s="82">
        <f t="shared" si="134"/>
        <v>0</v>
      </c>
      <c r="AH72" s="295">
        <f t="shared" si="135"/>
        <v>0</v>
      </c>
      <c r="AI72" s="295">
        <f t="shared" si="115"/>
        <v>0</v>
      </c>
      <c r="AJ72" s="295">
        <f t="shared" si="136"/>
        <v>0</v>
      </c>
      <c r="AK72" s="156">
        <v>54</v>
      </c>
      <c r="AL72" s="325"/>
      <c r="AM72" s="325"/>
      <c r="AN72" s="325"/>
      <c r="AO72" s="325"/>
      <c r="AP72" s="325"/>
      <c r="AQ72" s="394"/>
      <c r="AR72" s="360">
        <f t="shared" si="116"/>
        <v>55</v>
      </c>
      <c r="AS72" s="359" t="str">
        <f t="shared" si="81"/>
        <v>axx55</v>
      </c>
      <c r="AT72" s="334">
        <f t="shared" si="137"/>
        <v>2</v>
      </c>
      <c r="AU72" s="82">
        <f t="shared" si="138"/>
        <v>0</v>
      </c>
      <c r="AV72" s="295">
        <f t="shared" si="139"/>
        <v>0</v>
      </c>
      <c r="AW72" s="295">
        <f t="shared" si="117"/>
        <v>0</v>
      </c>
      <c r="AX72" s="295">
        <f t="shared" si="140"/>
        <v>0</v>
      </c>
      <c r="AY72" s="156">
        <v>54</v>
      </c>
      <c r="AZ72" s="325"/>
      <c r="BA72" s="325"/>
      <c r="BB72" s="325"/>
      <c r="BC72" s="325"/>
      <c r="BD72" s="325"/>
      <c r="BE72" s="394"/>
      <c r="BF72" s="360">
        <f t="shared" si="118"/>
        <v>55</v>
      </c>
      <c r="BG72" s="359" t="str">
        <f t="shared" si="82"/>
        <v>axx55</v>
      </c>
      <c r="BH72" s="334">
        <f t="shared" si="141"/>
        <v>2</v>
      </c>
      <c r="BI72" s="82">
        <f t="shared" si="142"/>
        <v>0</v>
      </c>
      <c r="BJ72" s="295">
        <f t="shared" si="143"/>
        <v>0</v>
      </c>
      <c r="BK72" s="295">
        <f t="shared" si="119"/>
        <v>0</v>
      </c>
      <c r="BL72" s="295">
        <f t="shared" si="144"/>
        <v>0</v>
      </c>
      <c r="BM72" s="156">
        <v>54</v>
      </c>
      <c r="BN72" s="325"/>
      <c r="BO72" s="325"/>
      <c r="BP72" s="325"/>
      <c r="BQ72" s="325"/>
      <c r="BR72" s="325"/>
      <c r="BS72" s="394"/>
      <c r="BT72" s="360">
        <f t="shared" si="120"/>
        <v>55</v>
      </c>
      <c r="BU72" s="359" t="str">
        <f t="shared" si="83"/>
        <v>axx55</v>
      </c>
      <c r="BV72" s="334">
        <f t="shared" si="145"/>
        <v>2</v>
      </c>
      <c r="BW72" s="82">
        <f t="shared" si="146"/>
        <v>0</v>
      </c>
      <c r="BX72" s="295">
        <f t="shared" si="147"/>
        <v>0</v>
      </c>
      <c r="BY72" s="295">
        <f t="shared" si="121"/>
        <v>0</v>
      </c>
      <c r="BZ72" s="295">
        <f t="shared" si="148"/>
        <v>0</v>
      </c>
      <c r="CA72" s="156">
        <v>54</v>
      </c>
      <c r="CB72" s="325"/>
      <c r="CC72" s="325"/>
      <c r="CD72" s="325"/>
      <c r="CE72" s="325"/>
      <c r="CF72" s="325"/>
      <c r="CG72" s="303"/>
      <c r="CH72" s="394"/>
      <c r="CI72" s="156"/>
      <c r="CJ72">
        <f t="shared" si="124"/>
        <v>54</v>
      </c>
      <c r="CK72">
        <f t="shared" si="122"/>
        <v>0</v>
      </c>
      <c r="CL72" s="156"/>
      <c r="CM72" s="218"/>
      <c r="CN72" s="90"/>
      <c r="CS72" s="175">
        <f t="shared" si="109"/>
        <v>54</v>
      </c>
      <c r="CT72">
        <f t="shared" si="123"/>
        <v>0</v>
      </c>
    </row>
    <row r="73" spans="1:98" ht="15" customHeight="1">
      <c r="A73" s="394"/>
      <c r="B73" s="360">
        <f t="shared" si="110"/>
        <v>56</v>
      </c>
      <c r="C73" s="359" t="str">
        <f t="shared" si="78"/>
        <v>axx56</v>
      </c>
      <c r="D73" s="334">
        <f t="shared" si="125"/>
        <v>2</v>
      </c>
      <c r="E73" s="82">
        <f t="shared" si="126"/>
        <v>0</v>
      </c>
      <c r="F73" s="295">
        <f t="shared" si="127"/>
        <v>0</v>
      </c>
      <c r="G73" s="295">
        <f t="shared" si="111"/>
        <v>0</v>
      </c>
      <c r="H73" s="295">
        <f t="shared" si="128"/>
        <v>0</v>
      </c>
      <c r="I73">
        <v>55</v>
      </c>
      <c r="J73" s="325"/>
      <c r="K73" s="325"/>
      <c r="L73" s="325"/>
      <c r="M73" s="325"/>
      <c r="N73" s="325"/>
      <c r="O73" s="394"/>
      <c r="P73" s="360">
        <f t="shared" si="112"/>
        <v>56</v>
      </c>
      <c r="Q73" s="359" t="str">
        <f t="shared" si="79"/>
        <v>axx56</v>
      </c>
      <c r="R73" s="334">
        <f t="shared" si="129"/>
        <v>2</v>
      </c>
      <c r="S73" s="82">
        <f t="shared" si="130"/>
        <v>0</v>
      </c>
      <c r="T73" s="295">
        <f t="shared" si="131"/>
        <v>0</v>
      </c>
      <c r="U73" s="295">
        <f t="shared" si="113"/>
        <v>0</v>
      </c>
      <c r="V73" s="295">
        <f t="shared" si="132"/>
        <v>0</v>
      </c>
      <c r="W73">
        <v>55</v>
      </c>
      <c r="X73" s="325"/>
      <c r="Y73" s="325"/>
      <c r="Z73" s="325"/>
      <c r="AA73" s="325"/>
      <c r="AB73" s="325"/>
      <c r="AC73" s="394"/>
      <c r="AD73" s="360">
        <f t="shared" si="114"/>
        <v>56</v>
      </c>
      <c r="AE73" s="359" t="str">
        <f t="shared" si="80"/>
        <v>axx56</v>
      </c>
      <c r="AF73" s="334">
        <f t="shared" si="133"/>
        <v>2</v>
      </c>
      <c r="AG73" s="82">
        <f t="shared" si="134"/>
        <v>0</v>
      </c>
      <c r="AH73" s="295">
        <f t="shared" si="135"/>
        <v>0</v>
      </c>
      <c r="AI73" s="295">
        <f t="shared" si="115"/>
        <v>0</v>
      </c>
      <c r="AJ73" s="295">
        <f t="shared" si="136"/>
        <v>0</v>
      </c>
      <c r="AK73">
        <v>55</v>
      </c>
      <c r="AL73" s="325"/>
      <c r="AM73" s="325"/>
      <c r="AN73" s="325"/>
      <c r="AO73" s="325"/>
      <c r="AP73" s="325"/>
      <c r="AQ73" s="394"/>
      <c r="AR73" s="360">
        <f t="shared" si="116"/>
        <v>56</v>
      </c>
      <c r="AS73" s="359" t="str">
        <f t="shared" si="81"/>
        <v>axx56</v>
      </c>
      <c r="AT73" s="334">
        <f t="shared" si="137"/>
        <v>2</v>
      </c>
      <c r="AU73" s="82">
        <f t="shared" si="138"/>
        <v>0</v>
      </c>
      <c r="AV73" s="295">
        <f t="shared" si="139"/>
        <v>0</v>
      </c>
      <c r="AW73" s="295">
        <f t="shared" si="117"/>
        <v>0</v>
      </c>
      <c r="AX73" s="295">
        <f t="shared" si="140"/>
        <v>0</v>
      </c>
      <c r="AY73">
        <v>55</v>
      </c>
      <c r="AZ73" s="325"/>
      <c r="BA73" s="325"/>
      <c r="BB73" s="325"/>
      <c r="BC73" s="325"/>
      <c r="BD73" s="325"/>
      <c r="BE73" s="394"/>
      <c r="BF73" s="360">
        <f t="shared" si="118"/>
        <v>56</v>
      </c>
      <c r="BG73" s="359" t="str">
        <f t="shared" si="82"/>
        <v>axx56</v>
      </c>
      <c r="BH73" s="334">
        <f t="shared" si="141"/>
        <v>2</v>
      </c>
      <c r="BI73" s="82">
        <f t="shared" si="142"/>
        <v>0</v>
      </c>
      <c r="BJ73" s="295">
        <f t="shared" si="143"/>
        <v>0</v>
      </c>
      <c r="BK73" s="295">
        <f t="shared" si="119"/>
        <v>0</v>
      </c>
      <c r="BL73" s="295">
        <f t="shared" si="144"/>
        <v>0</v>
      </c>
      <c r="BM73">
        <v>55</v>
      </c>
      <c r="BN73" s="325"/>
      <c r="BO73" s="325"/>
      <c r="BP73" s="325"/>
      <c r="BQ73" s="325"/>
      <c r="BR73" s="325"/>
      <c r="BS73" s="394"/>
      <c r="BT73" s="360">
        <f t="shared" si="120"/>
        <v>56</v>
      </c>
      <c r="BU73" s="359" t="str">
        <f t="shared" si="83"/>
        <v>axx56</v>
      </c>
      <c r="BV73" s="334">
        <f t="shared" si="145"/>
        <v>2</v>
      </c>
      <c r="BW73" s="82">
        <f t="shared" si="146"/>
        <v>0</v>
      </c>
      <c r="BX73" s="295">
        <f t="shared" si="147"/>
        <v>0</v>
      </c>
      <c r="BY73" s="295">
        <f t="shared" si="121"/>
        <v>0</v>
      </c>
      <c r="BZ73" s="295">
        <f t="shared" si="148"/>
        <v>0</v>
      </c>
      <c r="CA73">
        <v>55</v>
      </c>
      <c r="CB73" s="325"/>
      <c r="CC73" s="325"/>
      <c r="CD73" s="325"/>
      <c r="CE73" s="325"/>
      <c r="CF73" s="325"/>
      <c r="CG73" s="303"/>
      <c r="CH73" s="394"/>
      <c r="CI73" s="156"/>
      <c r="CJ73">
        <f t="shared" si="124"/>
        <v>55</v>
      </c>
      <c r="CK73">
        <f t="shared" si="122"/>
        <v>0</v>
      </c>
      <c r="CL73" s="156"/>
      <c r="CM73" s="218"/>
      <c r="CN73" s="90"/>
      <c r="CS73" s="175">
        <f t="shared" si="109"/>
        <v>55</v>
      </c>
      <c r="CT73">
        <f t="shared" si="123"/>
        <v>0</v>
      </c>
    </row>
    <row r="74" spans="1:98" ht="15" customHeight="1">
      <c r="A74" s="394"/>
      <c r="B74" s="360">
        <f t="shared" si="110"/>
        <v>57</v>
      </c>
      <c r="C74" s="359" t="str">
        <f t="shared" si="78"/>
        <v>axx57</v>
      </c>
      <c r="D74" s="334">
        <f t="shared" si="125"/>
        <v>2</v>
      </c>
      <c r="E74" s="82">
        <f t="shared" si="126"/>
        <v>0</v>
      </c>
      <c r="F74" s="295">
        <f t="shared" si="127"/>
        <v>0</v>
      </c>
      <c r="G74" s="295">
        <f t="shared" si="111"/>
        <v>0</v>
      </c>
      <c r="H74" s="295">
        <f t="shared" si="128"/>
        <v>0</v>
      </c>
      <c r="I74" s="156">
        <v>56</v>
      </c>
      <c r="J74" s="325"/>
      <c r="K74" s="325"/>
      <c r="L74" s="325"/>
      <c r="M74" s="325"/>
      <c r="N74" s="325"/>
      <c r="O74" s="394"/>
      <c r="P74" s="360">
        <f t="shared" si="112"/>
        <v>57</v>
      </c>
      <c r="Q74" s="359" t="str">
        <f t="shared" si="79"/>
        <v>axx57</v>
      </c>
      <c r="R74" s="334">
        <f t="shared" si="129"/>
        <v>2</v>
      </c>
      <c r="S74" s="82">
        <f t="shared" si="130"/>
        <v>0</v>
      </c>
      <c r="T74" s="295">
        <f t="shared" si="131"/>
        <v>0</v>
      </c>
      <c r="U74" s="295">
        <f t="shared" si="113"/>
        <v>0</v>
      </c>
      <c r="V74" s="295">
        <f t="shared" si="132"/>
        <v>0</v>
      </c>
      <c r="W74" s="156">
        <v>56</v>
      </c>
      <c r="X74" s="325"/>
      <c r="Y74" s="325"/>
      <c r="Z74" s="325"/>
      <c r="AA74" s="325"/>
      <c r="AB74" s="325"/>
      <c r="AC74" s="394"/>
      <c r="AD74" s="360">
        <f t="shared" si="114"/>
        <v>57</v>
      </c>
      <c r="AE74" s="359" t="str">
        <f t="shared" si="80"/>
        <v>axx57</v>
      </c>
      <c r="AF74" s="334">
        <f t="shared" si="133"/>
        <v>2</v>
      </c>
      <c r="AG74" s="82">
        <f t="shared" si="134"/>
        <v>0</v>
      </c>
      <c r="AH74" s="295">
        <f t="shared" si="135"/>
        <v>0</v>
      </c>
      <c r="AI74" s="295">
        <f t="shared" si="115"/>
        <v>0</v>
      </c>
      <c r="AJ74" s="295">
        <f t="shared" si="136"/>
        <v>0</v>
      </c>
      <c r="AK74" s="156">
        <v>56</v>
      </c>
      <c r="AL74" s="325"/>
      <c r="AM74" s="325"/>
      <c r="AN74" s="325"/>
      <c r="AO74" s="325"/>
      <c r="AP74" s="325"/>
      <c r="AQ74" s="394"/>
      <c r="AR74" s="360">
        <f t="shared" si="116"/>
        <v>57</v>
      </c>
      <c r="AS74" s="359" t="str">
        <f t="shared" si="81"/>
        <v>axx57</v>
      </c>
      <c r="AT74" s="334">
        <f t="shared" si="137"/>
        <v>2</v>
      </c>
      <c r="AU74" s="82">
        <f t="shared" si="138"/>
        <v>0</v>
      </c>
      <c r="AV74" s="295">
        <f t="shared" si="139"/>
        <v>0</v>
      </c>
      <c r="AW74" s="295">
        <f t="shared" si="117"/>
        <v>0</v>
      </c>
      <c r="AX74" s="295">
        <f t="shared" si="140"/>
        <v>0</v>
      </c>
      <c r="AY74" s="156">
        <v>56</v>
      </c>
      <c r="AZ74" s="325"/>
      <c r="BA74" s="325"/>
      <c r="BB74" s="325"/>
      <c r="BC74" s="325"/>
      <c r="BD74" s="325"/>
      <c r="BE74" s="394"/>
      <c r="BF74" s="360">
        <f t="shared" si="118"/>
        <v>57</v>
      </c>
      <c r="BG74" s="359" t="str">
        <f t="shared" si="82"/>
        <v>axx57</v>
      </c>
      <c r="BH74" s="334">
        <f t="shared" si="141"/>
        <v>2</v>
      </c>
      <c r="BI74" s="82">
        <f t="shared" si="142"/>
        <v>0</v>
      </c>
      <c r="BJ74" s="295">
        <f t="shared" si="143"/>
        <v>0</v>
      </c>
      <c r="BK74" s="295">
        <f t="shared" si="119"/>
        <v>0</v>
      </c>
      <c r="BL74" s="295">
        <f t="shared" si="144"/>
        <v>0</v>
      </c>
      <c r="BM74" s="156">
        <v>56</v>
      </c>
      <c r="BN74" s="325"/>
      <c r="BO74" s="325"/>
      <c r="BP74" s="325"/>
      <c r="BQ74" s="325"/>
      <c r="BR74" s="325"/>
      <c r="BS74" s="394"/>
      <c r="BT74" s="360">
        <f t="shared" si="120"/>
        <v>57</v>
      </c>
      <c r="BU74" s="359" t="str">
        <f t="shared" si="83"/>
        <v>axx57</v>
      </c>
      <c r="BV74" s="334">
        <f t="shared" si="145"/>
        <v>2</v>
      </c>
      <c r="BW74" s="82">
        <f t="shared" si="146"/>
        <v>0</v>
      </c>
      <c r="BX74" s="295">
        <f t="shared" si="147"/>
        <v>0</v>
      </c>
      <c r="BY74" s="295">
        <f t="shared" si="121"/>
        <v>0</v>
      </c>
      <c r="BZ74" s="295">
        <f t="shared" si="148"/>
        <v>0</v>
      </c>
      <c r="CA74" s="156">
        <v>56</v>
      </c>
      <c r="CB74" s="325"/>
      <c r="CC74" s="325"/>
      <c r="CD74" s="325"/>
      <c r="CE74" s="325"/>
      <c r="CF74" s="325"/>
      <c r="CG74" s="303"/>
      <c r="CH74" s="394"/>
      <c r="CI74" s="156"/>
      <c r="CJ74">
        <f t="shared" si="124"/>
        <v>56</v>
      </c>
      <c r="CK74">
        <f t="shared" si="122"/>
        <v>0</v>
      </c>
      <c r="CL74" s="156"/>
      <c r="CM74" s="218"/>
      <c r="CN74" s="90"/>
      <c r="CS74" s="175">
        <f t="shared" si="109"/>
        <v>56</v>
      </c>
      <c r="CT74">
        <f t="shared" si="123"/>
        <v>0</v>
      </c>
    </row>
    <row r="75" spans="1:98" ht="15" customHeight="1">
      <c r="A75" s="394"/>
      <c r="B75" s="360">
        <f t="shared" si="110"/>
        <v>58</v>
      </c>
      <c r="C75" s="359" t="str">
        <f t="shared" si="78"/>
        <v>axx58</v>
      </c>
      <c r="D75" s="334">
        <f t="shared" si="125"/>
        <v>2</v>
      </c>
      <c r="E75" s="82">
        <f t="shared" si="126"/>
        <v>0</v>
      </c>
      <c r="F75" s="295">
        <f t="shared" si="127"/>
        <v>0</v>
      </c>
      <c r="G75" s="295">
        <f t="shared" si="111"/>
        <v>0</v>
      </c>
      <c r="H75" s="295">
        <f t="shared" si="128"/>
        <v>0</v>
      </c>
      <c r="I75">
        <v>57</v>
      </c>
      <c r="J75" s="325"/>
      <c r="K75" s="325"/>
      <c r="L75" s="325"/>
      <c r="M75" s="325"/>
      <c r="N75" s="325"/>
      <c r="O75" s="394"/>
      <c r="P75" s="360">
        <f t="shared" si="112"/>
        <v>58</v>
      </c>
      <c r="Q75" s="359" t="str">
        <f t="shared" si="79"/>
        <v>axx58</v>
      </c>
      <c r="R75" s="334">
        <f t="shared" si="129"/>
        <v>2</v>
      </c>
      <c r="S75" s="82">
        <f t="shared" si="130"/>
        <v>0</v>
      </c>
      <c r="T75" s="295">
        <f t="shared" si="131"/>
        <v>0</v>
      </c>
      <c r="U75" s="295">
        <f t="shared" si="113"/>
        <v>0</v>
      </c>
      <c r="V75" s="295">
        <f t="shared" si="132"/>
        <v>0</v>
      </c>
      <c r="W75">
        <v>57</v>
      </c>
      <c r="X75" s="325"/>
      <c r="Y75" s="325"/>
      <c r="Z75" s="325"/>
      <c r="AA75" s="325"/>
      <c r="AB75" s="325"/>
      <c r="AC75" s="394"/>
      <c r="AD75" s="360">
        <f t="shared" si="114"/>
        <v>58</v>
      </c>
      <c r="AE75" s="359" t="str">
        <f t="shared" si="80"/>
        <v>axx58</v>
      </c>
      <c r="AF75" s="334">
        <f t="shared" si="133"/>
        <v>2</v>
      </c>
      <c r="AG75" s="82">
        <f t="shared" si="134"/>
        <v>0</v>
      </c>
      <c r="AH75" s="295">
        <f t="shared" si="135"/>
        <v>0</v>
      </c>
      <c r="AI75" s="295">
        <f t="shared" si="115"/>
        <v>0</v>
      </c>
      <c r="AJ75" s="295">
        <f t="shared" si="136"/>
        <v>0</v>
      </c>
      <c r="AK75">
        <v>57</v>
      </c>
      <c r="AL75" s="325"/>
      <c r="AM75" s="325"/>
      <c r="AN75" s="325"/>
      <c r="AO75" s="325"/>
      <c r="AP75" s="325"/>
      <c r="AQ75" s="394"/>
      <c r="AR75" s="360">
        <f t="shared" si="116"/>
        <v>58</v>
      </c>
      <c r="AS75" s="359" t="str">
        <f t="shared" si="81"/>
        <v>axx58</v>
      </c>
      <c r="AT75" s="334">
        <f t="shared" si="137"/>
        <v>2</v>
      </c>
      <c r="AU75" s="82">
        <f t="shared" si="138"/>
        <v>0</v>
      </c>
      <c r="AV75" s="295">
        <f t="shared" si="139"/>
        <v>0</v>
      </c>
      <c r="AW75" s="295">
        <f t="shared" si="117"/>
        <v>0</v>
      </c>
      <c r="AX75" s="295">
        <f t="shared" si="140"/>
        <v>0</v>
      </c>
      <c r="AY75">
        <v>57</v>
      </c>
      <c r="AZ75" s="325"/>
      <c r="BA75" s="325"/>
      <c r="BB75" s="325"/>
      <c r="BC75" s="325"/>
      <c r="BD75" s="325"/>
      <c r="BE75" s="394"/>
      <c r="BF75" s="360">
        <f t="shared" si="118"/>
        <v>58</v>
      </c>
      <c r="BG75" s="359" t="str">
        <f t="shared" si="82"/>
        <v>axx58</v>
      </c>
      <c r="BH75" s="334">
        <f t="shared" si="141"/>
        <v>2</v>
      </c>
      <c r="BI75" s="82">
        <f t="shared" si="142"/>
        <v>0</v>
      </c>
      <c r="BJ75" s="295">
        <f t="shared" si="143"/>
        <v>0</v>
      </c>
      <c r="BK75" s="295">
        <f t="shared" si="119"/>
        <v>0</v>
      </c>
      <c r="BL75" s="295">
        <f t="shared" si="144"/>
        <v>0</v>
      </c>
      <c r="BM75">
        <v>57</v>
      </c>
      <c r="BN75" s="325"/>
      <c r="BO75" s="325"/>
      <c r="BP75" s="325"/>
      <c r="BQ75" s="325"/>
      <c r="BR75" s="325"/>
      <c r="BS75" s="394"/>
      <c r="BT75" s="360">
        <f t="shared" si="120"/>
        <v>58</v>
      </c>
      <c r="BU75" s="359" t="str">
        <f t="shared" si="83"/>
        <v>axx58</v>
      </c>
      <c r="BV75" s="334">
        <f t="shared" si="145"/>
        <v>2</v>
      </c>
      <c r="BW75" s="82">
        <f t="shared" si="146"/>
        <v>0</v>
      </c>
      <c r="BX75" s="295">
        <f t="shared" si="147"/>
        <v>0</v>
      </c>
      <c r="BY75" s="295">
        <f t="shared" si="121"/>
        <v>0</v>
      </c>
      <c r="BZ75" s="295">
        <f t="shared" si="148"/>
        <v>0</v>
      </c>
      <c r="CA75">
        <v>57</v>
      </c>
      <c r="CB75" s="325"/>
      <c r="CC75" s="325"/>
      <c r="CD75" s="325"/>
      <c r="CE75" s="325"/>
      <c r="CF75" s="325"/>
      <c r="CG75" s="303"/>
      <c r="CH75" s="394"/>
      <c r="CI75" s="156"/>
      <c r="CJ75">
        <f t="shared" si="124"/>
        <v>57</v>
      </c>
      <c r="CK75">
        <f t="shared" si="122"/>
        <v>0</v>
      </c>
      <c r="CL75" s="156"/>
      <c r="CM75" s="218"/>
      <c r="CN75" s="90"/>
      <c r="CS75" s="175">
        <f t="shared" si="109"/>
        <v>57</v>
      </c>
      <c r="CT75">
        <f t="shared" si="123"/>
        <v>0</v>
      </c>
    </row>
    <row r="76" spans="1:98" ht="15" customHeight="1">
      <c r="A76" s="394"/>
      <c r="B76" s="360">
        <f t="shared" si="110"/>
        <v>59</v>
      </c>
      <c r="C76" s="359" t="str">
        <f t="shared" si="78"/>
        <v>axx59</v>
      </c>
      <c r="D76" s="334">
        <f t="shared" si="125"/>
        <v>2</v>
      </c>
      <c r="E76" s="82">
        <f t="shared" si="126"/>
        <v>0</v>
      </c>
      <c r="F76" s="295">
        <f t="shared" si="127"/>
        <v>0</v>
      </c>
      <c r="G76" s="295">
        <f t="shared" si="111"/>
        <v>0</v>
      </c>
      <c r="H76" s="295">
        <f t="shared" si="128"/>
        <v>0</v>
      </c>
      <c r="I76" s="156">
        <v>58</v>
      </c>
      <c r="J76" s="325"/>
      <c r="K76" s="325"/>
      <c r="L76" s="325"/>
      <c r="M76" s="325"/>
      <c r="N76" s="325"/>
      <c r="O76" s="394"/>
      <c r="P76" s="360">
        <f t="shared" si="112"/>
        <v>59</v>
      </c>
      <c r="Q76" s="359" t="str">
        <f t="shared" si="79"/>
        <v>axx59</v>
      </c>
      <c r="R76" s="334">
        <f t="shared" si="129"/>
        <v>2</v>
      </c>
      <c r="S76" s="82">
        <f t="shared" si="130"/>
        <v>0</v>
      </c>
      <c r="T76" s="295">
        <f t="shared" si="131"/>
        <v>0</v>
      </c>
      <c r="U76" s="295">
        <f t="shared" si="113"/>
        <v>0</v>
      </c>
      <c r="V76" s="295">
        <f t="shared" si="132"/>
        <v>0</v>
      </c>
      <c r="W76" s="156">
        <v>58</v>
      </c>
      <c r="X76" s="325"/>
      <c r="Y76" s="325"/>
      <c r="Z76" s="325"/>
      <c r="AA76" s="325"/>
      <c r="AB76" s="325"/>
      <c r="AC76" s="394"/>
      <c r="AD76" s="360">
        <f t="shared" si="114"/>
        <v>59</v>
      </c>
      <c r="AE76" s="359" t="str">
        <f t="shared" si="80"/>
        <v>axx59</v>
      </c>
      <c r="AF76" s="334">
        <f t="shared" si="133"/>
        <v>2</v>
      </c>
      <c r="AG76" s="82">
        <f t="shared" si="134"/>
        <v>0</v>
      </c>
      <c r="AH76" s="295">
        <f t="shared" si="135"/>
        <v>0</v>
      </c>
      <c r="AI76" s="295">
        <f t="shared" si="115"/>
        <v>0</v>
      </c>
      <c r="AJ76" s="295">
        <f t="shared" si="136"/>
        <v>0</v>
      </c>
      <c r="AK76" s="156">
        <v>58</v>
      </c>
      <c r="AL76" s="325"/>
      <c r="AM76" s="325"/>
      <c r="AN76" s="325"/>
      <c r="AO76" s="325"/>
      <c r="AP76" s="325"/>
      <c r="AQ76" s="394"/>
      <c r="AR76" s="360">
        <f t="shared" si="116"/>
        <v>59</v>
      </c>
      <c r="AS76" s="359" t="str">
        <f t="shared" si="81"/>
        <v>axx59</v>
      </c>
      <c r="AT76" s="334">
        <f t="shared" si="137"/>
        <v>2</v>
      </c>
      <c r="AU76" s="82">
        <f t="shared" si="138"/>
        <v>0</v>
      </c>
      <c r="AV76" s="295">
        <f t="shared" si="139"/>
        <v>0</v>
      </c>
      <c r="AW76" s="295">
        <f t="shared" si="117"/>
        <v>0</v>
      </c>
      <c r="AX76" s="295">
        <f t="shared" si="140"/>
        <v>0</v>
      </c>
      <c r="AY76" s="156">
        <v>58</v>
      </c>
      <c r="AZ76" s="325"/>
      <c r="BA76" s="325"/>
      <c r="BB76" s="325"/>
      <c r="BC76" s="325"/>
      <c r="BD76" s="325"/>
      <c r="BE76" s="394"/>
      <c r="BF76" s="360">
        <f t="shared" si="118"/>
        <v>59</v>
      </c>
      <c r="BG76" s="359" t="str">
        <f t="shared" si="82"/>
        <v>axx59</v>
      </c>
      <c r="BH76" s="334">
        <f t="shared" si="141"/>
        <v>2</v>
      </c>
      <c r="BI76" s="82">
        <f t="shared" si="142"/>
        <v>0</v>
      </c>
      <c r="BJ76" s="295">
        <f t="shared" si="143"/>
        <v>0</v>
      </c>
      <c r="BK76" s="295">
        <f t="shared" si="119"/>
        <v>0</v>
      </c>
      <c r="BL76" s="295">
        <f t="shared" si="144"/>
        <v>0</v>
      </c>
      <c r="BM76" s="156">
        <v>58</v>
      </c>
      <c r="BN76" s="325"/>
      <c r="BO76" s="325"/>
      <c r="BP76" s="325"/>
      <c r="BQ76" s="325"/>
      <c r="BR76" s="325"/>
      <c r="BS76" s="394"/>
      <c r="BT76" s="360">
        <f t="shared" si="120"/>
        <v>59</v>
      </c>
      <c r="BU76" s="359" t="str">
        <f t="shared" si="83"/>
        <v>axx59</v>
      </c>
      <c r="BV76" s="334">
        <f t="shared" si="145"/>
        <v>2</v>
      </c>
      <c r="BW76" s="82">
        <f t="shared" si="146"/>
        <v>0</v>
      </c>
      <c r="BX76" s="295">
        <f t="shared" si="147"/>
        <v>0</v>
      </c>
      <c r="BY76" s="295">
        <f t="shared" si="121"/>
        <v>0</v>
      </c>
      <c r="BZ76" s="295">
        <f t="shared" si="148"/>
        <v>0</v>
      </c>
      <c r="CA76" s="156">
        <v>58</v>
      </c>
      <c r="CB76" s="325"/>
      <c r="CC76" s="325"/>
      <c r="CD76" s="325"/>
      <c r="CE76" s="325"/>
      <c r="CF76" s="325"/>
      <c r="CG76" s="303"/>
      <c r="CH76" s="394"/>
      <c r="CI76" s="156"/>
      <c r="CJ76">
        <f t="shared" si="124"/>
        <v>58</v>
      </c>
      <c r="CK76">
        <f t="shared" si="122"/>
        <v>0</v>
      </c>
      <c r="CL76" s="156"/>
      <c r="CM76" s="218"/>
      <c r="CN76" s="90"/>
      <c r="CS76" s="175">
        <f t="shared" si="109"/>
        <v>58</v>
      </c>
      <c r="CT76">
        <f t="shared" si="123"/>
        <v>0</v>
      </c>
    </row>
    <row r="77" spans="1:98" ht="15" customHeight="1">
      <c r="A77" s="394"/>
      <c r="B77" s="360">
        <f t="shared" si="110"/>
        <v>60</v>
      </c>
      <c r="C77" s="359" t="str">
        <f t="shared" si="78"/>
        <v>axx60</v>
      </c>
      <c r="D77" s="334">
        <f t="shared" si="125"/>
        <v>2</v>
      </c>
      <c r="E77" s="82">
        <f t="shared" si="126"/>
        <v>0</v>
      </c>
      <c r="F77" s="295">
        <f t="shared" si="127"/>
        <v>0</v>
      </c>
      <c r="G77" s="295">
        <f t="shared" si="111"/>
        <v>0</v>
      </c>
      <c r="H77" s="295">
        <f t="shared" si="128"/>
        <v>0</v>
      </c>
      <c r="I77">
        <v>59</v>
      </c>
      <c r="J77" s="325"/>
      <c r="K77" s="325"/>
      <c r="L77" s="325"/>
      <c r="M77" s="325"/>
      <c r="N77" s="325"/>
      <c r="O77" s="394"/>
      <c r="P77" s="360">
        <f t="shared" si="112"/>
        <v>60</v>
      </c>
      <c r="Q77" s="359" t="str">
        <f t="shared" si="79"/>
        <v>axx60</v>
      </c>
      <c r="R77" s="334">
        <f t="shared" si="129"/>
        <v>2</v>
      </c>
      <c r="S77" s="82">
        <f t="shared" si="130"/>
        <v>0</v>
      </c>
      <c r="T77" s="295">
        <f t="shared" si="131"/>
        <v>0</v>
      </c>
      <c r="U77" s="295">
        <f t="shared" si="113"/>
        <v>0</v>
      </c>
      <c r="V77" s="295">
        <f t="shared" si="132"/>
        <v>0</v>
      </c>
      <c r="W77">
        <v>59</v>
      </c>
      <c r="X77" s="325"/>
      <c r="Y77" s="325"/>
      <c r="Z77" s="325"/>
      <c r="AA77" s="325"/>
      <c r="AB77" s="325"/>
      <c r="AC77" s="394"/>
      <c r="AD77" s="360">
        <f t="shared" si="114"/>
        <v>60</v>
      </c>
      <c r="AE77" s="359" t="str">
        <f t="shared" si="80"/>
        <v>axx60</v>
      </c>
      <c r="AF77" s="334">
        <f t="shared" si="133"/>
        <v>2</v>
      </c>
      <c r="AG77" s="82">
        <f t="shared" si="134"/>
        <v>0</v>
      </c>
      <c r="AH77" s="295">
        <f t="shared" si="135"/>
        <v>0</v>
      </c>
      <c r="AI77" s="295">
        <f t="shared" si="115"/>
        <v>0</v>
      </c>
      <c r="AJ77" s="295">
        <f t="shared" si="136"/>
        <v>0</v>
      </c>
      <c r="AK77">
        <v>59</v>
      </c>
      <c r="AL77" s="325"/>
      <c r="AM77" s="325"/>
      <c r="AN77" s="325"/>
      <c r="AO77" s="325"/>
      <c r="AP77" s="325"/>
      <c r="AQ77" s="394"/>
      <c r="AR77" s="360">
        <f t="shared" si="116"/>
        <v>60</v>
      </c>
      <c r="AS77" s="359" t="str">
        <f t="shared" si="81"/>
        <v>axx60</v>
      </c>
      <c r="AT77" s="334">
        <f t="shared" si="137"/>
        <v>2</v>
      </c>
      <c r="AU77" s="82">
        <f t="shared" si="138"/>
        <v>0</v>
      </c>
      <c r="AV77" s="295">
        <f t="shared" si="139"/>
        <v>0</v>
      </c>
      <c r="AW77" s="295">
        <f t="shared" si="117"/>
        <v>0</v>
      </c>
      <c r="AX77" s="295">
        <f t="shared" si="140"/>
        <v>0</v>
      </c>
      <c r="AY77">
        <v>59</v>
      </c>
      <c r="AZ77" s="325"/>
      <c r="BA77" s="325"/>
      <c r="BB77" s="325"/>
      <c r="BC77" s="325"/>
      <c r="BD77" s="325"/>
      <c r="BE77" s="394"/>
      <c r="BF77" s="360">
        <f t="shared" si="118"/>
        <v>60</v>
      </c>
      <c r="BG77" s="359" t="str">
        <f t="shared" si="82"/>
        <v>axx60</v>
      </c>
      <c r="BH77" s="334">
        <f t="shared" si="141"/>
        <v>2</v>
      </c>
      <c r="BI77" s="82">
        <f t="shared" si="142"/>
        <v>0</v>
      </c>
      <c r="BJ77" s="295">
        <f t="shared" si="143"/>
        <v>0</v>
      </c>
      <c r="BK77" s="295">
        <f t="shared" si="119"/>
        <v>0</v>
      </c>
      <c r="BL77" s="295">
        <f t="shared" si="144"/>
        <v>0</v>
      </c>
      <c r="BM77">
        <v>59</v>
      </c>
      <c r="BN77" s="325"/>
      <c r="BO77" s="325"/>
      <c r="BP77" s="325"/>
      <c r="BQ77" s="325"/>
      <c r="BR77" s="325"/>
      <c r="BS77" s="394"/>
      <c r="BT77" s="360">
        <f t="shared" si="120"/>
        <v>60</v>
      </c>
      <c r="BU77" s="359" t="str">
        <f t="shared" si="83"/>
        <v>axx60</v>
      </c>
      <c r="BV77" s="334">
        <f t="shared" si="145"/>
        <v>2</v>
      </c>
      <c r="BW77" s="82">
        <f t="shared" si="146"/>
        <v>0</v>
      </c>
      <c r="BX77" s="295">
        <f t="shared" si="147"/>
        <v>0</v>
      </c>
      <c r="BY77" s="295">
        <f t="shared" si="121"/>
        <v>0</v>
      </c>
      <c r="BZ77" s="295">
        <f t="shared" si="148"/>
        <v>0</v>
      </c>
      <c r="CA77">
        <v>59</v>
      </c>
      <c r="CB77" s="325"/>
      <c r="CC77" s="325"/>
      <c r="CD77" s="325"/>
      <c r="CE77" s="325"/>
      <c r="CF77" s="325"/>
      <c r="CG77" s="303"/>
      <c r="CH77" s="394"/>
      <c r="CI77" s="156"/>
      <c r="CJ77">
        <f t="shared" si="124"/>
        <v>59</v>
      </c>
      <c r="CK77">
        <f t="shared" si="122"/>
        <v>0</v>
      </c>
      <c r="CL77" s="156"/>
      <c r="CM77" s="218"/>
      <c r="CN77" s="90"/>
      <c r="CS77" s="175">
        <f t="shared" si="109"/>
        <v>59</v>
      </c>
      <c r="CT77">
        <f t="shared" si="123"/>
        <v>0</v>
      </c>
    </row>
    <row r="78" spans="1:98" ht="15" customHeight="1">
      <c r="A78" s="394"/>
      <c r="B78" s="360">
        <f t="shared" si="110"/>
        <v>61</v>
      </c>
      <c r="C78" s="359" t="str">
        <f t="shared" si="78"/>
        <v>axx61</v>
      </c>
      <c r="D78" s="334">
        <f t="shared" si="125"/>
        <v>2</v>
      </c>
      <c r="E78" s="82">
        <f t="shared" si="126"/>
        <v>0</v>
      </c>
      <c r="F78" s="295">
        <f t="shared" si="127"/>
        <v>0</v>
      </c>
      <c r="G78" s="295">
        <f t="shared" si="111"/>
        <v>0</v>
      </c>
      <c r="H78" s="295">
        <f t="shared" si="128"/>
        <v>0</v>
      </c>
      <c r="I78" s="156">
        <v>60</v>
      </c>
      <c r="J78" s="325"/>
      <c r="K78" s="325"/>
      <c r="L78" s="325"/>
      <c r="M78" s="325"/>
      <c r="N78" s="325"/>
      <c r="O78" s="394"/>
      <c r="P78" s="360">
        <f t="shared" si="112"/>
        <v>61</v>
      </c>
      <c r="Q78" s="359" t="str">
        <f t="shared" si="79"/>
        <v>axx61</v>
      </c>
      <c r="R78" s="334">
        <f t="shared" si="129"/>
        <v>2</v>
      </c>
      <c r="S78" s="82">
        <f t="shared" si="130"/>
        <v>0</v>
      </c>
      <c r="T78" s="295">
        <f t="shared" si="131"/>
        <v>0</v>
      </c>
      <c r="U78" s="295">
        <f t="shared" si="113"/>
        <v>0</v>
      </c>
      <c r="V78" s="295">
        <f t="shared" si="132"/>
        <v>0</v>
      </c>
      <c r="W78" s="156">
        <v>60</v>
      </c>
      <c r="X78" s="325"/>
      <c r="Y78" s="325"/>
      <c r="Z78" s="325"/>
      <c r="AA78" s="325"/>
      <c r="AB78" s="325"/>
      <c r="AC78" s="394"/>
      <c r="AD78" s="360">
        <f t="shared" si="114"/>
        <v>61</v>
      </c>
      <c r="AE78" s="359" t="str">
        <f t="shared" si="80"/>
        <v>axx61</v>
      </c>
      <c r="AF78" s="334">
        <f t="shared" si="133"/>
        <v>2</v>
      </c>
      <c r="AG78" s="82">
        <f t="shared" si="134"/>
        <v>0</v>
      </c>
      <c r="AH78" s="295">
        <f t="shared" si="135"/>
        <v>0</v>
      </c>
      <c r="AI78" s="295">
        <f t="shared" si="115"/>
        <v>0</v>
      </c>
      <c r="AJ78" s="295">
        <f t="shared" si="136"/>
        <v>0</v>
      </c>
      <c r="AK78" s="156">
        <v>60</v>
      </c>
      <c r="AL78" s="325"/>
      <c r="AM78" s="325"/>
      <c r="AN78" s="325"/>
      <c r="AO78" s="325"/>
      <c r="AP78" s="325"/>
      <c r="AQ78" s="394"/>
      <c r="AR78" s="360">
        <f t="shared" si="116"/>
        <v>61</v>
      </c>
      <c r="AS78" s="359" t="str">
        <f t="shared" si="81"/>
        <v>axx61</v>
      </c>
      <c r="AT78" s="334">
        <f t="shared" si="137"/>
        <v>2</v>
      </c>
      <c r="AU78" s="82">
        <f t="shared" si="138"/>
        <v>0</v>
      </c>
      <c r="AV78" s="295">
        <f t="shared" si="139"/>
        <v>0</v>
      </c>
      <c r="AW78" s="295">
        <f t="shared" si="117"/>
        <v>0</v>
      </c>
      <c r="AX78" s="295">
        <f t="shared" si="140"/>
        <v>0</v>
      </c>
      <c r="AY78" s="156">
        <v>60</v>
      </c>
      <c r="AZ78" s="325"/>
      <c r="BA78" s="325"/>
      <c r="BB78" s="325"/>
      <c r="BC78" s="325"/>
      <c r="BD78" s="325"/>
      <c r="BE78" s="394"/>
      <c r="BF78" s="360">
        <f t="shared" si="118"/>
        <v>61</v>
      </c>
      <c r="BG78" s="359" t="str">
        <f t="shared" si="82"/>
        <v>axx61</v>
      </c>
      <c r="BH78" s="334">
        <f t="shared" si="141"/>
        <v>2</v>
      </c>
      <c r="BI78" s="82">
        <f t="shared" si="142"/>
        <v>0</v>
      </c>
      <c r="BJ78" s="295">
        <f t="shared" si="143"/>
        <v>0</v>
      </c>
      <c r="BK78" s="295">
        <f t="shared" si="119"/>
        <v>0</v>
      </c>
      <c r="BL78" s="295">
        <f t="shared" si="144"/>
        <v>0</v>
      </c>
      <c r="BM78" s="156">
        <v>60</v>
      </c>
      <c r="BN78" s="325"/>
      <c r="BO78" s="325"/>
      <c r="BP78" s="325"/>
      <c r="BQ78" s="325"/>
      <c r="BR78" s="325"/>
      <c r="BS78" s="394"/>
      <c r="BT78" s="360">
        <f t="shared" si="120"/>
        <v>61</v>
      </c>
      <c r="BU78" s="359" t="str">
        <f t="shared" si="83"/>
        <v>axx61</v>
      </c>
      <c r="BV78" s="334">
        <f t="shared" si="145"/>
        <v>2</v>
      </c>
      <c r="BW78" s="82">
        <f t="shared" si="146"/>
        <v>0</v>
      </c>
      <c r="BX78" s="295">
        <f t="shared" si="147"/>
        <v>0</v>
      </c>
      <c r="BY78" s="295">
        <f t="shared" si="121"/>
        <v>0</v>
      </c>
      <c r="BZ78" s="295">
        <f t="shared" si="148"/>
        <v>0</v>
      </c>
      <c r="CA78" s="156">
        <v>60</v>
      </c>
      <c r="CB78" s="325"/>
      <c r="CC78" s="325"/>
      <c r="CD78" s="325"/>
      <c r="CE78" s="325"/>
      <c r="CF78" s="325"/>
      <c r="CG78" s="303"/>
      <c r="CH78" s="394"/>
      <c r="CI78" s="156"/>
      <c r="CJ78">
        <f t="shared" si="124"/>
        <v>60</v>
      </c>
      <c r="CK78">
        <f t="shared" si="122"/>
        <v>0</v>
      </c>
      <c r="CL78" s="156"/>
      <c r="CM78" s="218"/>
      <c r="CN78" s="90"/>
      <c r="CS78" s="175">
        <f t="shared" si="109"/>
        <v>60</v>
      </c>
      <c r="CT78">
        <f t="shared" si="123"/>
        <v>0</v>
      </c>
    </row>
    <row r="79" spans="1:98" ht="15" customHeight="1">
      <c r="A79" s="394"/>
      <c r="B79" s="360">
        <f t="shared" si="110"/>
        <v>62</v>
      </c>
      <c r="C79" s="359" t="str">
        <f t="shared" si="78"/>
        <v>axx62</v>
      </c>
      <c r="D79" s="334">
        <f t="shared" si="125"/>
        <v>3</v>
      </c>
      <c r="E79" s="82">
        <f t="shared" si="126"/>
        <v>0</v>
      </c>
      <c r="F79" s="295">
        <f t="shared" si="127"/>
        <v>0</v>
      </c>
      <c r="G79" s="295">
        <f t="shared" si="111"/>
        <v>0</v>
      </c>
      <c r="H79" s="295">
        <f t="shared" si="128"/>
        <v>0</v>
      </c>
      <c r="I79">
        <v>61</v>
      </c>
      <c r="J79" s="325"/>
      <c r="K79" s="325"/>
      <c r="L79" s="325"/>
      <c r="M79" s="325"/>
      <c r="N79" s="325"/>
      <c r="O79" s="394"/>
      <c r="P79" s="360">
        <f t="shared" si="112"/>
        <v>62</v>
      </c>
      <c r="Q79" s="359" t="str">
        <f t="shared" si="79"/>
        <v>axx62</v>
      </c>
      <c r="R79" s="334">
        <f t="shared" si="129"/>
        <v>3</v>
      </c>
      <c r="S79" s="82">
        <f t="shared" si="130"/>
        <v>0</v>
      </c>
      <c r="T79" s="295">
        <f t="shared" si="131"/>
        <v>0</v>
      </c>
      <c r="U79" s="295">
        <f t="shared" si="113"/>
        <v>0</v>
      </c>
      <c r="V79" s="295">
        <f t="shared" si="132"/>
        <v>0</v>
      </c>
      <c r="W79">
        <v>61</v>
      </c>
      <c r="X79" s="325"/>
      <c r="Y79" s="325"/>
      <c r="Z79" s="325"/>
      <c r="AA79" s="325"/>
      <c r="AB79" s="325"/>
      <c r="AC79" s="394"/>
      <c r="AD79" s="360">
        <f t="shared" si="114"/>
        <v>62</v>
      </c>
      <c r="AE79" s="359" t="str">
        <f t="shared" si="80"/>
        <v>axx62</v>
      </c>
      <c r="AF79" s="334">
        <f t="shared" si="133"/>
        <v>3</v>
      </c>
      <c r="AG79" s="82">
        <f t="shared" si="134"/>
        <v>0</v>
      </c>
      <c r="AH79" s="295">
        <f t="shared" si="135"/>
        <v>0</v>
      </c>
      <c r="AI79" s="295">
        <f t="shared" si="115"/>
        <v>0</v>
      </c>
      <c r="AJ79" s="295">
        <f t="shared" si="136"/>
        <v>0</v>
      </c>
      <c r="AK79">
        <v>61</v>
      </c>
      <c r="AL79" s="325"/>
      <c r="AM79" s="325"/>
      <c r="AN79" s="325"/>
      <c r="AO79" s="325"/>
      <c r="AP79" s="325"/>
      <c r="AQ79" s="394"/>
      <c r="AR79" s="360">
        <f t="shared" si="116"/>
        <v>62</v>
      </c>
      <c r="AS79" s="359" t="str">
        <f t="shared" si="81"/>
        <v>axx62</v>
      </c>
      <c r="AT79" s="334">
        <f t="shared" si="137"/>
        <v>3</v>
      </c>
      <c r="AU79" s="82">
        <f t="shared" si="138"/>
        <v>0</v>
      </c>
      <c r="AV79" s="295">
        <f t="shared" si="139"/>
        <v>0</v>
      </c>
      <c r="AW79" s="295">
        <f t="shared" si="117"/>
        <v>0</v>
      </c>
      <c r="AX79" s="295">
        <f t="shared" si="140"/>
        <v>0</v>
      </c>
      <c r="AY79">
        <v>61</v>
      </c>
      <c r="AZ79" s="325"/>
      <c r="BA79" s="325"/>
      <c r="BB79" s="325"/>
      <c r="BC79" s="325"/>
      <c r="BD79" s="325"/>
      <c r="BE79" s="394"/>
      <c r="BF79" s="360">
        <f t="shared" si="118"/>
        <v>62</v>
      </c>
      <c r="BG79" s="359" t="str">
        <f t="shared" si="82"/>
        <v>axx62</v>
      </c>
      <c r="BH79" s="334">
        <f t="shared" si="141"/>
        <v>3</v>
      </c>
      <c r="BI79" s="82">
        <f t="shared" si="142"/>
        <v>0</v>
      </c>
      <c r="BJ79" s="295">
        <f t="shared" si="143"/>
        <v>0</v>
      </c>
      <c r="BK79" s="295">
        <f t="shared" si="119"/>
        <v>0</v>
      </c>
      <c r="BL79" s="295">
        <f t="shared" si="144"/>
        <v>0</v>
      </c>
      <c r="BM79">
        <v>61</v>
      </c>
      <c r="BN79" s="325"/>
      <c r="BO79" s="325"/>
      <c r="BP79" s="325"/>
      <c r="BQ79" s="325"/>
      <c r="BR79" s="325"/>
      <c r="BS79" s="394"/>
      <c r="BT79" s="360">
        <f t="shared" si="120"/>
        <v>62</v>
      </c>
      <c r="BU79" s="359" t="str">
        <f t="shared" si="83"/>
        <v>axx62</v>
      </c>
      <c r="BV79" s="334">
        <f t="shared" si="145"/>
        <v>3</v>
      </c>
      <c r="BW79" s="82">
        <f t="shared" si="146"/>
        <v>0</v>
      </c>
      <c r="BX79" s="295">
        <f t="shared" si="147"/>
        <v>0</v>
      </c>
      <c r="BY79" s="295">
        <f t="shared" si="121"/>
        <v>0</v>
      </c>
      <c r="BZ79" s="295">
        <f t="shared" si="148"/>
        <v>0</v>
      </c>
      <c r="CA79">
        <v>61</v>
      </c>
      <c r="CB79" s="325"/>
      <c r="CC79" s="325"/>
      <c r="CD79" s="325"/>
      <c r="CE79" s="325"/>
      <c r="CF79" s="325"/>
      <c r="CG79" s="303"/>
      <c r="CH79" s="394"/>
      <c r="CI79" s="156"/>
      <c r="CJ79">
        <f t="shared" si="124"/>
        <v>61</v>
      </c>
      <c r="CK79">
        <f t="shared" si="122"/>
        <v>0</v>
      </c>
      <c r="CL79" s="156"/>
      <c r="CM79" s="218"/>
      <c r="CN79" s="90"/>
      <c r="CS79" s="175">
        <f t="shared" si="109"/>
        <v>61</v>
      </c>
      <c r="CT79">
        <f t="shared" si="123"/>
        <v>0</v>
      </c>
    </row>
    <row r="80" spans="1:98" ht="15" customHeight="1">
      <c r="A80" s="394"/>
      <c r="B80" s="360">
        <f t="shared" si="110"/>
        <v>63</v>
      </c>
      <c r="C80" s="359" t="str">
        <f t="shared" si="78"/>
        <v>axx63</v>
      </c>
      <c r="D80" s="334">
        <f t="shared" si="125"/>
        <v>3</v>
      </c>
      <c r="E80" s="82">
        <f t="shared" si="126"/>
        <v>0</v>
      </c>
      <c r="F80" s="295">
        <f t="shared" si="127"/>
        <v>0</v>
      </c>
      <c r="G80" s="295">
        <f t="shared" si="111"/>
        <v>0</v>
      </c>
      <c r="H80" s="295">
        <f t="shared" si="128"/>
        <v>0</v>
      </c>
      <c r="I80" s="156">
        <v>62</v>
      </c>
      <c r="J80" s="325"/>
      <c r="K80" s="325"/>
      <c r="L80" s="325"/>
      <c r="M80" s="325"/>
      <c r="N80" s="325"/>
      <c r="O80" s="394"/>
      <c r="P80" s="360">
        <f t="shared" si="112"/>
        <v>63</v>
      </c>
      <c r="Q80" s="359" t="str">
        <f t="shared" si="79"/>
        <v>axx63</v>
      </c>
      <c r="R80" s="334">
        <f t="shared" si="129"/>
        <v>3</v>
      </c>
      <c r="S80" s="82">
        <f t="shared" si="130"/>
        <v>0</v>
      </c>
      <c r="T80" s="295">
        <f t="shared" si="131"/>
        <v>0</v>
      </c>
      <c r="U80" s="295">
        <f t="shared" si="113"/>
        <v>0</v>
      </c>
      <c r="V80" s="295">
        <f t="shared" si="132"/>
        <v>0</v>
      </c>
      <c r="W80" s="156">
        <v>62</v>
      </c>
      <c r="X80" s="325"/>
      <c r="Y80" s="325"/>
      <c r="Z80" s="325"/>
      <c r="AA80" s="325"/>
      <c r="AB80" s="325"/>
      <c r="AC80" s="394"/>
      <c r="AD80" s="360">
        <f t="shared" si="114"/>
        <v>63</v>
      </c>
      <c r="AE80" s="359" t="str">
        <f t="shared" si="80"/>
        <v>axx63</v>
      </c>
      <c r="AF80" s="334">
        <f t="shared" si="133"/>
        <v>3</v>
      </c>
      <c r="AG80" s="82">
        <f t="shared" si="134"/>
        <v>0</v>
      </c>
      <c r="AH80" s="295">
        <f t="shared" si="135"/>
        <v>0</v>
      </c>
      <c r="AI80" s="295">
        <f t="shared" si="115"/>
        <v>0</v>
      </c>
      <c r="AJ80" s="295">
        <f t="shared" si="136"/>
        <v>0</v>
      </c>
      <c r="AK80" s="156">
        <v>62</v>
      </c>
      <c r="AL80" s="325"/>
      <c r="AM80" s="325"/>
      <c r="AN80" s="325"/>
      <c r="AO80" s="325"/>
      <c r="AP80" s="325"/>
      <c r="AQ80" s="394"/>
      <c r="AR80" s="360">
        <f t="shared" si="116"/>
        <v>63</v>
      </c>
      <c r="AS80" s="359" t="str">
        <f t="shared" si="81"/>
        <v>axx63</v>
      </c>
      <c r="AT80" s="334">
        <f t="shared" si="137"/>
        <v>3</v>
      </c>
      <c r="AU80" s="82">
        <f t="shared" si="138"/>
        <v>0</v>
      </c>
      <c r="AV80" s="295">
        <f t="shared" si="139"/>
        <v>0</v>
      </c>
      <c r="AW80" s="295">
        <f t="shared" si="117"/>
        <v>0</v>
      </c>
      <c r="AX80" s="295">
        <f t="shared" si="140"/>
        <v>0</v>
      </c>
      <c r="AY80" s="156">
        <v>62</v>
      </c>
      <c r="AZ80" s="325"/>
      <c r="BA80" s="325"/>
      <c r="BB80" s="325"/>
      <c r="BC80" s="325"/>
      <c r="BD80" s="325"/>
      <c r="BE80" s="394"/>
      <c r="BF80" s="360">
        <f t="shared" si="118"/>
        <v>63</v>
      </c>
      <c r="BG80" s="359" t="str">
        <f t="shared" si="82"/>
        <v>axx63</v>
      </c>
      <c r="BH80" s="334">
        <f t="shared" si="141"/>
        <v>3</v>
      </c>
      <c r="BI80" s="82">
        <f t="shared" si="142"/>
        <v>0</v>
      </c>
      <c r="BJ80" s="295">
        <f t="shared" si="143"/>
        <v>0</v>
      </c>
      <c r="BK80" s="295">
        <f t="shared" si="119"/>
        <v>0</v>
      </c>
      <c r="BL80" s="295">
        <f t="shared" si="144"/>
        <v>0</v>
      </c>
      <c r="BM80" s="156">
        <v>62</v>
      </c>
      <c r="BN80" s="325"/>
      <c r="BO80" s="325"/>
      <c r="BP80" s="325"/>
      <c r="BQ80" s="325"/>
      <c r="BR80" s="325"/>
      <c r="BS80" s="394"/>
      <c r="BT80" s="360">
        <f t="shared" si="120"/>
        <v>63</v>
      </c>
      <c r="BU80" s="359" t="str">
        <f t="shared" si="83"/>
        <v>axx63</v>
      </c>
      <c r="BV80" s="334">
        <f t="shared" si="145"/>
        <v>3</v>
      </c>
      <c r="BW80" s="82">
        <f t="shared" si="146"/>
        <v>0</v>
      </c>
      <c r="BX80" s="295">
        <f t="shared" si="147"/>
        <v>0</v>
      </c>
      <c r="BY80" s="295">
        <f t="shared" si="121"/>
        <v>0</v>
      </c>
      <c r="BZ80" s="295">
        <f t="shared" si="148"/>
        <v>0</v>
      </c>
      <c r="CA80" s="156">
        <v>62</v>
      </c>
      <c r="CB80" s="325"/>
      <c r="CC80" s="325"/>
      <c r="CD80" s="325"/>
      <c r="CE80" s="325"/>
      <c r="CF80" s="325"/>
      <c r="CG80" s="303"/>
      <c r="CH80" s="394"/>
      <c r="CI80" s="156"/>
      <c r="CJ80">
        <f t="shared" si="124"/>
        <v>62</v>
      </c>
      <c r="CK80">
        <f t="shared" si="122"/>
        <v>0</v>
      </c>
      <c r="CL80" s="156"/>
      <c r="CM80" s="218"/>
      <c r="CN80" s="90"/>
      <c r="CS80" s="175">
        <f t="shared" si="109"/>
        <v>62</v>
      </c>
      <c r="CT80">
        <f t="shared" si="123"/>
        <v>0</v>
      </c>
    </row>
    <row r="81" spans="1:98" ht="15" customHeight="1">
      <c r="A81" s="394"/>
      <c r="B81" s="360">
        <f t="shared" si="110"/>
        <v>64</v>
      </c>
      <c r="C81" s="359" t="str">
        <f t="shared" si="78"/>
        <v>axx64</v>
      </c>
      <c r="D81" s="334">
        <f t="shared" si="125"/>
        <v>3</v>
      </c>
      <c r="E81" s="82">
        <f t="shared" si="126"/>
        <v>0</v>
      </c>
      <c r="F81" s="295">
        <f t="shared" si="127"/>
        <v>0</v>
      </c>
      <c r="G81" s="295">
        <f t="shared" si="111"/>
        <v>0</v>
      </c>
      <c r="H81" s="295">
        <f t="shared" si="128"/>
        <v>0</v>
      </c>
      <c r="I81">
        <v>63</v>
      </c>
      <c r="J81" s="325"/>
      <c r="K81" s="325"/>
      <c r="L81" s="325"/>
      <c r="M81" s="325"/>
      <c r="N81" s="325"/>
      <c r="O81" s="394"/>
      <c r="P81" s="360">
        <f t="shared" si="112"/>
        <v>64</v>
      </c>
      <c r="Q81" s="359" t="str">
        <f t="shared" si="79"/>
        <v>axx64</v>
      </c>
      <c r="R81" s="334">
        <f t="shared" si="129"/>
        <v>3</v>
      </c>
      <c r="S81" s="82">
        <f t="shared" si="130"/>
        <v>0</v>
      </c>
      <c r="T81" s="295">
        <f t="shared" si="131"/>
        <v>0</v>
      </c>
      <c r="U81" s="295">
        <f t="shared" si="113"/>
        <v>0</v>
      </c>
      <c r="V81" s="295">
        <f t="shared" si="132"/>
        <v>0</v>
      </c>
      <c r="W81">
        <v>63</v>
      </c>
      <c r="X81" s="325"/>
      <c r="Y81" s="325"/>
      <c r="Z81" s="325"/>
      <c r="AA81" s="325"/>
      <c r="AB81" s="325"/>
      <c r="AC81" s="394"/>
      <c r="AD81" s="360">
        <f t="shared" si="114"/>
        <v>64</v>
      </c>
      <c r="AE81" s="359" t="str">
        <f t="shared" si="80"/>
        <v>axx64</v>
      </c>
      <c r="AF81" s="334">
        <f t="shared" si="133"/>
        <v>3</v>
      </c>
      <c r="AG81" s="82">
        <f t="shared" si="134"/>
        <v>0</v>
      </c>
      <c r="AH81" s="295">
        <f t="shared" si="135"/>
        <v>0</v>
      </c>
      <c r="AI81" s="295">
        <f t="shared" si="115"/>
        <v>0</v>
      </c>
      <c r="AJ81" s="295">
        <f t="shared" si="136"/>
        <v>0</v>
      </c>
      <c r="AK81">
        <v>63</v>
      </c>
      <c r="AL81" s="325"/>
      <c r="AM81" s="325"/>
      <c r="AN81" s="325"/>
      <c r="AO81" s="325"/>
      <c r="AP81" s="325"/>
      <c r="AQ81" s="394"/>
      <c r="AR81" s="360">
        <f t="shared" si="116"/>
        <v>64</v>
      </c>
      <c r="AS81" s="359" t="str">
        <f t="shared" si="81"/>
        <v>axx64</v>
      </c>
      <c r="AT81" s="334">
        <f t="shared" si="137"/>
        <v>3</v>
      </c>
      <c r="AU81" s="82">
        <f t="shared" si="138"/>
        <v>0</v>
      </c>
      <c r="AV81" s="295">
        <f t="shared" si="139"/>
        <v>0</v>
      </c>
      <c r="AW81" s="295">
        <f t="shared" si="117"/>
        <v>0</v>
      </c>
      <c r="AX81" s="295">
        <f t="shared" si="140"/>
        <v>0</v>
      </c>
      <c r="AY81">
        <v>63</v>
      </c>
      <c r="AZ81" s="325"/>
      <c r="BA81" s="325"/>
      <c r="BB81" s="325"/>
      <c r="BC81" s="325"/>
      <c r="BD81" s="325"/>
      <c r="BE81" s="394"/>
      <c r="BF81" s="360">
        <f t="shared" si="118"/>
        <v>64</v>
      </c>
      <c r="BG81" s="359" t="str">
        <f t="shared" si="82"/>
        <v>axx64</v>
      </c>
      <c r="BH81" s="334">
        <f t="shared" si="141"/>
        <v>3</v>
      </c>
      <c r="BI81" s="82">
        <f t="shared" si="142"/>
        <v>0</v>
      </c>
      <c r="BJ81" s="295">
        <f t="shared" si="143"/>
        <v>0</v>
      </c>
      <c r="BK81" s="295">
        <f t="shared" si="119"/>
        <v>0</v>
      </c>
      <c r="BL81" s="295">
        <f t="shared" si="144"/>
        <v>0</v>
      </c>
      <c r="BM81">
        <v>63</v>
      </c>
      <c r="BN81" s="325"/>
      <c r="BO81" s="325"/>
      <c r="BP81" s="325"/>
      <c r="BQ81" s="325"/>
      <c r="BR81" s="325"/>
      <c r="BS81" s="394"/>
      <c r="BT81" s="360">
        <f t="shared" si="120"/>
        <v>64</v>
      </c>
      <c r="BU81" s="359" t="str">
        <f t="shared" si="83"/>
        <v>axx64</v>
      </c>
      <c r="BV81" s="334">
        <f t="shared" si="145"/>
        <v>3</v>
      </c>
      <c r="BW81" s="82">
        <f t="shared" si="146"/>
        <v>0</v>
      </c>
      <c r="BX81" s="295">
        <f t="shared" si="147"/>
        <v>0</v>
      </c>
      <c r="BY81" s="295">
        <f t="shared" si="121"/>
        <v>0</v>
      </c>
      <c r="BZ81" s="295">
        <f t="shared" si="148"/>
        <v>0</v>
      </c>
      <c r="CA81">
        <v>63</v>
      </c>
      <c r="CB81" s="325"/>
      <c r="CC81" s="325"/>
      <c r="CD81" s="325"/>
      <c r="CE81" s="325"/>
      <c r="CF81" s="325"/>
      <c r="CG81" s="303"/>
      <c r="CH81" s="394"/>
      <c r="CI81" s="156"/>
      <c r="CJ81">
        <f t="shared" si="124"/>
        <v>63</v>
      </c>
      <c r="CK81">
        <f t="shared" si="122"/>
        <v>0</v>
      </c>
      <c r="CL81" s="156"/>
      <c r="CM81" s="218"/>
      <c r="CN81" s="90"/>
      <c r="CS81" s="175">
        <f t="shared" si="109"/>
        <v>63</v>
      </c>
      <c r="CT81">
        <f t="shared" si="123"/>
        <v>0</v>
      </c>
    </row>
    <row r="82" spans="1:98" ht="15" customHeight="1">
      <c r="A82" s="394"/>
      <c r="B82" s="360">
        <f t="shared" si="110"/>
        <v>65</v>
      </c>
      <c r="C82" s="359" t="str">
        <f t="shared" ref="C82:C137" si="150">IF(B82=0,"axx0","axx"&amp;B82)</f>
        <v>axx65</v>
      </c>
      <c r="D82" s="334">
        <f t="shared" si="125"/>
        <v>3</v>
      </c>
      <c r="E82" s="82">
        <f t="shared" si="126"/>
        <v>0</v>
      </c>
      <c r="F82" s="295">
        <f t="shared" si="127"/>
        <v>0</v>
      </c>
      <c r="G82" s="295">
        <f t="shared" si="111"/>
        <v>0</v>
      </c>
      <c r="H82" s="295">
        <f t="shared" si="128"/>
        <v>0</v>
      </c>
      <c r="I82" s="156">
        <v>64</v>
      </c>
      <c r="J82" s="325"/>
      <c r="K82" s="325"/>
      <c r="L82" s="325"/>
      <c r="M82" s="325"/>
      <c r="N82" s="325"/>
      <c r="O82" s="394"/>
      <c r="P82" s="360">
        <f t="shared" si="112"/>
        <v>65</v>
      </c>
      <c r="Q82" s="359" t="str">
        <f t="shared" ref="Q82:Q137" si="151">IF(P82=0,"axx0","axx"&amp;P82)</f>
        <v>axx65</v>
      </c>
      <c r="R82" s="334">
        <f t="shared" si="129"/>
        <v>3</v>
      </c>
      <c r="S82" s="82">
        <f t="shared" si="130"/>
        <v>0</v>
      </c>
      <c r="T82" s="295">
        <f t="shared" si="131"/>
        <v>0</v>
      </c>
      <c r="U82" s="295">
        <f t="shared" si="113"/>
        <v>0</v>
      </c>
      <c r="V82" s="295">
        <f t="shared" si="132"/>
        <v>0</v>
      </c>
      <c r="W82" s="156">
        <v>64</v>
      </c>
      <c r="X82" s="325"/>
      <c r="Y82" s="325"/>
      <c r="Z82" s="325"/>
      <c r="AA82" s="325"/>
      <c r="AB82" s="325"/>
      <c r="AC82" s="394"/>
      <c r="AD82" s="360">
        <f t="shared" si="114"/>
        <v>65</v>
      </c>
      <c r="AE82" s="359" t="str">
        <f t="shared" ref="AE82:AE137" si="152">IF(AD82=0,"axx0","axx"&amp;AD82)</f>
        <v>axx65</v>
      </c>
      <c r="AF82" s="334">
        <f t="shared" si="133"/>
        <v>3</v>
      </c>
      <c r="AG82" s="82">
        <f t="shared" si="134"/>
        <v>0</v>
      </c>
      <c r="AH82" s="295">
        <f t="shared" si="135"/>
        <v>0</v>
      </c>
      <c r="AI82" s="295">
        <f t="shared" si="115"/>
        <v>0</v>
      </c>
      <c r="AJ82" s="295">
        <f t="shared" si="136"/>
        <v>0</v>
      </c>
      <c r="AK82" s="156">
        <v>64</v>
      </c>
      <c r="AL82" s="325"/>
      <c r="AM82" s="325"/>
      <c r="AN82" s="325"/>
      <c r="AO82" s="325"/>
      <c r="AP82" s="325"/>
      <c r="AQ82" s="394"/>
      <c r="AR82" s="360">
        <f t="shared" si="116"/>
        <v>65</v>
      </c>
      <c r="AS82" s="359" t="str">
        <f t="shared" ref="AS82:AS137" si="153">IF(AR82=0,"axx0","axx"&amp;AR82)</f>
        <v>axx65</v>
      </c>
      <c r="AT82" s="334">
        <f t="shared" si="137"/>
        <v>3</v>
      </c>
      <c r="AU82" s="82">
        <f t="shared" si="138"/>
        <v>0</v>
      </c>
      <c r="AV82" s="295">
        <f t="shared" si="139"/>
        <v>0</v>
      </c>
      <c r="AW82" s="295">
        <f t="shared" si="117"/>
        <v>0</v>
      </c>
      <c r="AX82" s="295">
        <f t="shared" si="140"/>
        <v>0</v>
      </c>
      <c r="AY82" s="156">
        <v>64</v>
      </c>
      <c r="AZ82" s="325"/>
      <c r="BA82" s="325"/>
      <c r="BB82" s="325"/>
      <c r="BC82" s="325"/>
      <c r="BD82" s="325"/>
      <c r="BE82" s="394"/>
      <c r="BF82" s="360">
        <f t="shared" si="118"/>
        <v>65</v>
      </c>
      <c r="BG82" s="359" t="str">
        <f t="shared" ref="BG82:BG137" si="154">IF(BF82=0,"axx0","axx"&amp;BF82)</f>
        <v>axx65</v>
      </c>
      <c r="BH82" s="334">
        <f t="shared" si="141"/>
        <v>3</v>
      </c>
      <c r="BI82" s="82">
        <f t="shared" si="142"/>
        <v>0</v>
      </c>
      <c r="BJ82" s="295">
        <f t="shared" si="143"/>
        <v>0</v>
      </c>
      <c r="BK82" s="295">
        <f t="shared" si="119"/>
        <v>0</v>
      </c>
      <c r="BL82" s="295">
        <f t="shared" si="144"/>
        <v>0</v>
      </c>
      <c r="BM82" s="156">
        <v>64</v>
      </c>
      <c r="BN82" s="325"/>
      <c r="BO82" s="325"/>
      <c r="BP82" s="325"/>
      <c r="BQ82" s="325"/>
      <c r="BR82" s="325"/>
      <c r="BS82" s="394"/>
      <c r="BT82" s="360">
        <f t="shared" si="120"/>
        <v>65</v>
      </c>
      <c r="BU82" s="359" t="str">
        <f t="shared" ref="BU82:BU137" si="155">IF(BT82=0,"axx0","axx"&amp;BT82)</f>
        <v>axx65</v>
      </c>
      <c r="BV82" s="334">
        <f t="shared" si="145"/>
        <v>3</v>
      </c>
      <c r="BW82" s="82">
        <f t="shared" si="146"/>
        <v>0</v>
      </c>
      <c r="BX82" s="295">
        <f t="shared" si="147"/>
        <v>0</v>
      </c>
      <c r="BY82" s="295">
        <f t="shared" si="121"/>
        <v>0</v>
      </c>
      <c r="BZ82" s="295">
        <f t="shared" si="148"/>
        <v>0</v>
      </c>
      <c r="CA82" s="156">
        <v>64</v>
      </c>
      <c r="CB82" s="325"/>
      <c r="CC82" s="325"/>
      <c r="CD82" s="325"/>
      <c r="CE82" s="325"/>
      <c r="CF82" s="325"/>
      <c r="CG82" s="303"/>
      <c r="CH82" s="394"/>
      <c r="CI82" s="156"/>
      <c r="CJ82">
        <f t="shared" ref="CJ82:CJ113" si="156">CA82</f>
        <v>64</v>
      </c>
      <c r="CK82">
        <f t="shared" si="122"/>
        <v>0</v>
      </c>
      <c r="CL82" s="156"/>
      <c r="CM82" s="218"/>
      <c r="CN82" s="90"/>
      <c r="CS82" s="175">
        <f t="shared" ref="CS82:CS137" si="157">CJ82</f>
        <v>64</v>
      </c>
      <c r="CT82">
        <f t="shared" si="123"/>
        <v>0</v>
      </c>
    </row>
    <row r="83" spans="1:98" ht="15" customHeight="1">
      <c r="A83" s="394"/>
      <c r="B83" s="360">
        <f t="shared" si="110"/>
        <v>66</v>
      </c>
      <c r="C83" s="359" t="str">
        <f t="shared" si="150"/>
        <v>axx66</v>
      </c>
      <c r="D83" s="334">
        <f t="shared" ref="D83:D114" si="158">IF(I83&gt;emp1_fin,3, 2)</f>
        <v>3</v>
      </c>
      <c r="E83" s="82">
        <f t="shared" ref="E83:E114" si="159">IF(D83=2,emp1_vers,0)</f>
        <v>0</v>
      </c>
      <c r="F83" s="295">
        <f t="shared" ref="F83:F114" si="160">IF(D83=2,ROUND(emp1_tx*H82,2),0)</f>
        <v>0</v>
      </c>
      <c r="G83" s="295">
        <f t="shared" si="111"/>
        <v>0</v>
      </c>
      <c r="H83" s="295">
        <f t="shared" ref="H83:H114" si="161">IF(OR(D83=3,I83=emp1_fin),0,H82-G83)</f>
        <v>0</v>
      </c>
      <c r="I83">
        <v>65</v>
      </c>
      <c r="J83" s="325"/>
      <c r="K83" s="325"/>
      <c r="L83" s="325"/>
      <c r="M83" s="325"/>
      <c r="N83" s="325"/>
      <c r="O83" s="394"/>
      <c r="P83" s="360">
        <f t="shared" si="112"/>
        <v>66</v>
      </c>
      <c r="Q83" s="359" t="str">
        <f t="shared" si="151"/>
        <v>axx66</v>
      </c>
      <c r="R83" s="334">
        <f t="shared" ref="R83:R114" si="162">IF(W83&gt;emp2_fin,3, 2)</f>
        <v>3</v>
      </c>
      <c r="S83" s="82">
        <f t="shared" ref="S83:S114" si="163">IF(R83=2,emp2_vers,0)</f>
        <v>0</v>
      </c>
      <c r="T83" s="295">
        <f t="shared" ref="T83:T114" si="164">IF(R83=2,ROUND(emp2_tx*V82,2),0)</f>
        <v>0</v>
      </c>
      <c r="U83" s="295">
        <f t="shared" si="113"/>
        <v>0</v>
      </c>
      <c r="V83" s="295">
        <f t="shared" ref="V83:V114" si="165">IF(OR(R83=3,W83=emp2_fin),0,V82-U83)</f>
        <v>0</v>
      </c>
      <c r="W83">
        <v>65</v>
      </c>
      <c r="X83" s="325"/>
      <c r="Y83" s="325"/>
      <c r="Z83" s="325"/>
      <c r="AA83" s="325"/>
      <c r="AB83" s="325"/>
      <c r="AC83" s="394"/>
      <c r="AD83" s="360">
        <f t="shared" si="114"/>
        <v>66</v>
      </c>
      <c r="AE83" s="359" t="str">
        <f t="shared" si="152"/>
        <v>axx66</v>
      </c>
      <c r="AF83" s="334">
        <f t="shared" ref="AF83:AF114" si="166">IF(AK83&gt;emp3_fin,3, 2)</f>
        <v>3</v>
      </c>
      <c r="AG83" s="82">
        <f t="shared" ref="AG83:AG114" si="167">IF(AF83=2,emp3_vers,0)</f>
        <v>0</v>
      </c>
      <c r="AH83" s="295">
        <f t="shared" ref="AH83:AH114" si="168">IF(AF83=2,ROUND(emp3_tx*AJ82,2),0)</f>
        <v>0</v>
      </c>
      <c r="AI83" s="295">
        <f t="shared" si="115"/>
        <v>0</v>
      </c>
      <c r="AJ83" s="295">
        <f t="shared" ref="AJ83:AJ114" si="169">IF(OR(AF83=3,AK83=emp3_fin),0,AJ82-AI83)</f>
        <v>0</v>
      </c>
      <c r="AK83">
        <v>65</v>
      </c>
      <c r="AL83" s="325"/>
      <c r="AM83" s="325"/>
      <c r="AN83" s="325"/>
      <c r="AO83" s="325"/>
      <c r="AP83" s="325"/>
      <c r="AQ83" s="394"/>
      <c r="AR83" s="360">
        <f t="shared" si="116"/>
        <v>66</v>
      </c>
      <c r="AS83" s="359" t="str">
        <f t="shared" si="153"/>
        <v>axx66</v>
      </c>
      <c r="AT83" s="334">
        <f t="shared" ref="AT83:AT114" si="170">IF(AY83&gt;emp4_fin,3, 2)</f>
        <v>3</v>
      </c>
      <c r="AU83" s="82">
        <f t="shared" ref="AU83:AU114" si="171">IF(AT83=2,emp4_vers,0)</f>
        <v>0</v>
      </c>
      <c r="AV83" s="295">
        <f t="shared" ref="AV83:AV114" si="172">IF(AT83=2,ROUND(emp4_tx*AX82,2),0)</f>
        <v>0</v>
      </c>
      <c r="AW83" s="295">
        <f t="shared" si="117"/>
        <v>0</v>
      </c>
      <c r="AX83" s="295">
        <f t="shared" ref="AX83:AX114" si="173">IF(OR(AT83=3,AY83=emp4_fin),0,AX82-AW83)</f>
        <v>0</v>
      </c>
      <c r="AY83">
        <v>65</v>
      </c>
      <c r="AZ83" s="325"/>
      <c r="BA83" s="325"/>
      <c r="BB83" s="325"/>
      <c r="BC83" s="325"/>
      <c r="BD83" s="325"/>
      <c r="BE83" s="394"/>
      <c r="BF83" s="360">
        <f t="shared" si="118"/>
        <v>66</v>
      </c>
      <c r="BG83" s="359" t="str">
        <f t="shared" si="154"/>
        <v>axx66</v>
      </c>
      <c r="BH83" s="334">
        <f t="shared" ref="BH83:BH114" si="174">IF(BM83&gt;emp5_fin,3, 2)</f>
        <v>3</v>
      </c>
      <c r="BI83" s="82">
        <f t="shared" ref="BI83:BI114" si="175">IF(BH83=2,emp5_vers,0)</f>
        <v>0</v>
      </c>
      <c r="BJ83" s="295">
        <f t="shared" ref="BJ83:BJ114" si="176">IF(BH83=2,ROUND(emp5_tx*BL82,2),0)</f>
        <v>0</v>
      </c>
      <c r="BK83" s="295">
        <f t="shared" si="119"/>
        <v>0</v>
      </c>
      <c r="BL83" s="295">
        <f t="shared" ref="BL83:BL114" si="177">IF(OR(BH83=3,BM83=emp5_fin),0,BL82-BK83)</f>
        <v>0</v>
      </c>
      <c r="BM83">
        <v>65</v>
      </c>
      <c r="BN83" s="325"/>
      <c r="BO83" s="325"/>
      <c r="BP83" s="325"/>
      <c r="BQ83" s="325"/>
      <c r="BR83" s="325"/>
      <c r="BS83" s="394"/>
      <c r="BT83" s="360">
        <f t="shared" si="120"/>
        <v>66</v>
      </c>
      <c r="BU83" s="359" t="str">
        <f t="shared" si="155"/>
        <v>axx66</v>
      </c>
      <c r="BV83" s="334">
        <f t="shared" ref="BV83:BV114" si="178">IF(CA83&gt;emp6_fin,3, 2)</f>
        <v>3</v>
      </c>
      <c r="BW83" s="82">
        <f t="shared" ref="BW83:BW114" si="179">IF(BV83=2,emp6_vers,0)</f>
        <v>0</v>
      </c>
      <c r="BX83" s="295">
        <f t="shared" ref="BX83:BX114" si="180">IF(BV83=2,ROUND(emp6_tx*BZ82,2),0)</f>
        <v>0</v>
      </c>
      <c r="BY83" s="295">
        <f t="shared" si="121"/>
        <v>0</v>
      </c>
      <c r="BZ83" s="295">
        <f t="shared" ref="BZ83:BZ114" si="181">IF(OR(BV83=3,CA83=emp6_fin),0,BZ82-BY83)</f>
        <v>0</v>
      </c>
      <c r="CA83">
        <v>65</v>
      </c>
      <c r="CB83" s="325"/>
      <c r="CC83" s="325"/>
      <c r="CD83" s="325"/>
      <c r="CE83" s="325"/>
      <c r="CF83" s="325"/>
      <c r="CG83" s="303"/>
      <c r="CH83" s="394"/>
      <c r="CI83" s="156"/>
      <c r="CJ83">
        <f t="shared" si="156"/>
        <v>65</v>
      </c>
      <c r="CK83">
        <f t="shared" si="122"/>
        <v>0</v>
      </c>
      <c r="CL83" s="156"/>
      <c r="CM83" s="218"/>
      <c r="CN83" s="90"/>
      <c r="CS83" s="175">
        <f t="shared" si="157"/>
        <v>65</v>
      </c>
      <c r="CT83">
        <f t="shared" ref="CT83:CT137" si="182">SUMIF($CS$12:$CS$15,CS83,$CT$12:$CT$15)</f>
        <v>0</v>
      </c>
    </row>
    <row r="84" spans="1:98" ht="15" customHeight="1">
      <c r="A84" s="394"/>
      <c r="B84" s="360">
        <f t="shared" ref="B84:B137" si="183">B83+1</f>
        <v>67</v>
      </c>
      <c r="C84" s="359" t="str">
        <f t="shared" si="150"/>
        <v>axx67</v>
      </c>
      <c r="D84" s="334">
        <f t="shared" si="158"/>
        <v>3</v>
      </c>
      <c r="E84" s="82">
        <f t="shared" si="159"/>
        <v>0</v>
      </c>
      <c r="F84" s="295">
        <f t="shared" si="160"/>
        <v>0</v>
      </c>
      <c r="G84" s="295">
        <f t="shared" ref="G84:G137" si="184">IF(D84=2,E84-F84,0)</f>
        <v>0</v>
      </c>
      <c r="H84" s="295">
        <f t="shared" si="161"/>
        <v>0</v>
      </c>
      <c r="I84" s="156">
        <v>66</v>
      </c>
      <c r="J84" s="325"/>
      <c r="K84" s="325"/>
      <c r="L84" s="325"/>
      <c r="M84" s="325"/>
      <c r="N84" s="325"/>
      <c r="O84" s="394"/>
      <c r="P84" s="360">
        <f t="shared" ref="P84:P137" si="185">P83+1</f>
        <v>67</v>
      </c>
      <c r="Q84" s="359" t="str">
        <f t="shared" si="151"/>
        <v>axx67</v>
      </c>
      <c r="R84" s="334">
        <f t="shared" si="162"/>
        <v>3</v>
      </c>
      <c r="S84" s="82">
        <f t="shared" si="163"/>
        <v>0</v>
      </c>
      <c r="T84" s="295">
        <f t="shared" si="164"/>
        <v>0</v>
      </c>
      <c r="U84" s="295">
        <f t="shared" ref="U84:U137" si="186">IF(R84=2,S84-T84,0)</f>
        <v>0</v>
      </c>
      <c r="V84" s="295">
        <f t="shared" si="165"/>
        <v>0</v>
      </c>
      <c r="W84" s="156">
        <v>66</v>
      </c>
      <c r="X84" s="325"/>
      <c r="Y84" s="325"/>
      <c r="Z84" s="325"/>
      <c r="AA84" s="325"/>
      <c r="AB84" s="325"/>
      <c r="AC84" s="394"/>
      <c r="AD84" s="360">
        <f t="shared" ref="AD84:AD137" si="187">AD83+1</f>
        <v>67</v>
      </c>
      <c r="AE84" s="359" t="str">
        <f t="shared" si="152"/>
        <v>axx67</v>
      </c>
      <c r="AF84" s="334">
        <f t="shared" si="166"/>
        <v>3</v>
      </c>
      <c r="AG84" s="82">
        <f t="shared" si="167"/>
        <v>0</v>
      </c>
      <c r="AH84" s="295">
        <f t="shared" si="168"/>
        <v>0</v>
      </c>
      <c r="AI84" s="295">
        <f t="shared" ref="AI84:AI137" si="188">IF(AF84=2,AG84-AH84,0)</f>
        <v>0</v>
      </c>
      <c r="AJ84" s="295">
        <f t="shared" si="169"/>
        <v>0</v>
      </c>
      <c r="AK84" s="156">
        <v>66</v>
      </c>
      <c r="AL84" s="325"/>
      <c r="AM84" s="325"/>
      <c r="AN84" s="325"/>
      <c r="AO84" s="325"/>
      <c r="AP84" s="325"/>
      <c r="AQ84" s="394"/>
      <c r="AR84" s="360">
        <f t="shared" ref="AR84:AR137" si="189">AR83+1</f>
        <v>67</v>
      </c>
      <c r="AS84" s="359" t="str">
        <f t="shared" si="153"/>
        <v>axx67</v>
      </c>
      <c r="AT84" s="334">
        <f t="shared" si="170"/>
        <v>3</v>
      </c>
      <c r="AU84" s="82">
        <f t="shared" si="171"/>
        <v>0</v>
      </c>
      <c r="AV84" s="295">
        <f t="shared" si="172"/>
        <v>0</v>
      </c>
      <c r="AW84" s="295">
        <f t="shared" ref="AW84:AW137" si="190">IF(AT84=2,AU84-AV84,0)</f>
        <v>0</v>
      </c>
      <c r="AX84" s="295">
        <f t="shared" si="173"/>
        <v>0</v>
      </c>
      <c r="AY84" s="156">
        <v>66</v>
      </c>
      <c r="AZ84" s="325"/>
      <c r="BA84" s="325"/>
      <c r="BB84" s="325"/>
      <c r="BC84" s="325"/>
      <c r="BD84" s="325"/>
      <c r="BE84" s="394"/>
      <c r="BF84" s="360">
        <f t="shared" ref="BF84:BF137" si="191">BF83+1</f>
        <v>67</v>
      </c>
      <c r="BG84" s="359" t="str">
        <f t="shared" si="154"/>
        <v>axx67</v>
      </c>
      <c r="BH84" s="334">
        <f t="shared" si="174"/>
        <v>3</v>
      </c>
      <c r="BI84" s="82">
        <f t="shared" si="175"/>
        <v>0</v>
      </c>
      <c r="BJ84" s="295">
        <f t="shared" si="176"/>
        <v>0</v>
      </c>
      <c r="BK84" s="295">
        <f t="shared" ref="BK84:BK137" si="192">IF(BH84=2,BI84-BJ84,0)</f>
        <v>0</v>
      </c>
      <c r="BL84" s="295">
        <f t="shared" si="177"/>
        <v>0</v>
      </c>
      <c r="BM84" s="156">
        <v>66</v>
      </c>
      <c r="BN84" s="325"/>
      <c r="BO84" s="325"/>
      <c r="BP84" s="325"/>
      <c r="BQ84" s="325"/>
      <c r="BR84" s="325"/>
      <c r="BS84" s="394"/>
      <c r="BT84" s="360">
        <f t="shared" ref="BT84:BT137" si="193">BT83+1</f>
        <v>67</v>
      </c>
      <c r="BU84" s="359" t="str">
        <f t="shared" si="155"/>
        <v>axx67</v>
      </c>
      <c r="BV84" s="334">
        <f t="shared" si="178"/>
        <v>3</v>
      </c>
      <c r="BW84" s="82">
        <f t="shared" si="179"/>
        <v>0</v>
      </c>
      <c r="BX84" s="295">
        <f t="shared" si="180"/>
        <v>0</v>
      </c>
      <c r="BY84" s="295">
        <f t="shared" ref="BY84:BY137" si="194">IF(BV84=2,BW84-BX84,0)</f>
        <v>0</v>
      </c>
      <c r="BZ84" s="295">
        <f t="shared" si="181"/>
        <v>0</v>
      </c>
      <c r="CA84" s="156">
        <v>66</v>
      </c>
      <c r="CB84" s="325"/>
      <c r="CC84" s="325"/>
      <c r="CD84" s="325"/>
      <c r="CE84" s="325"/>
      <c r="CF84" s="325"/>
      <c r="CG84" s="303"/>
      <c r="CH84" s="394"/>
      <c r="CI84" s="156"/>
      <c r="CJ84">
        <f t="shared" si="156"/>
        <v>66</v>
      </c>
      <c r="CK84">
        <f t="shared" ref="CK84:CK137" si="195">SUMIFS($CL$8:$CL$13,$CK$8:$CK$13,CJ84)</f>
        <v>0</v>
      </c>
      <c r="CL84" s="156"/>
      <c r="CM84" s="218"/>
      <c r="CN84" s="90"/>
      <c r="CS84" s="175">
        <f t="shared" si="157"/>
        <v>66</v>
      </c>
      <c r="CT84">
        <f t="shared" si="182"/>
        <v>0</v>
      </c>
    </row>
    <row r="85" spans="1:98" ht="15" customHeight="1">
      <c r="A85" s="394"/>
      <c r="B85" s="360">
        <f t="shared" si="183"/>
        <v>68</v>
      </c>
      <c r="C85" s="359" t="str">
        <f t="shared" si="150"/>
        <v>axx68</v>
      </c>
      <c r="D85" s="334">
        <f t="shared" si="158"/>
        <v>3</v>
      </c>
      <c r="E85" s="82">
        <f t="shared" si="159"/>
        <v>0</v>
      </c>
      <c r="F85" s="295">
        <f t="shared" si="160"/>
        <v>0</v>
      </c>
      <c r="G85" s="295">
        <f t="shared" si="184"/>
        <v>0</v>
      </c>
      <c r="H85" s="295">
        <f t="shared" si="161"/>
        <v>0</v>
      </c>
      <c r="I85">
        <v>67</v>
      </c>
      <c r="J85" s="325"/>
      <c r="K85" s="325"/>
      <c r="L85" s="325"/>
      <c r="M85" s="325"/>
      <c r="N85" s="325"/>
      <c r="O85" s="394"/>
      <c r="P85" s="360">
        <f t="shared" si="185"/>
        <v>68</v>
      </c>
      <c r="Q85" s="359" t="str">
        <f t="shared" si="151"/>
        <v>axx68</v>
      </c>
      <c r="R85" s="334">
        <f t="shared" si="162"/>
        <v>3</v>
      </c>
      <c r="S85" s="82">
        <f t="shared" si="163"/>
        <v>0</v>
      </c>
      <c r="T85" s="295">
        <f t="shared" si="164"/>
        <v>0</v>
      </c>
      <c r="U85" s="295">
        <f t="shared" si="186"/>
        <v>0</v>
      </c>
      <c r="V85" s="295">
        <f t="shared" si="165"/>
        <v>0</v>
      </c>
      <c r="W85">
        <v>67</v>
      </c>
      <c r="X85" s="325"/>
      <c r="Y85" s="325"/>
      <c r="Z85" s="325"/>
      <c r="AA85" s="325"/>
      <c r="AB85" s="325"/>
      <c r="AC85" s="394"/>
      <c r="AD85" s="360">
        <f t="shared" si="187"/>
        <v>68</v>
      </c>
      <c r="AE85" s="359" t="str">
        <f t="shared" si="152"/>
        <v>axx68</v>
      </c>
      <c r="AF85" s="334">
        <f t="shared" si="166"/>
        <v>3</v>
      </c>
      <c r="AG85" s="82">
        <f t="shared" si="167"/>
        <v>0</v>
      </c>
      <c r="AH85" s="295">
        <f t="shared" si="168"/>
        <v>0</v>
      </c>
      <c r="AI85" s="295">
        <f t="shared" si="188"/>
        <v>0</v>
      </c>
      <c r="AJ85" s="295">
        <f t="shared" si="169"/>
        <v>0</v>
      </c>
      <c r="AK85">
        <v>67</v>
      </c>
      <c r="AL85" s="325"/>
      <c r="AM85" s="325"/>
      <c r="AN85" s="325"/>
      <c r="AO85" s="325"/>
      <c r="AP85" s="325"/>
      <c r="AQ85" s="394"/>
      <c r="AR85" s="360">
        <f t="shared" si="189"/>
        <v>68</v>
      </c>
      <c r="AS85" s="359" t="str">
        <f t="shared" si="153"/>
        <v>axx68</v>
      </c>
      <c r="AT85" s="334">
        <f t="shared" si="170"/>
        <v>3</v>
      </c>
      <c r="AU85" s="82">
        <f t="shared" si="171"/>
        <v>0</v>
      </c>
      <c r="AV85" s="295">
        <f t="shared" si="172"/>
        <v>0</v>
      </c>
      <c r="AW85" s="295">
        <f t="shared" si="190"/>
        <v>0</v>
      </c>
      <c r="AX85" s="295">
        <f t="shared" si="173"/>
        <v>0</v>
      </c>
      <c r="AY85">
        <v>67</v>
      </c>
      <c r="AZ85" s="325"/>
      <c r="BA85" s="325"/>
      <c r="BB85" s="325"/>
      <c r="BC85" s="325"/>
      <c r="BD85" s="325"/>
      <c r="BE85" s="394"/>
      <c r="BF85" s="360">
        <f t="shared" si="191"/>
        <v>68</v>
      </c>
      <c r="BG85" s="359" t="str">
        <f t="shared" si="154"/>
        <v>axx68</v>
      </c>
      <c r="BH85" s="334">
        <f t="shared" si="174"/>
        <v>3</v>
      </c>
      <c r="BI85" s="82">
        <f t="shared" si="175"/>
        <v>0</v>
      </c>
      <c r="BJ85" s="295">
        <f t="shared" si="176"/>
        <v>0</v>
      </c>
      <c r="BK85" s="295">
        <f t="shared" si="192"/>
        <v>0</v>
      </c>
      <c r="BL85" s="295">
        <f t="shared" si="177"/>
        <v>0</v>
      </c>
      <c r="BM85">
        <v>67</v>
      </c>
      <c r="BN85" s="325"/>
      <c r="BO85" s="325"/>
      <c r="BP85" s="325"/>
      <c r="BQ85" s="325"/>
      <c r="BR85" s="325"/>
      <c r="BS85" s="394"/>
      <c r="BT85" s="360">
        <f t="shared" si="193"/>
        <v>68</v>
      </c>
      <c r="BU85" s="359" t="str">
        <f t="shared" si="155"/>
        <v>axx68</v>
      </c>
      <c r="BV85" s="334">
        <f t="shared" si="178"/>
        <v>3</v>
      </c>
      <c r="BW85" s="82">
        <f t="shared" si="179"/>
        <v>0</v>
      </c>
      <c r="BX85" s="295">
        <f t="shared" si="180"/>
        <v>0</v>
      </c>
      <c r="BY85" s="295">
        <f t="shared" si="194"/>
        <v>0</v>
      </c>
      <c r="BZ85" s="295">
        <f t="shared" si="181"/>
        <v>0</v>
      </c>
      <c r="CA85">
        <v>67</v>
      </c>
      <c r="CB85" s="325"/>
      <c r="CC85" s="325"/>
      <c r="CD85" s="325"/>
      <c r="CE85" s="325"/>
      <c r="CF85" s="325"/>
      <c r="CG85" s="303"/>
      <c r="CH85" s="394"/>
      <c r="CI85" s="156"/>
      <c r="CJ85">
        <f t="shared" si="156"/>
        <v>67</v>
      </c>
      <c r="CK85">
        <f t="shared" si="195"/>
        <v>0</v>
      </c>
      <c r="CL85" s="156"/>
      <c r="CM85" s="218"/>
      <c r="CN85" s="90"/>
      <c r="CS85" s="175">
        <f t="shared" si="157"/>
        <v>67</v>
      </c>
      <c r="CT85">
        <f t="shared" si="182"/>
        <v>0</v>
      </c>
    </row>
    <row r="86" spans="1:98" ht="15" customHeight="1">
      <c r="A86" s="394"/>
      <c r="B86" s="360">
        <f t="shared" si="183"/>
        <v>69</v>
      </c>
      <c r="C86" s="359" t="str">
        <f t="shared" si="150"/>
        <v>axx69</v>
      </c>
      <c r="D86" s="334">
        <f t="shared" si="158"/>
        <v>3</v>
      </c>
      <c r="E86" s="82">
        <f t="shared" si="159"/>
        <v>0</v>
      </c>
      <c r="F86" s="295">
        <f t="shared" si="160"/>
        <v>0</v>
      </c>
      <c r="G86" s="295">
        <f t="shared" si="184"/>
        <v>0</v>
      </c>
      <c r="H86" s="295">
        <f t="shared" si="161"/>
        <v>0</v>
      </c>
      <c r="I86" s="156">
        <v>68</v>
      </c>
      <c r="J86" s="325"/>
      <c r="K86" s="325"/>
      <c r="L86" s="325"/>
      <c r="M86" s="325"/>
      <c r="N86" s="325"/>
      <c r="O86" s="394"/>
      <c r="P86" s="360">
        <f t="shared" si="185"/>
        <v>69</v>
      </c>
      <c r="Q86" s="359" t="str">
        <f t="shared" si="151"/>
        <v>axx69</v>
      </c>
      <c r="R86" s="334">
        <f t="shared" si="162"/>
        <v>3</v>
      </c>
      <c r="S86" s="82">
        <f t="shared" si="163"/>
        <v>0</v>
      </c>
      <c r="T86" s="295">
        <f t="shared" si="164"/>
        <v>0</v>
      </c>
      <c r="U86" s="295">
        <f t="shared" si="186"/>
        <v>0</v>
      </c>
      <c r="V86" s="295">
        <f t="shared" si="165"/>
        <v>0</v>
      </c>
      <c r="W86" s="156">
        <v>68</v>
      </c>
      <c r="X86" s="325"/>
      <c r="Y86" s="325"/>
      <c r="Z86" s="325"/>
      <c r="AA86" s="325"/>
      <c r="AB86" s="325"/>
      <c r="AC86" s="394"/>
      <c r="AD86" s="360">
        <f t="shared" si="187"/>
        <v>69</v>
      </c>
      <c r="AE86" s="359" t="str">
        <f t="shared" si="152"/>
        <v>axx69</v>
      </c>
      <c r="AF86" s="334">
        <f t="shared" si="166"/>
        <v>3</v>
      </c>
      <c r="AG86" s="82">
        <f t="shared" si="167"/>
        <v>0</v>
      </c>
      <c r="AH86" s="295">
        <f t="shared" si="168"/>
        <v>0</v>
      </c>
      <c r="AI86" s="295">
        <f t="shared" si="188"/>
        <v>0</v>
      </c>
      <c r="AJ86" s="295">
        <f t="shared" si="169"/>
        <v>0</v>
      </c>
      <c r="AK86" s="156">
        <v>68</v>
      </c>
      <c r="AL86" s="325"/>
      <c r="AM86" s="325"/>
      <c r="AN86" s="325"/>
      <c r="AO86" s="325"/>
      <c r="AP86" s="325"/>
      <c r="AQ86" s="394"/>
      <c r="AR86" s="360">
        <f t="shared" si="189"/>
        <v>69</v>
      </c>
      <c r="AS86" s="359" t="str">
        <f t="shared" si="153"/>
        <v>axx69</v>
      </c>
      <c r="AT86" s="334">
        <f t="shared" si="170"/>
        <v>3</v>
      </c>
      <c r="AU86" s="82">
        <f t="shared" si="171"/>
        <v>0</v>
      </c>
      <c r="AV86" s="295">
        <f t="shared" si="172"/>
        <v>0</v>
      </c>
      <c r="AW86" s="295">
        <f t="shared" si="190"/>
        <v>0</v>
      </c>
      <c r="AX86" s="295">
        <f t="shared" si="173"/>
        <v>0</v>
      </c>
      <c r="AY86" s="156">
        <v>68</v>
      </c>
      <c r="AZ86" s="325"/>
      <c r="BA86" s="325"/>
      <c r="BB86" s="325"/>
      <c r="BC86" s="325"/>
      <c r="BD86" s="325"/>
      <c r="BE86" s="394"/>
      <c r="BF86" s="360">
        <f t="shared" si="191"/>
        <v>69</v>
      </c>
      <c r="BG86" s="359" t="str">
        <f t="shared" si="154"/>
        <v>axx69</v>
      </c>
      <c r="BH86" s="334">
        <f t="shared" si="174"/>
        <v>3</v>
      </c>
      <c r="BI86" s="82">
        <f t="shared" si="175"/>
        <v>0</v>
      </c>
      <c r="BJ86" s="295">
        <f t="shared" si="176"/>
        <v>0</v>
      </c>
      <c r="BK86" s="295">
        <f t="shared" si="192"/>
        <v>0</v>
      </c>
      <c r="BL86" s="295">
        <f t="shared" si="177"/>
        <v>0</v>
      </c>
      <c r="BM86" s="156">
        <v>68</v>
      </c>
      <c r="BN86" s="325"/>
      <c r="BO86" s="325"/>
      <c r="BP86" s="325"/>
      <c r="BQ86" s="325"/>
      <c r="BR86" s="325"/>
      <c r="BS86" s="394"/>
      <c r="BT86" s="360">
        <f t="shared" si="193"/>
        <v>69</v>
      </c>
      <c r="BU86" s="359" t="str">
        <f t="shared" si="155"/>
        <v>axx69</v>
      </c>
      <c r="BV86" s="334">
        <f t="shared" si="178"/>
        <v>3</v>
      </c>
      <c r="BW86" s="82">
        <f t="shared" si="179"/>
        <v>0</v>
      </c>
      <c r="BX86" s="295">
        <f t="shared" si="180"/>
        <v>0</v>
      </c>
      <c r="BY86" s="295">
        <f t="shared" si="194"/>
        <v>0</v>
      </c>
      <c r="BZ86" s="295">
        <f t="shared" si="181"/>
        <v>0</v>
      </c>
      <c r="CA86" s="156">
        <v>68</v>
      </c>
      <c r="CB86" s="325"/>
      <c r="CC86" s="325"/>
      <c r="CD86" s="325"/>
      <c r="CE86" s="325"/>
      <c r="CF86" s="325"/>
      <c r="CG86" s="303"/>
      <c r="CH86" s="394"/>
      <c r="CI86" s="156"/>
      <c r="CJ86">
        <f t="shared" si="156"/>
        <v>68</v>
      </c>
      <c r="CK86">
        <f t="shared" si="195"/>
        <v>0</v>
      </c>
      <c r="CL86" s="156"/>
      <c r="CM86" s="218"/>
      <c r="CN86" s="90"/>
      <c r="CS86" s="175">
        <f t="shared" si="157"/>
        <v>68</v>
      </c>
      <c r="CT86">
        <f t="shared" si="182"/>
        <v>0</v>
      </c>
    </row>
    <row r="87" spans="1:98" ht="15" customHeight="1">
      <c r="A87" s="394"/>
      <c r="B87" s="360">
        <f t="shared" si="183"/>
        <v>70</v>
      </c>
      <c r="C87" s="359" t="str">
        <f t="shared" si="150"/>
        <v>axx70</v>
      </c>
      <c r="D87" s="334">
        <f t="shared" si="158"/>
        <v>3</v>
      </c>
      <c r="E87" s="82">
        <f t="shared" si="159"/>
        <v>0</v>
      </c>
      <c r="F87" s="295">
        <f t="shared" si="160"/>
        <v>0</v>
      </c>
      <c r="G87" s="295">
        <f t="shared" si="184"/>
        <v>0</v>
      </c>
      <c r="H87" s="295">
        <f t="shared" si="161"/>
        <v>0</v>
      </c>
      <c r="I87">
        <v>69</v>
      </c>
      <c r="J87" s="325"/>
      <c r="K87" s="325"/>
      <c r="L87" s="325"/>
      <c r="M87" s="325"/>
      <c r="N87" s="325"/>
      <c r="O87" s="394"/>
      <c r="P87" s="360">
        <f t="shared" si="185"/>
        <v>70</v>
      </c>
      <c r="Q87" s="359" t="str">
        <f t="shared" si="151"/>
        <v>axx70</v>
      </c>
      <c r="R87" s="334">
        <f t="shared" si="162"/>
        <v>3</v>
      </c>
      <c r="S87" s="82">
        <f t="shared" si="163"/>
        <v>0</v>
      </c>
      <c r="T87" s="295">
        <f t="shared" si="164"/>
        <v>0</v>
      </c>
      <c r="U87" s="295">
        <f t="shared" si="186"/>
        <v>0</v>
      </c>
      <c r="V87" s="295">
        <f t="shared" si="165"/>
        <v>0</v>
      </c>
      <c r="W87">
        <v>69</v>
      </c>
      <c r="X87" s="325"/>
      <c r="Y87" s="325"/>
      <c r="Z87" s="325"/>
      <c r="AA87" s="325"/>
      <c r="AB87" s="325"/>
      <c r="AC87" s="394"/>
      <c r="AD87" s="360">
        <f t="shared" si="187"/>
        <v>70</v>
      </c>
      <c r="AE87" s="359" t="str">
        <f t="shared" si="152"/>
        <v>axx70</v>
      </c>
      <c r="AF87" s="334">
        <f t="shared" si="166"/>
        <v>3</v>
      </c>
      <c r="AG87" s="82">
        <f t="shared" si="167"/>
        <v>0</v>
      </c>
      <c r="AH87" s="295">
        <f t="shared" si="168"/>
        <v>0</v>
      </c>
      <c r="AI87" s="295">
        <f t="shared" si="188"/>
        <v>0</v>
      </c>
      <c r="AJ87" s="295">
        <f t="shared" si="169"/>
        <v>0</v>
      </c>
      <c r="AK87">
        <v>69</v>
      </c>
      <c r="AL87" s="325"/>
      <c r="AM87" s="325"/>
      <c r="AN87" s="325"/>
      <c r="AO87" s="325"/>
      <c r="AP87" s="325"/>
      <c r="AQ87" s="394"/>
      <c r="AR87" s="360">
        <f t="shared" si="189"/>
        <v>70</v>
      </c>
      <c r="AS87" s="359" t="str">
        <f t="shared" si="153"/>
        <v>axx70</v>
      </c>
      <c r="AT87" s="334">
        <f t="shared" si="170"/>
        <v>3</v>
      </c>
      <c r="AU87" s="82">
        <f t="shared" si="171"/>
        <v>0</v>
      </c>
      <c r="AV87" s="295">
        <f t="shared" si="172"/>
        <v>0</v>
      </c>
      <c r="AW87" s="295">
        <f t="shared" si="190"/>
        <v>0</v>
      </c>
      <c r="AX87" s="295">
        <f t="shared" si="173"/>
        <v>0</v>
      </c>
      <c r="AY87">
        <v>69</v>
      </c>
      <c r="AZ87" s="325"/>
      <c r="BA87" s="325"/>
      <c r="BB87" s="325"/>
      <c r="BC87" s="325"/>
      <c r="BD87" s="325"/>
      <c r="BE87" s="394"/>
      <c r="BF87" s="360">
        <f t="shared" si="191"/>
        <v>70</v>
      </c>
      <c r="BG87" s="359" t="str">
        <f t="shared" si="154"/>
        <v>axx70</v>
      </c>
      <c r="BH87" s="334">
        <f t="shared" si="174"/>
        <v>3</v>
      </c>
      <c r="BI87" s="82">
        <f t="shared" si="175"/>
        <v>0</v>
      </c>
      <c r="BJ87" s="295">
        <f t="shared" si="176"/>
        <v>0</v>
      </c>
      <c r="BK87" s="295">
        <f t="shared" si="192"/>
        <v>0</v>
      </c>
      <c r="BL87" s="295">
        <f t="shared" si="177"/>
        <v>0</v>
      </c>
      <c r="BM87">
        <v>69</v>
      </c>
      <c r="BN87" s="325"/>
      <c r="BO87" s="325"/>
      <c r="BP87" s="325"/>
      <c r="BQ87" s="325"/>
      <c r="BR87" s="325"/>
      <c r="BS87" s="394"/>
      <c r="BT87" s="360">
        <f t="shared" si="193"/>
        <v>70</v>
      </c>
      <c r="BU87" s="359" t="str">
        <f t="shared" si="155"/>
        <v>axx70</v>
      </c>
      <c r="BV87" s="334">
        <f t="shared" si="178"/>
        <v>3</v>
      </c>
      <c r="BW87" s="82">
        <f t="shared" si="179"/>
        <v>0</v>
      </c>
      <c r="BX87" s="295">
        <f t="shared" si="180"/>
        <v>0</v>
      </c>
      <c r="BY87" s="295">
        <f t="shared" si="194"/>
        <v>0</v>
      </c>
      <c r="BZ87" s="295">
        <f t="shared" si="181"/>
        <v>0</v>
      </c>
      <c r="CA87">
        <v>69</v>
      </c>
      <c r="CB87" s="325"/>
      <c r="CC87" s="325"/>
      <c r="CD87" s="325"/>
      <c r="CE87" s="325"/>
      <c r="CF87" s="325"/>
      <c r="CG87" s="303"/>
      <c r="CH87" s="394"/>
      <c r="CI87" s="156"/>
      <c r="CJ87">
        <f t="shared" si="156"/>
        <v>69</v>
      </c>
      <c r="CK87">
        <f t="shared" si="195"/>
        <v>0</v>
      </c>
      <c r="CL87" s="156"/>
      <c r="CM87" s="218"/>
      <c r="CN87" s="90"/>
      <c r="CS87" s="175">
        <f t="shared" si="157"/>
        <v>69</v>
      </c>
      <c r="CT87">
        <f t="shared" si="182"/>
        <v>0</v>
      </c>
    </row>
    <row r="88" spans="1:98" ht="15" customHeight="1">
      <c r="A88" s="394"/>
      <c r="B88" s="360">
        <f t="shared" si="183"/>
        <v>71</v>
      </c>
      <c r="C88" s="359" t="str">
        <f t="shared" si="150"/>
        <v>axx71</v>
      </c>
      <c r="D88" s="334">
        <f t="shared" si="158"/>
        <v>3</v>
      </c>
      <c r="E88" s="82">
        <f t="shared" si="159"/>
        <v>0</v>
      </c>
      <c r="F88" s="295">
        <f t="shared" si="160"/>
        <v>0</v>
      </c>
      <c r="G88" s="295">
        <f t="shared" si="184"/>
        <v>0</v>
      </c>
      <c r="H88" s="295">
        <f t="shared" si="161"/>
        <v>0</v>
      </c>
      <c r="I88" s="156">
        <v>70</v>
      </c>
      <c r="J88" s="325"/>
      <c r="K88" s="325"/>
      <c r="L88" s="325"/>
      <c r="M88" s="325"/>
      <c r="N88" s="325"/>
      <c r="O88" s="394"/>
      <c r="P88" s="360">
        <f t="shared" si="185"/>
        <v>71</v>
      </c>
      <c r="Q88" s="359" t="str">
        <f t="shared" si="151"/>
        <v>axx71</v>
      </c>
      <c r="R88" s="334">
        <f t="shared" si="162"/>
        <v>3</v>
      </c>
      <c r="S88" s="82">
        <f t="shared" si="163"/>
        <v>0</v>
      </c>
      <c r="T88" s="295">
        <f t="shared" si="164"/>
        <v>0</v>
      </c>
      <c r="U88" s="295">
        <f t="shared" si="186"/>
        <v>0</v>
      </c>
      <c r="V88" s="295">
        <f t="shared" si="165"/>
        <v>0</v>
      </c>
      <c r="W88" s="156">
        <v>70</v>
      </c>
      <c r="X88" s="325"/>
      <c r="Y88" s="325"/>
      <c r="Z88" s="325"/>
      <c r="AA88" s="325"/>
      <c r="AB88" s="325"/>
      <c r="AC88" s="394"/>
      <c r="AD88" s="360">
        <f t="shared" si="187"/>
        <v>71</v>
      </c>
      <c r="AE88" s="359" t="str">
        <f t="shared" si="152"/>
        <v>axx71</v>
      </c>
      <c r="AF88" s="334">
        <f t="shared" si="166"/>
        <v>3</v>
      </c>
      <c r="AG88" s="82">
        <f t="shared" si="167"/>
        <v>0</v>
      </c>
      <c r="AH88" s="295">
        <f t="shared" si="168"/>
        <v>0</v>
      </c>
      <c r="AI88" s="295">
        <f t="shared" si="188"/>
        <v>0</v>
      </c>
      <c r="AJ88" s="295">
        <f t="shared" si="169"/>
        <v>0</v>
      </c>
      <c r="AK88" s="156">
        <v>70</v>
      </c>
      <c r="AL88" s="325"/>
      <c r="AM88" s="325"/>
      <c r="AN88" s="325"/>
      <c r="AO88" s="325"/>
      <c r="AP88" s="325"/>
      <c r="AQ88" s="394"/>
      <c r="AR88" s="360">
        <f t="shared" si="189"/>
        <v>71</v>
      </c>
      <c r="AS88" s="359" t="str">
        <f t="shared" si="153"/>
        <v>axx71</v>
      </c>
      <c r="AT88" s="334">
        <f t="shared" si="170"/>
        <v>3</v>
      </c>
      <c r="AU88" s="82">
        <f t="shared" si="171"/>
        <v>0</v>
      </c>
      <c r="AV88" s="295">
        <f t="shared" si="172"/>
        <v>0</v>
      </c>
      <c r="AW88" s="295">
        <f t="shared" si="190"/>
        <v>0</v>
      </c>
      <c r="AX88" s="295">
        <f t="shared" si="173"/>
        <v>0</v>
      </c>
      <c r="AY88" s="156">
        <v>70</v>
      </c>
      <c r="AZ88" s="325"/>
      <c r="BA88" s="325"/>
      <c r="BB88" s="325"/>
      <c r="BC88" s="325"/>
      <c r="BD88" s="325"/>
      <c r="BE88" s="394"/>
      <c r="BF88" s="360">
        <f t="shared" si="191"/>
        <v>71</v>
      </c>
      <c r="BG88" s="359" t="str">
        <f t="shared" si="154"/>
        <v>axx71</v>
      </c>
      <c r="BH88" s="334">
        <f t="shared" si="174"/>
        <v>3</v>
      </c>
      <c r="BI88" s="82">
        <f t="shared" si="175"/>
        <v>0</v>
      </c>
      <c r="BJ88" s="295">
        <f t="shared" si="176"/>
        <v>0</v>
      </c>
      <c r="BK88" s="295">
        <f t="shared" si="192"/>
        <v>0</v>
      </c>
      <c r="BL88" s="295">
        <f t="shared" si="177"/>
        <v>0</v>
      </c>
      <c r="BM88" s="156">
        <v>70</v>
      </c>
      <c r="BN88" s="325"/>
      <c r="BO88" s="325"/>
      <c r="BP88" s="325"/>
      <c r="BQ88" s="325"/>
      <c r="BR88" s="325"/>
      <c r="BS88" s="394"/>
      <c r="BT88" s="360">
        <f t="shared" si="193"/>
        <v>71</v>
      </c>
      <c r="BU88" s="359" t="str">
        <f t="shared" si="155"/>
        <v>axx71</v>
      </c>
      <c r="BV88" s="334">
        <f t="shared" si="178"/>
        <v>3</v>
      </c>
      <c r="BW88" s="82">
        <f t="shared" si="179"/>
        <v>0</v>
      </c>
      <c r="BX88" s="295">
        <f t="shared" si="180"/>
        <v>0</v>
      </c>
      <c r="BY88" s="295">
        <f t="shared" si="194"/>
        <v>0</v>
      </c>
      <c r="BZ88" s="295">
        <f t="shared" si="181"/>
        <v>0</v>
      </c>
      <c r="CA88" s="156">
        <v>70</v>
      </c>
      <c r="CB88" s="325"/>
      <c r="CC88" s="325"/>
      <c r="CD88" s="325"/>
      <c r="CE88" s="325"/>
      <c r="CF88" s="325"/>
      <c r="CG88" s="303"/>
      <c r="CH88" s="394"/>
      <c r="CI88" s="156"/>
      <c r="CJ88">
        <f t="shared" si="156"/>
        <v>70</v>
      </c>
      <c r="CK88">
        <f t="shared" si="195"/>
        <v>0</v>
      </c>
      <c r="CL88" s="156"/>
      <c r="CM88" s="218"/>
      <c r="CN88" s="90"/>
      <c r="CS88" s="175">
        <f t="shared" si="157"/>
        <v>70</v>
      </c>
      <c r="CT88">
        <f t="shared" si="182"/>
        <v>0</v>
      </c>
    </row>
    <row r="89" spans="1:98" ht="15" customHeight="1">
      <c r="A89" s="394"/>
      <c r="B89" s="360">
        <f t="shared" si="183"/>
        <v>72</v>
      </c>
      <c r="C89" s="359" t="str">
        <f t="shared" si="150"/>
        <v>axx72</v>
      </c>
      <c r="D89" s="334">
        <f t="shared" si="158"/>
        <v>3</v>
      </c>
      <c r="E89" s="82">
        <f t="shared" si="159"/>
        <v>0</v>
      </c>
      <c r="F89" s="295">
        <f t="shared" si="160"/>
        <v>0</v>
      </c>
      <c r="G89" s="295">
        <f t="shared" si="184"/>
        <v>0</v>
      </c>
      <c r="H89" s="295">
        <f t="shared" si="161"/>
        <v>0</v>
      </c>
      <c r="I89">
        <v>71</v>
      </c>
      <c r="J89" s="325"/>
      <c r="K89" s="325"/>
      <c r="L89" s="325"/>
      <c r="M89" s="325"/>
      <c r="N89" s="325"/>
      <c r="O89" s="394"/>
      <c r="P89" s="360">
        <f t="shared" si="185"/>
        <v>72</v>
      </c>
      <c r="Q89" s="359" t="str">
        <f t="shared" si="151"/>
        <v>axx72</v>
      </c>
      <c r="R89" s="334">
        <f t="shared" si="162"/>
        <v>3</v>
      </c>
      <c r="S89" s="82">
        <f t="shared" si="163"/>
        <v>0</v>
      </c>
      <c r="T89" s="295">
        <f t="shared" si="164"/>
        <v>0</v>
      </c>
      <c r="U89" s="295">
        <f t="shared" si="186"/>
        <v>0</v>
      </c>
      <c r="V89" s="295">
        <f t="shared" si="165"/>
        <v>0</v>
      </c>
      <c r="W89">
        <v>71</v>
      </c>
      <c r="X89" s="325"/>
      <c r="Y89" s="325"/>
      <c r="Z89" s="325"/>
      <c r="AA89" s="325"/>
      <c r="AB89" s="325"/>
      <c r="AC89" s="394"/>
      <c r="AD89" s="360">
        <f t="shared" si="187"/>
        <v>72</v>
      </c>
      <c r="AE89" s="359" t="str">
        <f t="shared" si="152"/>
        <v>axx72</v>
      </c>
      <c r="AF89" s="334">
        <f t="shared" si="166"/>
        <v>3</v>
      </c>
      <c r="AG89" s="82">
        <f t="shared" si="167"/>
        <v>0</v>
      </c>
      <c r="AH89" s="295">
        <f t="shared" si="168"/>
        <v>0</v>
      </c>
      <c r="AI89" s="295">
        <f t="shared" si="188"/>
        <v>0</v>
      </c>
      <c r="AJ89" s="295">
        <f t="shared" si="169"/>
        <v>0</v>
      </c>
      <c r="AK89">
        <v>71</v>
      </c>
      <c r="AL89" s="325"/>
      <c r="AM89" s="325"/>
      <c r="AN89" s="325"/>
      <c r="AO89" s="325"/>
      <c r="AP89" s="325"/>
      <c r="AQ89" s="394"/>
      <c r="AR89" s="360">
        <f t="shared" si="189"/>
        <v>72</v>
      </c>
      <c r="AS89" s="359" t="str">
        <f t="shared" si="153"/>
        <v>axx72</v>
      </c>
      <c r="AT89" s="334">
        <f t="shared" si="170"/>
        <v>3</v>
      </c>
      <c r="AU89" s="82">
        <f t="shared" si="171"/>
        <v>0</v>
      </c>
      <c r="AV89" s="295">
        <f t="shared" si="172"/>
        <v>0</v>
      </c>
      <c r="AW89" s="295">
        <f t="shared" si="190"/>
        <v>0</v>
      </c>
      <c r="AX89" s="295">
        <f t="shared" si="173"/>
        <v>0</v>
      </c>
      <c r="AY89">
        <v>71</v>
      </c>
      <c r="AZ89" s="325"/>
      <c r="BA89" s="325"/>
      <c r="BB89" s="325"/>
      <c r="BC89" s="325"/>
      <c r="BD89" s="325"/>
      <c r="BE89" s="394"/>
      <c r="BF89" s="360">
        <f t="shared" si="191"/>
        <v>72</v>
      </c>
      <c r="BG89" s="359" t="str">
        <f t="shared" si="154"/>
        <v>axx72</v>
      </c>
      <c r="BH89" s="334">
        <f t="shared" si="174"/>
        <v>3</v>
      </c>
      <c r="BI89" s="82">
        <f t="shared" si="175"/>
        <v>0</v>
      </c>
      <c r="BJ89" s="295">
        <f t="shared" si="176"/>
        <v>0</v>
      </c>
      <c r="BK89" s="295">
        <f t="shared" si="192"/>
        <v>0</v>
      </c>
      <c r="BL89" s="295">
        <f t="shared" si="177"/>
        <v>0</v>
      </c>
      <c r="BM89">
        <v>71</v>
      </c>
      <c r="BN89" s="325"/>
      <c r="BO89" s="325"/>
      <c r="BP89" s="325"/>
      <c r="BQ89" s="325"/>
      <c r="BR89" s="325"/>
      <c r="BS89" s="394"/>
      <c r="BT89" s="360">
        <f t="shared" si="193"/>
        <v>72</v>
      </c>
      <c r="BU89" s="359" t="str">
        <f t="shared" si="155"/>
        <v>axx72</v>
      </c>
      <c r="BV89" s="334">
        <f t="shared" si="178"/>
        <v>3</v>
      </c>
      <c r="BW89" s="82">
        <f t="shared" si="179"/>
        <v>0</v>
      </c>
      <c r="BX89" s="295">
        <f t="shared" si="180"/>
        <v>0</v>
      </c>
      <c r="BY89" s="295">
        <f t="shared" si="194"/>
        <v>0</v>
      </c>
      <c r="BZ89" s="295">
        <f t="shared" si="181"/>
        <v>0</v>
      </c>
      <c r="CA89">
        <v>71</v>
      </c>
      <c r="CB89" s="325"/>
      <c r="CC89" s="325"/>
      <c r="CD89" s="325"/>
      <c r="CE89" s="325"/>
      <c r="CF89" s="325"/>
      <c r="CG89" s="303"/>
      <c r="CH89" s="394"/>
      <c r="CI89" s="156"/>
      <c r="CJ89">
        <f t="shared" si="156"/>
        <v>71</v>
      </c>
      <c r="CK89">
        <f t="shared" si="195"/>
        <v>0</v>
      </c>
      <c r="CL89" s="156"/>
      <c r="CM89" s="218"/>
      <c r="CN89" s="90"/>
      <c r="CS89" s="175">
        <f t="shared" si="157"/>
        <v>71</v>
      </c>
      <c r="CT89">
        <f t="shared" si="182"/>
        <v>0</v>
      </c>
    </row>
    <row r="90" spans="1:98" ht="15" customHeight="1">
      <c r="A90" s="394"/>
      <c r="B90" s="360">
        <f t="shared" si="183"/>
        <v>73</v>
      </c>
      <c r="C90" s="359" t="str">
        <f t="shared" si="150"/>
        <v>axx73</v>
      </c>
      <c r="D90" s="334">
        <f t="shared" si="158"/>
        <v>3</v>
      </c>
      <c r="E90" s="82">
        <f t="shared" si="159"/>
        <v>0</v>
      </c>
      <c r="F90" s="295">
        <f t="shared" si="160"/>
        <v>0</v>
      </c>
      <c r="G90" s="295">
        <f t="shared" si="184"/>
        <v>0</v>
      </c>
      <c r="H90" s="295">
        <f t="shared" si="161"/>
        <v>0</v>
      </c>
      <c r="I90" s="156">
        <v>72</v>
      </c>
      <c r="J90" s="325"/>
      <c r="K90" s="325"/>
      <c r="L90" s="325"/>
      <c r="M90" s="325"/>
      <c r="N90" s="325"/>
      <c r="O90" s="394"/>
      <c r="P90" s="360">
        <f t="shared" si="185"/>
        <v>73</v>
      </c>
      <c r="Q90" s="359" t="str">
        <f t="shared" si="151"/>
        <v>axx73</v>
      </c>
      <c r="R90" s="334">
        <f t="shared" si="162"/>
        <v>3</v>
      </c>
      <c r="S90" s="82">
        <f t="shared" si="163"/>
        <v>0</v>
      </c>
      <c r="T90" s="295">
        <f t="shared" si="164"/>
        <v>0</v>
      </c>
      <c r="U90" s="295">
        <f t="shared" si="186"/>
        <v>0</v>
      </c>
      <c r="V90" s="295">
        <f t="shared" si="165"/>
        <v>0</v>
      </c>
      <c r="W90" s="156">
        <v>72</v>
      </c>
      <c r="X90" s="325"/>
      <c r="Y90" s="325"/>
      <c r="Z90" s="325"/>
      <c r="AA90" s="325"/>
      <c r="AB90" s="325"/>
      <c r="AC90" s="394"/>
      <c r="AD90" s="360">
        <f t="shared" si="187"/>
        <v>73</v>
      </c>
      <c r="AE90" s="359" t="str">
        <f t="shared" si="152"/>
        <v>axx73</v>
      </c>
      <c r="AF90" s="334">
        <f t="shared" si="166"/>
        <v>3</v>
      </c>
      <c r="AG90" s="82">
        <f t="shared" si="167"/>
        <v>0</v>
      </c>
      <c r="AH90" s="295">
        <f t="shared" si="168"/>
        <v>0</v>
      </c>
      <c r="AI90" s="295">
        <f t="shared" si="188"/>
        <v>0</v>
      </c>
      <c r="AJ90" s="295">
        <f t="shared" si="169"/>
        <v>0</v>
      </c>
      <c r="AK90" s="156">
        <v>72</v>
      </c>
      <c r="AL90" s="325"/>
      <c r="AM90" s="325"/>
      <c r="AN90" s="325"/>
      <c r="AO90" s="325"/>
      <c r="AP90" s="325"/>
      <c r="AQ90" s="394"/>
      <c r="AR90" s="360">
        <f t="shared" si="189"/>
        <v>73</v>
      </c>
      <c r="AS90" s="359" t="str">
        <f t="shared" si="153"/>
        <v>axx73</v>
      </c>
      <c r="AT90" s="334">
        <f t="shared" si="170"/>
        <v>3</v>
      </c>
      <c r="AU90" s="82">
        <f t="shared" si="171"/>
        <v>0</v>
      </c>
      <c r="AV90" s="295">
        <f t="shared" si="172"/>
        <v>0</v>
      </c>
      <c r="AW90" s="295">
        <f t="shared" si="190"/>
        <v>0</v>
      </c>
      <c r="AX90" s="295">
        <f t="shared" si="173"/>
        <v>0</v>
      </c>
      <c r="AY90" s="156">
        <v>72</v>
      </c>
      <c r="AZ90" s="325"/>
      <c r="BA90" s="325"/>
      <c r="BB90" s="325"/>
      <c r="BC90" s="325"/>
      <c r="BD90" s="325"/>
      <c r="BE90" s="394"/>
      <c r="BF90" s="360">
        <f t="shared" si="191"/>
        <v>73</v>
      </c>
      <c r="BG90" s="359" t="str">
        <f t="shared" si="154"/>
        <v>axx73</v>
      </c>
      <c r="BH90" s="334">
        <f t="shared" si="174"/>
        <v>3</v>
      </c>
      <c r="BI90" s="82">
        <f t="shared" si="175"/>
        <v>0</v>
      </c>
      <c r="BJ90" s="295">
        <f t="shared" si="176"/>
        <v>0</v>
      </c>
      <c r="BK90" s="295">
        <f t="shared" si="192"/>
        <v>0</v>
      </c>
      <c r="BL90" s="295">
        <f t="shared" si="177"/>
        <v>0</v>
      </c>
      <c r="BM90" s="156">
        <v>72</v>
      </c>
      <c r="BN90" s="325"/>
      <c r="BO90" s="325"/>
      <c r="BP90" s="325"/>
      <c r="BQ90" s="325"/>
      <c r="BR90" s="325"/>
      <c r="BS90" s="394"/>
      <c r="BT90" s="360">
        <f t="shared" si="193"/>
        <v>73</v>
      </c>
      <c r="BU90" s="359" t="str">
        <f t="shared" si="155"/>
        <v>axx73</v>
      </c>
      <c r="BV90" s="334">
        <f t="shared" si="178"/>
        <v>3</v>
      </c>
      <c r="BW90" s="82">
        <f t="shared" si="179"/>
        <v>0</v>
      </c>
      <c r="BX90" s="295">
        <f t="shared" si="180"/>
        <v>0</v>
      </c>
      <c r="BY90" s="295">
        <f t="shared" si="194"/>
        <v>0</v>
      </c>
      <c r="BZ90" s="295">
        <f t="shared" si="181"/>
        <v>0</v>
      </c>
      <c r="CA90" s="156">
        <v>72</v>
      </c>
      <c r="CB90" s="325"/>
      <c r="CC90" s="325"/>
      <c r="CD90" s="325"/>
      <c r="CE90" s="325"/>
      <c r="CF90" s="325"/>
      <c r="CG90" s="303"/>
      <c r="CH90" s="394"/>
      <c r="CI90" s="156"/>
      <c r="CJ90">
        <f t="shared" si="156"/>
        <v>72</v>
      </c>
      <c r="CK90">
        <f t="shared" si="195"/>
        <v>0</v>
      </c>
      <c r="CL90" s="156"/>
      <c r="CM90" s="218"/>
      <c r="CN90" s="90"/>
      <c r="CS90" s="175">
        <f t="shared" si="157"/>
        <v>72</v>
      </c>
      <c r="CT90">
        <f t="shared" si="182"/>
        <v>0</v>
      </c>
    </row>
    <row r="91" spans="1:98" ht="15" customHeight="1">
      <c r="A91" s="394"/>
      <c r="B91" s="360">
        <f t="shared" si="183"/>
        <v>74</v>
      </c>
      <c r="C91" s="359" t="str">
        <f t="shared" si="150"/>
        <v>axx74</v>
      </c>
      <c r="D91" s="334">
        <f t="shared" si="158"/>
        <v>3</v>
      </c>
      <c r="E91" s="82">
        <f t="shared" si="159"/>
        <v>0</v>
      </c>
      <c r="F91" s="295">
        <f t="shared" si="160"/>
        <v>0</v>
      </c>
      <c r="G91" s="295">
        <f t="shared" si="184"/>
        <v>0</v>
      </c>
      <c r="H91" s="295">
        <f t="shared" si="161"/>
        <v>0</v>
      </c>
      <c r="I91">
        <v>73</v>
      </c>
      <c r="J91" s="325"/>
      <c r="K91" s="325"/>
      <c r="L91" s="325"/>
      <c r="M91" s="325"/>
      <c r="N91" s="325"/>
      <c r="O91" s="394"/>
      <c r="P91" s="360">
        <f t="shared" si="185"/>
        <v>74</v>
      </c>
      <c r="Q91" s="359" t="str">
        <f t="shared" si="151"/>
        <v>axx74</v>
      </c>
      <c r="R91" s="334">
        <f t="shared" si="162"/>
        <v>3</v>
      </c>
      <c r="S91" s="82">
        <f t="shared" si="163"/>
        <v>0</v>
      </c>
      <c r="T91" s="295">
        <f t="shared" si="164"/>
        <v>0</v>
      </c>
      <c r="U91" s="295">
        <f t="shared" si="186"/>
        <v>0</v>
      </c>
      <c r="V91" s="295">
        <f t="shared" si="165"/>
        <v>0</v>
      </c>
      <c r="W91">
        <v>73</v>
      </c>
      <c r="X91" s="325"/>
      <c r="Y91" s="325"/>
      <c r="Z91" s="325"/>
      <c r="AA91" s="325"/>
      <c r="AB91" s="325"/>
      <c r="AC91" s="394"/>
      <c r="AD91" s="360">
        <f t="shared" si="187"/>
        <v>74</v>
      </c>
      <c r="AE91" s="359" t="str">
        <f t="shared" si="152"/>
        <v>axx74</v>
      </c>
      <c r="AF91" s="334">
        <f t="shared" si="166"/>
        <v>3</v>
      </c>
      <c r="AG91" s="82">
        <f t="shared" si="167"/>
        <v>0</v>
      </c>
      <c r="AH91" s="295">
        <f t="shared" si="168"/>
        <v>0</v>
      </c>
      <c r="AI91" s="295">
        <f t="shared" si="188"/>
        <v>0</v>
      </c>
      <c r="AJ91" s="295">
        <f t="shared" si="169"/>
        <v>0</v>
      </c>
      <c r="AK91">
        <v>73</v>
      </c>
      <c r="AL91" s="325"/>
      <c r="AM91" s="325"/>
      <c r="AN91" s="325"/>
      <c r="AO91" s="325"/>
      <c r="AP91" s="325"/>
      <c r="AQ91" s="394"/>
      <c r="AR91" s="360">
        <f t="shared" si="189"/>
        <v>74</v>
      </c>
      <c r="AS91" s="359" t="str">
        <f t="shared" si="153"/>
        <v>axx74</v>
      </c>
      <c r="AT91" s="334">
        <f t="shared" si="170"/>
        <v>3</v>
      </c>
      <c r="AU91" s="82">
        <f t="shared" si="171"/>
        <v>0</v>
      </c>
      <c r="AV91" s="295">
        <f t="shared" si="172"/>
        <v>0</v>
      </c>
      <c r="AW91" s="295">
        <f t="shared" si="190"/>
        <v>0</v>
      </c>
      <c r="AX91" s="295">
        <f t="shared" si="173"/>
        <v>0</v>
      </c>
      <c r="AY91">
        <v>73</v>
      </c>
      <c r="AZ91" s="325"/>
      <c r="BA91" s="325"/>
      <c r="BB91" s="325"/>
      <c r="BC91" s="325"/>
      <c r="BD91" s="325"/>
      <c r="BE91" s="394"/>
      <c r="BF91" s="360">
        <f t="shared" si="191"/>
        <v>74</v>
      </c>
      <c r="BG91" s="359" t="str">
        <f t="shared" si="154"/>
        <v>axx74</v>
      </c>
      <c r="BH91" s="334">
        <f t="shared" si="174"/>
        <v>3</v>
      </c>
      <c r="BI91" s="82">
        <f t="shared" si="175"/>
        <v>0</v>
      </c>
      <c r="BJ91" s="295">
        <f t="shared" si="176"/>
        <v>0</v>
      </c>
      <c r="BK91" s="295">
        <f t="shared" si="192"/>
        <v>0</v>
      </c>
      <c r="BL91" s="295">
        <f t="shared" si="177"/>
        <v>0</v>
      </c>
      <c r="BM91">
        <v>73</v>
      </c>
      <c r="BN91" s="325"/>
      <c r="BO91" s="325"/>
      <c r="BP91" s="325"/>
      <c r="BQ91" s="325"/>
      <c r="BR91" s="325"/>
      <c r="BS91" s="394"/>
      <c r="BT91" s="360">
        <f t="shared" si="193"/>
        <v>74</v>
      </c>
      <c r="BU91" s="359" t="str">
        <f t="shared" si="155"/>
        <v>axx74</v>
      </c>
      <c r="BV91" s="334">
        <f t="shared" si="178"/>
        <v>3</v>
      </c>
      <c r="BW91" s="82">
        <f t="shared" si="179"/>
        <v>0</v>
      </c>
      <c r="BX91" s="295">
        <f t="shared" si="180"/>
        <v>0</v>
      </c>
      <c r="BY91" s="295">
        <f t="shared" si="194"/>
        <v>0</v>
      </c>
      <c r="BZ91" s="295">
        <f t="shared" si="181"/>
        <v>0</v>
      </c>
      <c r="CA91">
        <v>73</v>
      </c>
      <c r="CB91" s="325"/>
      <c r="CC91" s="325"/>
      <c r="CD91" s="325"/>
      <c r="CE91" s="325"/>
      <c r="CF91" s="325"/>
      <c r="CG91" s="303"/>
      <c r="CH91" s="394"/>
      <c r="CI91" s="156"/>
      <c r="CJ91">
        <f t="shared" si="156"/>
        <v>73</v>
      </c>
      <c r="CK91">
        <f t="shared" si="195"/>
        <v>0</v>
      </c>
      <c r="CL91" s="156"/>
      <c r="CM91" s="218"/>
      <c r="CN91" s="90"/>
      <c r="CS91" s="175">
        <f t="shared" si="157"/>
        <v>73</v>
      </c>
      <c r="CT91">
        <f t="shared" si="182"/>
        <v>0</v>
      </c>
    </row>
    <row r="92" spans="1:98" ht="15" customHeight="1">
      <c r="A92" s="394"/>
      <c r="B92" s="360">
        <f t="shared" si="183"/>
        <v>75</v>
      </c>
      <c r="C92" s="359" t="str">
        <f t="shared" si="150"/>
        <v>axx75</v>
      </c>
      <c r="D92" s="334">
        <f t="shared" si="158"/>
        <v>3</v>
      </c>
      <c r="E92" s="82">
        <f t="shared" si="159"/>
        <v>0</v>
      </c>
      <c r="F92" s="295">
        <f t="shared" si="160"/>
        <v>0</v>
      </c>
      <c r="G92" s="295">
        <f t="shared" si="184"/>
        <v>0</v>
      </c>
      <c r="H92" s="295">
        <f t="shared" si="161"/>
        <v>0</v>
      </c>
      <c r="I92" s="156">
        <v>74</v>
      </c>
      <c r="J92" s="325"/>
      <c r="K92" s="325"/>
      <c r="L92" s="325"/>
      <c r="M92" s="325"/>
      <c r="N92" s="325"/>
      <c r="O92" s="394"/>
      <c r="P92" s="360">
        <f t="shared" si="185"/>
        <v>75</v>
      </c>
      <c r="Q92" s="359" t="str">
        <f t="shared" si="151"/>
        <v>axx75</v>
      </c>
      <c r="R92" s="334">
        <f t="shared" si="162"/>
        <v>3</v>
      </c>
      <c r="S92" s="82">
        <f t="shared" si="163"/>
        <v>0</v>
      </c>
      <c r="T92" s="295">
        <f t="shared" si="164"/>
        <v>0</v>
      </c>
      <c r="U92" s="295">
        <f t="shared" si="186"/>
        <v>0</v>
      </c>
      <c r="V92" s="295">
        <f t="shared" si="165"/>
        <v>0</v>
      </c>
      <c r="W92" s="156">
        <v>74</v>
      </c>
      <c r="X92" s="325"/>
      <c r="Y92" s="325"/>
      <c r="Z92" s="325"/>
      <c r="AA92" s="325"/>
      <c r="AB92" s="325"/>
      <c r="AC92" s="394"/>
      <c r="AD92" s="360">
        <f t="shared" si="187"/>
        <v>75</v>
      </c>
      <c r="AE92" s="359" t="str">
        <f t="shared" si="152"/>
        <v>axx75</v>
      </c>
      <c r="AF92" s="334">
        <f t="shared" si="166"/>
        <v>3</v>
      </c>
      <c r="AG92" s="82">
        <f t="shared" si="167"/>
        <v>0</v>
      </c>
      <c r="AH92" s="295">
        <f t="shared" si="168"/>
        <v>0</v>
      </c>
      <c r="AI92" s="295">
        <f t="shared" si="188"/>
        <v>0</v>
      </c>
      <c r="AJ92" s="295">
        <f t="shared" si="169"/>
        <v>0</v>
      </c>
      <c r="AK92" s="156">
        <v>74</v>
      </c>
      <c r="AL92" s="325"/>
      <c r="AM92" s="325"/>
      <c r="AN92" s="325"/>
      <c r="AO92" s="325"/>
      <c r="AP92" s="325"/>
      <c r="AQ92" s="394"/>
      <c r="AR92" s="360">
        <f t="shared" si="189"/>
        <v>75</v>
      </c>
      <c r="AS92" s="359" t="str">
        <f t="shared" si="153"/>
        <v>axx75</v>
      </c>
      <c r="AT92" s="334">
        <f t="shared" si="170"/>
        <v>3</v>
      </c>
      <c r="AU92" s="82">
        <f t="shared" si="171"/>
        <v>0</v>
      </c>
      <c r="AV92" s="295">
        <f t="shared" si="172"/>
        <v>0</v>
      </c>
      <c r="AW92" s="295">
        <f t="shared" si="190"/>
        <v>0</v>
      </c>
      <c r="AX92" s="295">
        <f t="shared" si="173"/>
        <v>0</v>
      </c>
      <c r="AY92" s="156">
        <v>74</v>
      </c>
      <c r="AZ92" s="325"/>
      <c r="BA92" s="325"/>
      <c r="BB92" s="325"/>
      <c r="BC92" s="325"/>
      <c r="BD92" s="325"/>
      <c r="BE92" s="394"/>
      <c r="BF92" s="360">
        <f t="shared" si="191"/>
        <v>75</v>
      </c>
      <c r="BG92" s="359" t="str">
        <f t="shared" si="154"/>
        <v>axx75</v>
      </c>
      <c r="BH92" s="334">
        <f t="shared" si="174"/>
        <v>3</v>
      </c>
      <c r="BI92" s="82">
        <f t="shared" si="175"/>
        <v>0</v>
      </c>
      <c r="BJ92" s="295">
        <f t="shared" si="176"/>
        <v>0</v>
      </c>
      <c r="BK92" s="295">
        <f t="shared" si="192"/>
        <v>0</v>
      </c>
      <c r="BL92" s="295">
        <f t="shared" si="177"/>
        <v>0</v>
      </c>
      <c r="BM92" s="156">
        <v>74</v>
      </c>
      <c r="BN92" s="325"/>
      <c r="BO92" s="325"/>
      <c r="BP92" s="325"/>
      <c r="BQ92" s="325"/>
      <c r="BR92" s="325"/>
      <c r="BS92" s="394"/>
      <c r="BT92" s="360">
        <f t="shared" si="193"/>
        <v>75</v>
      </c>
      <c r="BU92" s="359" t="str">
        <f t="shared" si="155"/>
        <v>axx75</v>
      </c>
      <c r="BV92" s="334">
        <f t="shared" si="178"/>
        <v>3</v>
      </c>
      <c r="BW92" s="82">
        <f t="shared" si="179"/>
        <v>0</v>
      </c>
      <c r="BX92" s="295">
        <f t="shared" si="180"/>
        <v>0</v>
      </c>
      <c r="BY92" s="295">
        <f t="shared" si="194"/>
        <v>0</v>
      </c>
      <c r="BZ92" s="295">
        <f t="shared" si="181"/>
        <v>0</v>
      </c>
      <c r="CA92" s="156">
        <v>74</v>
      </c>
      <c r="CB92" s="325"/>
      <c r="CC92" s="325"/>
      <c r="CD92" s="325"/>
      <c r="CE92" s="325"/>
      <c r="CF92" s="325"/>
      <c r="CG92" s="303"/>
      <c r="CH92" s="394"/>
      <c r="CI92" s="156"/>
      <c r="CJ92">
        <f t="shared" si="156"/>
        <v>74</v>
      </c>
      <c r="CK92">
        <f t="shared" si="195"/>
        <v>0</v>
      </c>
      <c r="CL92" s="156"/>
      <c r="CM92" s="218"/>
      <c r="CN92" s="90"/>
      <c r="CS92" s="175">
        <f t="shared" si="157"/>
        <v>74</v>
      </c>
      <c r="CT92">
        <f t="shared" si="182"/>
        <v>0</v>
      </c>
    </row>
    <row r="93" spans="1:98" ht="15" customHeight="1">
      <c r="A93" s="394"/>
      <c r="B93" s="360">
        <f t="shared" si="183"/>
        <v>76</v>
      </c>
      <c r="C93" s="359" t="str">
        <f t="shared" si="150"/>
        <v>axx76</v>
      </c>
      <c r="D93" s="334">
        <f t="shared" si="158"/>
        <v>3</v>
      </c>
      <c r="E93" s="82">
        <f t="shared" si="159"/>
        <v>0</v>
      </c>
      <c r="F93" s="295">
        <f t="shared" si="160"/>
        <v>0</v>
      </c>
      <c r="G93" s="295">
        <f t="shared" si="184"/>
        <v>0</v>
      </c>
      <c r="H93" s="295">
        <f t="shared" si="161"/>
        <v>0</v>
      </c>
      <c r="I93">
        <v>75</v>
      </c>
      <c r="J93" s="325"/>
      <c r="K93" s="325"/>
      <c r="L93" s="325"/>
      <c r="M93" s="325"/>
      <c r="N93" s="325"/>
      <c r="O93" s="394"/>
      <c r="P93" s="360">
        <f t="shared" si="185"/>
        <v>76</v>
      </c>
      <c r="Q93" s="359" t="str">
        <f t="shared" si="151"/>
        <v>axx76</v>
      </c>
      <c r="R93" s="334">
        <f t="shared" si="162"/>
        <v>3</v>
      </c>
      <c r="S93" s="82">
        <f t="shared" si="163"/>
        <v>0</v>
      </c>
      <c r="T93" s="295">
        <f t="shared" si="164"/>
        <v>0</v>
      </c>
      <c r="U93" s="295">
        <f t="shared" si="186"/>
        <v>0</v>
      </c>
      <c r="V93" s="295">
        <f t="shared" si="165"/>
        <v>0</v>
      </c>
      <c r="W93">
        <v>75</v>
      </c>
      <c r="X93" s="325"/>
      <c r="Y93" s="325"/>
      <c r="Z93" s="325"/>
      <c r="AA93" s="325"/>
      <c r="AB93" s="325"/>
      <c r="AC93" s="394"/>
      <c r="AD93" s="360">
        <f t="shared" si="187"/>
        <v>76</v>
      </c>
      <c r="AE93" s="359" t="str">
        <f t="shared" si="152"/>
        <v>axx76</v>
      </c>
      <c r="AF93" s="334">
        <f t="shared" si="166"/>
        <v>3</v>
      </c>
      <c r="AG93" s="82">
        <f t="shared" si="167"/>
        <v>0</v>
      </c>
      <c r="AH93" s="295">
        <f t="shared" si="168"/>
        <v>0</v>
      </c>
      <c r="AI93" s="295">
        <f t="shared" si="188"/>
        <v>0</v>
      </c>
      <c r="AJ93" s="295">
        <f t="shared" si="169"/>
        <v>0</v>
      </c>
      <c r="AK93">
        <v>75</v>
      </c>
      <c r="AL93" s="325"/>
      <c r="AM93" s="325"/>
      <c r="AN93" s="325"/>
      <c r="AO93" s="325"/>
      <c r="AP93" s="325"/>
      <c r="AQ93" s="394"/>
      <c r="AR93" s="360">
        <f t="shared" si="189"/>
        <v>76</v>
      </c>
      <c r="AS93" s="359" t="str">
        <f t="shared" si="153"/>
        <v>axx76</v>
      </c>
      <c r="AT93" s="334">
        <f t="shared" si="170"/>
        <v>3</v>
      </c>
      <c r="AU93" s="82">
        <f t="shared" si="171"/>
        <v>0</v>
      </c>
      <c r="AV93" s="295">
        <f t="shared" si="172"/>
        <v>0</v>
      </c>
      <c r="AW93" s="295">
        <f t="shared" si="190"/>
        <v>0</v>
      </c>
      <c r="AX93" s="295">
        <f t="shared" si="173"/>
        <v>0</v>
      </c>
      <c r="AY93">
        <v>75</v>
      </c>
      <c r="AZ93" s="325"/>
      <c r="BA93" s="325"/>
      <c r="BB93" s="325"/>
      <c r="BC93" s="325"/>
      <c r="BD93" s="325"/>
      <c r="BE93" s="394"/>
      <c r="BF93" s="360">
        <f t="shared" si="191"/>
        <v>76</v>
      </c>
      <c r="BG93" s="359" t="str">
        <f t="shared" si="154"/>
        <v>axx76</v>
      </c>
      <c r="BH93" s="334">
        <f t="shared" si="174"/>
        <v>3</v>
      </c>
      <c r="BI93" s="82">
        <f t="shared" si="175"/>
        <v>0</v>
      </c>
      <c r="BJ93" s="295">
        <f t="shared" si="176"/>
        <v>0</v>
      </c>
      <c r="BK93" s="295">
        <f t="shared" si="192"/>
        <v>0</v>
      </c>
      <c r="BL93" s="295">
        <f t="shared" si="177"/>
        <v>0</v>
      </c>
      <c r="BM93">
        <v>75</v>
      </c>
      <c r="BN93" s="325"/>
      <c r="BO93" s="325"/>
      <c r="BP93" s="325"/>
      <c r="BQ93" s="325"/>
      <c r="BR93" s="325"/>
      <c r="BS93" s="394"/>
      <c r="BT93" s="360">
        <f t="shared" si="193"/>
        <v>76</v>
      </c>
      <c r="BU93" s="359" t="str">
        <f t="shared" si="155"/>
        <v>axx76</v>
      </c>
      <c r="BV93" s="334">
        <f t="shared" si="178"/>
        <v>3</v>
      </c>
      <c r="BW93" s="82">
        <f t="shared" si="179"/>
        <v>0</v>
      </c>
      <c r="BX93" s="295">
        <f t="shared" si="180"/>
        <v>0</v>
      </c>
      <c r="BY93" s="295">
        <f t="shared" si="194"/>
        <v>0</v>
      </c>
      <c r="BZ93" s="295">
        <f t="shared" si="181"/>
        <v>0</v>
      </c>
      <c r="CA93">
        <v>75</v>
      </c>
      <c r="CB93" s="325"/>
      <c r="CC93" s="325"/>
      <c r="CD93" s="325"/>
      <c r="CE93" s="325"/>
      <c r="CF93" s="325"/>
      <c r="CG93" s="303"/>
      <c r="CH93" s="394"/>
      <c r="CI93" s="156"/>
      <c r="CJ93">
        <f t="shared" si="156"/>
        <v>75</v>
      </c>
      <c r="CK93">
        <f t="shared" si="195"/>
        <v>0</v>
      </c>
      <c r="CL93" s="156"/>
      <c r="CM93" s="218"/>
      <c r="CN93" s="90"/>
      <c r="CS93" s="175">
        <f t="shared" si="157"/>
        <v>75</v>
      </c>
      <c r="CT93">
        <f t="shared" si="182"/>
        <v>0</v>
      </c>
    </row>
    <row r="94" spans="1:98" ht="15" customHeight="1">
      <c r="A94" s="394"/>
      <c r="B94" s="360">
        <f t="shared" si="183"/>
        <v>77</v>
      </c>
      <c r="C94" s="359" t="str">
        <f t="shared" si="150"/>
        <v>axx77</v>
      </c>
      <c r="D94" s="334">
        <f t="shared" si="158"/>
        <v>3</v>
      </c>
      <c r="E94" s="82">
        <f t="shared" si="159"/>
        <v>0</v>
      </c>
      <c r="F94" s="295">
        <f t="shared" si="160"/>
        <v>0</v>
      </c>
      <c r="G94" s="295">
        <f t="shared" si="184"/>
        <v>0</v>
      </c>
      <c r="H94" s="295">
        <f t="shared" si="161"/>
        <v>0</v>
      </c>
      <c r="I94" s="156">
        <v>76</v>
      </c>
      <c r="J94" s="325"/>
      <c r="K94" s="325"/>
      <c r="L94" s="325"/>
      <c r="M94" s="325"/>
      <c r="N94" s="325"/>
      <c r="O94" s="394"/>
      <c r="P94" s="360">
        <f t="shared" si="185"/>
        <v>77</v>
      </c>
      <c r="Q94" s="359" t="str">
        <f t="shared" si="151"/>
        <v>axx77</v>
      </c>
      <c r="R94" s="334">
        <f t="shared" si="162"/>
        <v>3</v>
      </c>
      <c r="S94" s="82">
        <f t="shared" si="163"/>
        <v>0</v>
      </c>
      <c r="T94" s="295">
        <f t="shared" si="164"/>
        <v>0</v>
      </c>
      <c r="U94" s="295">
        <f t="shared" si="186"/>
        <v>0</v>
      </c>
      <c r="V94" s="295">
        <f t="shared" si="165"/>
        <v>0</v>
      </c>
      <c r="W94" s="156">
        <v>76</v>
      </c>
      <c r="X94" s="325"/>
      <c r="Y94" s="325"/>
      <c r="Z94" s="325"/>
      <c r="AA94" s="325"/>
      <c r="AB94" s="325"/>
      <c r="AC94" s="394"/>
      <c r="AD94" s="360">
        <f t="shared" si="187"/>
        <v>77</v>
      </c>
      <c r="AE94" s="359" t="str">
        <f t="shared" si="152"/>
        <v>axx77</v>
      </c>
      <c r="AF94" s="334">
        <f t="shared" si="166"/>
        <v>3</v>
      </c>
      <c r="AG94" s="82">
        <f t="shared" si="167"/>
        <v>0</v>
      </c>
      <c r="AH94" s="295">
        <f t="shared" si="168"/>
        <v>0</v>
      </c>
      <c r="AI94" s="295">
        <f t="shared" si="188"/>
        <v>0</v>
      </c>
      <c r="AJ94" s="295">
        <f t="shared" si="169"/>
        <v>0</v>
      </c>
      <c r="AK94" s="156">
        <v>76</v>
      </c>
      <c r="AL94" s="325"/>
      <c r="AM94" s="325"/>
      <c r="AN94" s="325"/>
      <c r="AO94" s="325"/>
      <c r="AP94" s="325"/>
      <c r="AQ94" s="394"/>
      <c r="AR94" s="360">
        <f t="shared" si="189"/>
        <v>77</v>
      </c>
      <c r="AS94" s="359" t="str">
        <f t="shared" si="153"/>
        <v>axx77</v>
      </c>
      <c r="AT94" s="334">
        <f t="shared" si="170"/>
        <v>3</v>
      </c>
      <c r="AU94" s="82">
        <f t="shared" si="171"/>
        <v>0</v>
      </c>
      <c r="AV94" s="295">
        <f t="shared" si="172"/>
        <v>0</v>
      </c>
      <c r="AW94" s="295">
        <f t="shared" si="190"/>
        <v>0</v>
      </c>
      <c r="AX94" s="295">
        <f t="shared" si="173"/>
        <v>0</v>
      </c>
      <c r="AY94" s="156">
        <v>76</v>
      </c>
      <c r="AZ94" s="325"/>
      <c r="BA94" s="325"/>
      <c r="BB94" s="325"/>
      <c r="BC94" s="325"/>
      <c r="BD94" s="325"/>
      <c r="BE94" s="394"/>
      <c r="BF94" s="360">
        <f t="shared" si="191"/>
        <v>77</v>
      </c>
      <c r="BG94" s="359" t="str">
        <f t="shared" si="154"/>
        <v>axx77</v>
      </c>
      <c r="BH94" s="334">
        <f t="shared" si="174"/>
        <v>3</v>
      </c>
      <c r="BI94" s="82">
        <f t="shared" si="175"/>
        <v>0</v>
      </c>
      <c r="BJ94" s="295">
        <f t="shared" si="176"/>
        <v>0</v>
      </c>
      <c r="BK94" s="295">
        <f t="shared" si="192"/>
        <v>0</v>
      </c>
      <c r="BL94" s="295">
        <f t="shared" si="177"/>
        <v>0</v>
      </c>
      <c r="BM94" s="156">
        <v>76</v>
      </c>
      <c r="BN94" s="325"/>
      <c r="BO94" s="325"/>
      <c r="BP94" s="325"/>
      <c r="BQ94" s="325"/>
      <c r="BR94" s="325"/>
      <c r="BS94" s="394"/>
      <c r="BT94" s="360">
        <f t="shared" si="193"/>
        <v>77</v>
      </c>
      <c r="BU94" s="359" t="str">
        <f t="shared" si="155"/>
        <v>axx77</v>
      </c>
      <c r="BV94" s="334">
        <f t="shared" si="178"/>
        <v>3</v>
      </c>
      <c r="BW94" s="82">
        <f t="shared" si="179"/>
        <v>0</v>
      </c>
      <c r="BX94" s="295">
        <f t="shared" si="180"/>
        <v>0</v>
      </c>
      <c r="BY94" s="295">
        <f t="shared" si="194"/>
        <v>0</v>
      </c>
      <c r="BZ94" s="295">
        <f t="shared" si="181"/>
        <v>0</v>
      </c>
      <c r="CA94" s="156">
        <v>76</v>
      </c>
      <c r="CB94" s="325"/>
      <c r="CC94" s="325"/>
      <c r="CD94" s="325"/>
      <c r="CE94" s="325"/>
      <c r="CF94" s="325"/>
      <c r="CG94" s="303"/>
      <c r="CH94" s="394"/>
      <c r="CI94" s="156"/>
      <c r="CJ94">
        <f t="shared" si="156"/>
        <v>76</v>
      </c>
      <c r="CK94">
        <f t="shared" si="195"/>
        <v>0</v>
      </c>
      <c r="CL94" s="156"/>
      <c r="CM94" s="218"/>
      <c r="CN94" s="90"/>
      <c r="CS94" s="175">
        <f t="shared" si="157"/>
        <v>76</v>
      </c>
      <c r="CT94">
        <f t="shared" si="182"/>
        <v>0</v>
      </c>
    </row>
    <row r="95" spans="1:98" ht="15" customHeight="1">
      <c r="A95" s="394"/>
      <c r="B95" s="360">
        <f t="shared" si="183"/>
        <v>78</v>
      </c>
      <c r="C95" s="359" t="str">
        <f t="shared" si="150"/>
        <v>axx78</v>
      </c>
      <c r="D95" s="334">
        <f t="shared" si="158"/>
        <v>3</v>
      </c>
      <c r="E95" s="82">
        <f t="shared" si="159"/>
        <v>0</v>
      </c>
      <c r="F95" s="295">
        <f t="shared" si="160"/>
        <v>0</v>
      </c>
      <c r="G95" s="295">
        <f t="shared" si="184"/>
        <v>0</v>
      </c>
      <c r="H95" s="295">
        <f t="shared" si="161"/>
        <v>0</v>
      </c>
      <c r="I95">
        <v>77</v>
      </c>
      <c r="J95" s="325"/>
      <c r="K95" s="325"/>
      <c r="L95" s="325"/>
      <c r="M95" s="325"/>
      <c r="N95" s="325"/>
      <c r="O95" s="394"/>
      <c r="P95" s="360">
        <f t="shared" si="185"/>
        <v>78</v>
      </c>
      <c r="Q95" s="359" t="str">
        <f t="shared" si="151"/>
        <v>axx78</v>
      </c>
      <c r="R95" s="334">
        <f t="shared" si="162"/>
        <v>3</v>
      </c>
      <c r="S95" s="82">
        <f t="shared" si="163"/>
        <v>0</v>
      </c>
      <c r="T95" s="295">
        <f t="shared" si="164"/>
        <v>0</v>
      </c>
      <c r="U95" s="295">
        <f t="shared" si="186"/>
        <v>0</v>
      </c>
      <c r="V95" s="295">
        <f t="shared" si="165"/>
        <v>0</v>
      </c>
      <c r="W95">
        <v>77</v>
      </c>
      <c r="X95" s="325"/>
      <c r="Y95" s="325"/>
      <c r="Z95" s="325"/>
      <c r="AA95" s="325"/>
      <c r="AB95" s="325"/>
      <c r="AC95" s="394"/>
      <c r="AD95" s="360">
        <f t="shared" si="187"/>
        <v>78</v>
      </c>
      <c r="AE95" s="359" t="str">
        <f t="shared" si="152"/>
        <v>axx78</v>
      </c>
      <c r="AF95" s="334">
        <f t="shared" si="166"/>
        <v>3</v>
      </c>
      <c r="AG95" s="82">
        <f t="shared" si="167"/>
        <v>0</v>
      </c>
      <c r="AH95" s="295">
        <f t="shared" si="168"/>
        <v>0</v>
      </c>
      <c r="AI95" s="295">
        <f t="shared" si="188"/>
        <v>0</v>
      </c>
      <c r="AJ95" s="295">
        <f t="shared" si="169"/>
        <v>0</v>
      </c>
      <c r="AK95">
        <v>77</v>
      </c>
      <c r="AL95" s="325"/>
      <c r="AM95" s="325"/>
      <c r="AN95" s="325"/>
      <c r="AO95" s="325"/>
      <c r="AP95" s="325"/>
      <c r="AQ95" s="394"/>
      <c r="AR95" s="360">
        <f t="shared" si="189"/>
        <v>78</v>
      </c>
      <c r="AS95" s="359" t="str">
        <f t="shared" si="153"/>
        <v>axx78</v>
      </c>
      <c r="AT95" s="334">
        <f t="shared" si="170"/>
        <v>3</v>
      </c>
      <c r="AU95" s="82">
        <f t="shared" si="171"/>
        <v>0</v>
      </c>
      <c r="AV95" s="295">
        <f t="shared" si="172"/>
        <v>0</v>
      </c>
      <c r="AW95" s="295">
        <f t="shared" si="190"/>
        <v>0</v>
      </c>
      <c r="AX95" s="295">
        <f t="shared" si="173"/>
        <v>0</v>
      </c>
      <c r="AY95">
        <v>77</v>
      </c>
      <c r="AZ95" s="325"/>
      <c r="BA95" s="325"/>
      <c r="BB95" s="325"/>
      <c r="BC95" s="325"/>
      <c r="BD95" s="325"/>
      <c r="BE95" s="394"/>
      <c r="BF95" s="360">
        <f t="shared" si="191"/>
        <v>78</v>
      </c>
      <c r="BG95" s="359" t="str">
        <f t="shared" si="154"/>
        <v>axx78</v>
      </c>
      <c r="BH95" s="334">
        <f t="shared" si="174"/>
        <v>3</v>
      </c>
      <c r="BI95" s="82">
        <f t="shared" si="175"/>
        <v>0</v>
      </c>
      <c r="BJ95" s="295">
        <f t="shared" si="176"/>
        <v>0</v>
      </c>
      <c r="BK95" s="295">
        <f t="shared" si="192"/>
        <v>0</v>
      </c>
      <c r="BL95" s="295">
        <f t="shared" si="177"/>
        <v>0</v>
      </c>
      <c r="BM95">
        <v>77</v>
      </c>
      <c r="BN95" s="325"/>
      <c r="BO95" s="325"/>
      <c r="BP95" s="325"/>
      <c r="BQ95" s="325"/>
      <c r="BR95" s="325"/>
      <c r="BS95" s="394"/>
      <c r="BT95" s="360">
        <f t="shared" si="193"/>
        <v>78</v>
      </c>
      <c r="BU95" s="359" t="str">
        <f t="shared" si="155"/>
        <v>axx78</v>
      </c>
      <c r="BV95" s="334">
        <f t="shared" si="178"/>
        <v>3</v>
      </c>
      <c r="BW95" s="82">
        <f t="shared" si="179"/>
        <v>0</v>
      </c>
      <c r="BX95" s="295">
        <f t="shared" si="180"/>
        <v>0</v>
      </c>
      <c r="BY95" s="295">
        <f t="shared" si="194"/>
        <v>0</v>
      </c>
      <c r="BZ95" s="295">
        <f t="shared" si="181"/>
        <v>0</v>
      </c>
      <c r="CA95">
        <v>77</v>
      </c>
      <c r="CB95" s="325"/>
      <c r="CC95" s="325"/>
      <c r="CD95" s="325"/>
      <c r="CE95" s="325"/>
      <c r="CF95" s="325"/>
      <c r="CG95" s="303"/>
      <c r="CH95" s="394"/>
      <c r="CI95" s="156"/>
      <c r="CJ95">
        <f t="shared" si="156"/>
        <v>77</v>
      </c>
      <c r="CK95">
        <f t="shared" si="195"/>
        <v>0</v>
      </c>
      <c r="CL95" s="156"/>
      <c r="CM95" s="218"/>
      <c r="CN95" s="90"/>
      <c r="CS95" s="175">
        <f t="shared" si="157"/>
        <v>77</v>
      </c>
      <c r="CT95">
        <f t="shared" si="182"/>
        <v>0</v>
      </c>
    </row>
    <row r="96" spans="1:98" ht="15" customHeight="1">
      <c r="A96" s="394"/>
      <c r="B96" s="360">
        <f t="shared" si="183"/>
        <v>79</v>
      </c>
      <c r="C96" s="359" t="str">
        <f t="shared" si="150"/>
        <v>axx79</v>
      </c>
      <c r="D96" s="334">
        <f t="shared" si="158"/>
        <v>3</v>
      </c>
      <c r="E96" s="82">
        <f t="shared" si="159"/>
        <v>0</v>
      </c>
      <c r="F96" s="295">
        <f t="shared" si="160"/>
        <v>0</v>
      </c>
      <c r="G96" s="295">
        <f t="shared" si="184"/>
        <v>0</v>
      </c>
      <c r="H96" s="295">
        <f t="shared" si="161"/>
        <v>0</v>
      </c>
      <c r="I96" s="156">
        <v>78</v>
      </c>
      <c r="J96" s="325"/>
      <c r="K96" s="325"/>
      <c r="L96" s="325"/>
      <c r="M96" s="325"/>
      <c r="N96" s="325"/>
      <c r="O96" s="394"/>
      <c r="P96" s="360">
        <f t="shared" si="185"/>
        <v>79</v>
      </c>
      <c r="Q96" s="359" t="str">
        <f t="shared" si="151"/>
        <v>axx79</v>
      </c>
      <c r="R96" s="334">
        <f t="shared" si="162"/>
        <v>3</v>
      </c>
      <c r="S96" s="82">
        <f t="shared" si="163"/>
        <v>0</v>
      </c>
      <c r="T96" s="295">
        <f t="shared" si="164"/>
        <v>0</v>
      </c>
      <c r="U96" s="295">
        <f t="shared" si="186"/>
        <v>0</v>
      </c>
      <c r="V96" s="295">
        <f t="shared" si="165"/>
        <v>0</v>
      </c>
      <c r="W96" s="156">
        <v>78</v>
      </c>
      <c r="X96" s="325"/>
      <c r="Y96" s="325"/>
      <c r="Z96" s="325"/>
      <c r="AA96" s="325"/>
      <c r="AB96" s="325"/>
      <c r="AC96" s="394"/>
      <c r="AD96" s="360">
        <f t="shared" si="187"/>
        <v>79</v>
      </c>
      <c r="AE96" s="359" t="str">
        <f t="shared" si="152"/>
        <v>axx79</v>
      </c>
      <c r="AF96" s="334">
        <f t="shared" si="166"/>
        <v>3</v>
      </c>
      <c r="AG96" s="82">
        <f t="shared" si="167"/>
        <v>0</v>
      </c>
      <c r="AH96" s="295">
        <f t="shared" si="168"/>
        <v>0</v>
      </c>
      <c r="AI96" s="295">
        <f t="shared" si="188"/>
        <v>0</v>
      </c>
      <c r="AJ96" s="295">
        <f t="shared" si="169"/>
        <v>0</v>
      </c>
      <c r="AK96" s="156">
        <v>78</v>
      </c>
      <c r="AL96" s="325"/>
      <c r="AM96" s="325"/>
      <c r="AN96" s="325"/>
      <c r="AO96" s="325"/>
      <c r="AP96" s="325"/>
      <c r="AQ96" s="394"/>
      <c r="AR96" s="360">
        <f t="shared" si="189"/>
        <v>79</v>
      </c>
      <c r="AS96" s="359" t="str">
        <f t="shared" si="153"/>
        <v>axx79</v>
      </c>
      <c r="AT96" s="334">
        <f t="shared" si="170"/>
        <v>3</v>
      </c>
      <c r="AU96" s="82">
        <f t="shared" si="171"/>
        <v>0</v>
      </c>
      <c r="AV96" s="295">
        <f t="shared" si="172"/>
        <v>0</v>
      </c>
      <c r="AW96" s="295">
        <f t="shared" si="190"/>
        <v>0</v>
      </c>
      <c r="AX96" s="295">
        <f t="shared" si="173"/>
        <v>0</v>
      </c>
      <c r="AY96" s="156">
        <v>78</v>
      </c>
      <c r="AZ96" s="325"/>
      <c r="BA96" s="325"/>
      <c r="BB96" s="325"/>
      <c r="BC96" s="325"/>
      <c r="BD96" s="325"/>
      <c r="BE96" s="394"/>
      <c r="BF96" s="360">
        <f t="shared" si="191"/>
        <v>79</v>
      </c>
      <c r="BG96" s="359" t="str">
        <f t="shared" si="154"/>
        <v>axx79</v>
      </c>
      <c r="BH96" s="334">
        <f t="shared" si="174"/>
        <v>3</v>
      </c>
      <c r="BI96" s="82">
        <f t="shared" si="175"/>
        <v>0</v>
      </c>
      <c r="BJ96" s="295">
        <f t="shared" si="176"/>
        <v>0</v>
      </c>
      <c r="BK96" s="295">
        <f t="shared" si="192"/>
        <v>0</v>
      </c>
      <c r="BL96" s="295">
        <f t="shared" si="177"/>
        <v>0</v>
      </c>
      <c r="BM96" s="156">
        <v>78</v>
      </c>
      <c r="BN96" s="325"/>
      <c r="BO96" s="325"/>
      <c r="BP96" s="325"/>
      <c r="BQ96" s="325"/>
      <c r="BR96" s="325"/>
      <c r="BS96" s="394"/>
      <c r="BT96" s="360">
        <f t="shared" si="193"/>
        <v>79</v>
      </c>
      <c r="BU96" s="359" t="str">
        <f t="shared" si="155"/>
        <v>axx79</v>
      </c>
      <c r="BV96" s="334">
        <f t="shared" si="178"/>
        <v>3</v>
      </c>
      <c r="BW96" s="82">
        <f t="shared" si="179"/>
        <v>0</v>
      </c>
      <c r="BX96" s="295">
        <f t="shared" si="180"/>
        <v>0</v>
      </c>
      <c r="BY96" s="295">
        <f t="shared" si="194"/>
        <v>0</v>
      </c>
      <c r="BZ96" s="295">
        <f t="shared" si="181"/>
        <v>0</v>
      </c>
      <c r="CA96" s="156">
        <v>78</v>
      </c>
      <c r="CB96" s="325"/>
      <c r="CC96" s="325"/>
      <c r="CD96" s="325"/>
      <c r="CE96" s="325"/>
      <c r="CF96" s="325"/>
      <c r="CG96" s="303"/>
      <c r="CH96" s="394"/>
      <c r="CI96" s="156"/>
      <c r="CJ96">
        <f t="shared" si="156"/>
        <v>78</v>
      </c>
      <c r="CK96">
        <f t="shared" si="195"/>
        <v>0</v>
      </c>
      <c r="CL96" s="156"/>
      <c r="CM96" s="218"/>
      <c r="CN96" s="90"/>
      <c r="CS96" s="175">
        <f t="shared" si="157"/>
        <v>78</v>
      </c>
      <c r="CT96">
        <f t="shared" si="182"/>
        <v>0</v>
      </c>
    </row>
    <row r="97" spans="1:98" ht="15" customHeight="1">
      <c r="A97" s="394"/>
      <c r="B97" s="360">
        <f t="shared" si="183"/>
        <v>80</v>
      </c>
      <c r="C97" s="359" t="str">
        <f t="shared" si="150"/>
        <v>axx80</v>
      </c>
      <c r="D97" s="334">
        <f t="shared" si="158"/>
        <v>3</v>
      </c>
      <c r="E97" s="82">
        <f t="shared" si="159"/>
        <v>0</v>
      </c>
      <c r="F97" s="295">
        <f t="shared" si="160"/>
        <v>0</v>
      </c>
      <c r="G97" s="295">
        <f t="shared" si="184"/>
        <v>0</v>
      </c>
      <c r="H97" s="295">
        <f t="shared" si="161"/>
        <v>0</v>
      </c>
      <c r="I97">
        <v>79</v>
      </c>
      <c r="J97" s="325"/>
      <c r="K97" s="325"/>
      <c r="L97" s="325"/>
      <c r="M97" s="325"/>
      <c r="N97" s="325"/>
      <c r="O97" s="394"/>
      <c r="P97" s="360">
        <f t="shared" si="185"/>
        <v>80</v>
      </c>
      <c r="Q97" s="359" t="str">
        <f t="shared" si="151"/>
        <v>axx80</v>
      </c>
      <c r="R97" s="334">
        <f t="shared" si="162"/>
        <v>3</v>
      </c>
      <c r="S97" s="82">
        <f t="shared" si="163"/>
        <v>0</v>
      </c>
      <c r="T97" s="295">
        <f t="shared" si="164"/>
        <v>0</v>
      </c>
      <c r="U97" s="295">
        <f t="shared" si="186"/>
        <v>0</v>
      </c>
      <c r="V97" s="295">
        <f t="shared" si="165"/>
        <v>0</v>
      </c>
      <c r="W97">
        <v>79</v>
      </c>
      <c r="X97" s="325"/>
      <c r="Y97" s="325"/>
      <c r="Z97" s="325"/>
      <c r="AA97" s="325"/>
      <c r="AB97" s="325"/>
      <c r="AC97" s="394"/>
      <c r="AD97" s="360">
        <f t="shared" si="187"/>
        <v>80</v>
      </c>
      <c r="AE97" s="359" t="str">
        <f t="shared" si="152"/>
        <v>axx80</v>
      </c>
      <c r="AF97" s="334">
        <f t="shared" si="166"/>
        <v>3</v>
      </c>
      <c r="AG97" s="82">
        <f t="shared" si="167"/>
        <v>0</v>
      </c>
      <c r="AH97" s="295">
        <f t="shared" si="168"/>
        <v>0</v>
      </c>
      <c r="AI97" s="295">
        <f t="shared" si="188"/>
        <v>0</v>
      </c>
      <c r="AJ97" s="295">
        <f t="shared" si="169"/>
        <v>0</v>
      </c>
      <c r="AK97">
        <v>79</v>
      </c>
      <c r="AL97" s="325"/>
      <c r="AM97" s="325"/>
      <c r="AN97" s="325"/>
      <c r="AO97" s="325"/>
      <c r="AP97" s="325"/>
      <c r="AQ97" s="394"/>
      <c r="AR97" s="360">
        <f t="shared" si="189"/>
        <v>80</v>
      </c>
      <c r="AS97" s="359" t="str">
        <f t="shared" si="153"/>
        <v>axx80</v>
      </c>
      <c r="AT97" s="334">
        <f t="shared" si="170"/>
        <v>3</v>
      </c>
      <c r="AU97" s="82">
        <f t="shared" si="171"/>
        <v>0</v>
      </c>
      <c r="AV97" s="295">
        <f t="shared" si="172"/>
        <v>0</v>
      </c>
      <c r="AW97" s="295">
        <f t="shared" si="190"/>
        <v>0</v>
      </c>
      <c r="AX97" s="295">
        <f t="shared" si="173"/>
        <v>0</v>
      </c>
      <c r="AY97">
        <v>79</v>
      </c>
      <c r="AZ97" s="325"/>
      <c r="BA97" s="325"/>
      <c r="BB97" s="325"/>
      <c r="BC97" s="325"/>
      <c r="BD97" s="325"/>
      <c r="BE97" s="394"/>
      <c r="BF97" s="360">
        <f t="shared" si="191"/>
        <v>80</v>
      </c>
      <c r="BG97" s="359" t="str">
        <f t="shared" si="154"/>
        <v>axx80</v>
      </c>
      <c r="BH97" s="334">
        <f t="shared" si="174"/>
        <v>3</v>
      </c>
      <c r="BI97" s="82">
        <f t="shared" si="175"/>
        <v>0</v>
      </c>
      <c r="BJ97" s="295">
        <f t="shared" si="176"/>
        <v>0</v>
      </c>
      <c r="BK97" s="295">
        <f t="shared" si="192"/>
        <v>0</v>
      </c>
      <c r="BL97" s="295">
        <f t="shared" si="177"/>
        <v>0</v>
      </c>
      <c r="BM97">
        <v>79</v>
      </c>
      <c r="BN97" s="325"/>
      <c r="BO97" s="325"/>
      <c r="BP97" s="325"/>
      <c r="BQ97" s="325"/>
      <c r="BR97" s="325"/>
      <c r="BS97" s="394"/>
      <c r="BT97" s="360">
        <f t="shared" si="193"/>
        <v>80</v>
      </c>
      <c r="BU97" s="359" t="str">
        <f t="shared" si="155"/>
        <v>axx80</v>
      </c>
      <c r="BV97" s="334">
        <f t="shared" si="178"/>
        <v>3</v>
      </c>
      <c r="BW97" s="82">
        <f t="shared" si="179"/>
        <v>0</v>
      </c>
      <c r="BX97" s="295">
        <f t="shared" si="180"/>
        <v>0</v>
      </c>
      <c r="BY97" s="295">
        <f t="shared" si="194"/>
        <v>0</v>
      </c>
      <c r="BZ97" s="295">
        <f t="shared" si="181"/>
        <v>0</v>
      </c>
      <c r="CA97">
        <v>79</v>
      </c>
      <c r="CB97" s="325"/>
      <c r="CC97" s="325"/>
      <c r="CD97" s="325"/>
      <c r="CE97" s="325"/>
      <c r="CF97" s="325"/>
      <c r="CG97" s="303"/>
      <c r="CH97" s="394"/>
      <c r="CI97" s="156"/>
      <c r="CJ97">
        <f t="shared" si="156"/>
        <v>79</v>
      </c>
      <c r="CK97">
        <f t="shared" si="195"/>
        <v>0</v>
      </c>
      <c r="CL97" s="156"/>
      <c r="CM97" s="218"/>
      <c r="CN97" s="90"/>
      <c r="CS97" s="175">
        <f t="shared" si="157"/>
        <v>79</v>
      </c>
      <c r="CT97">
        <f t="shared" si="182"/>
        <v>0</v>
      </c>
    </row>
    <row r="98" spans="1:98" ht="15" customHeight="1">
      <c r="A98" s="394"/>
      <c r="B98" s="360">
        <f t="shared" si="183"/>
        <v>81</v>
      </c>
      <c r="C98" s="359" t="str">
        <f t="shared" si="150"/>
        <v>axx81</v>
      </c>
      <c r="D98" s="334">
        <f t="shared" si="158"/>
        <v>3</v>
      </c>
      <c r="E98" s="82">
        <f t="shared" si="159"/>
        <v>0</v>
      </c>
      <c r="F98" s="295">
        <f t="shared" si="160"/>
        <v>0</v>
      </c>
      <c r="G98" s="295">
        <f t="shared" si="184"/>
        <v>0</v>
      </c>
      <c r="H98" s="295">
        <f t="shared" si="161"/>
        <v>0</v>
      </c>
      <c r="I98">
        <v>80</v>
      </c>
      <c r="J98" s="325"/>
      <c r="K98" s="325"/>
      <c r="L98" s="325"/>
      <c r="M98" s="325"/>
      <c r="N98" s="325"/>
      <c r="O98" s="394"/>
      <c r="P98" s="360">
        <f t="shared" si="185"/>
        <v>81</v>
      </c>
      <c r="Q98" s="359" t="str">
        <f t="shared" si="151"/>
        <v>axx81</v>
      </c>
      <c r="R98" s="334">
        <f t="shared" si="162"/>
        <v>3</v>
      </c>
      <c r="S98" s="82">
        <f t="shared" si="163"/>
        <v>0</v>
      </c>
      <c r="T98" s="295">
        <f t="shared" si="164"/>
        <v>0</v>
      </c>
      <c r="U98" s="295">
        <f t="shared" si="186"/>
        <v>0</v>
      </c>
      <c r="V98" s="295">
        <f t="shared" si="165"/>
        <v>0</v>
      </c>
      <c r="W98">
        <v>80</v>
      </c>
      <c r="X98" s="325"/>
      <c r="Y98" s="325"/>
      <c r="Z98" s="325"/>
      <c r="AA98" s="325"/>
      <c r="AB98" s="325"/>
      <c r="AC98" s="394"/>
      <c r="AD98" s="360">
        <f t="shared" si="187"/>
        <v>81</v>
      </c>
      <c r="AE98" s="359" t="str">
        <f t="shared" si="152"/>
        <v>axx81</v>
      </c>
      <c r="AF98" s="334">
        <f t="shared" si="166"/>
        <v>3</v>
      </c>
      <c r="AG98" s="82">
        <f t="shared" si="167"/>
        <v>0</v>
      </c>
      <c r="AH98" s="295">
        <f t="shared" si="168"/>
        <v>0</v>
      </c>
      <c r="AI98" s="295">
        <f t="shared" si="188"/>
        <v>0</v>
      </c>
      <c r="AJ98" s="295">
        <f t="shared" si="169"/>
        <v>0</v>
      </c>
      <c r="AK98">
        <v>80</v>
      </c>
      <c r="AL98" s="325"/>
      <c r="AM98" s="325"/>
      <c r="AN98" s="325"/>
      <c r="AO98" s="325"/>
      <c r="AP98" s="325"/>
      <c r="AQ98" s="394"/>
      <c r="AR98" s="360">
        <f t="shared" si="189"/>
        <v>81</v>
      </c>
      <c r="AS98" s="359" t="str">
        <f t="shared" si="153"/>
        <v>axx81</v>
      </c>
      <c r="AT98" s="334">
        <f t="shared" si="170"/>
        <v>3</v>
      </c>
      <c r="AU98" s="82">
        <f t="shared" si="171"/>
        <v>0</v>
      </c>
      <c r="AV98" s="295">
        <f t="shared" si="172"/>
        <v>0</v>
      </c>
      <c r="AW98" s="295">
        <f t="shared" si="190"/>
        <v>0</v>
      </c>
      <c r="AX98" s="295">
        <f t="shared" si="173"/>
        <v>0</v>
      </c>
      <c r="AY98">
        <v>80</v>
      </c>
      <c r="AZ98" s="325"/>
      <c r="BA98" s="325"/>
      <c r="BB98" s="325"/>
      <c r="BC98" s="325"/>
      <c r="BD98" s="325"/>
      <c r="BE98" s="394"/>
      <c r="BF98" s="360">
        <f t="shared" si="191"/>
        <v>81</v>
      </c>
      <c r="BG98" s="359" t="str">
        <f t="shared" si="154"/>
        <v>axx81</v>
      </c>
      <c r="BH98" s="334">
        <f t="shared" si="174"/>
        <v>3</v>
      </c>
      <c r="BI98" s="82">
        <f t="shared" si="175"/>
        <v>0</v>
      </c>
      <c r="BJ98" s="295">
        <f t="shared" si="176"/>
        <v>0</v>
      </c>
      <c r="BK98" s="295">
        <f t="shared" si="192"/>
        <v>0</v>
      </c>
      <c r="BL98" s="295">
        <f t="shared" si="177"/>
        <v>0</v>
      </c>
      <c r="BM98">
        <v>80</v>
      </c>
      <c r="BN98" s="325"/>
      <c r="BO98" s="325"/>
      <c r="BP98" s="325"/>
      <c r="BQ98" s="325"/>
      <c r="BR98" s="325"/>
      <c r="BS98" s="394"/>
      <c r="BT98" s="360">
        <f t="shared" si="193"/>
        <v>81</v>
      </c>
      <c r="BU98" s="359" t="str">
        <f t="shared" si="155"/>
        <v>axx81</v>
      </c>
      <c r="BV98" s="334">
        <f t="shared" si="178"/>
        <v>3</v>
      </c>
      <c r="BW98" s="82">
        <f t="shared" si="179"/>
        <v>0</v>
      </c>
      <c r="BX98" s="295">
        <f t="shared" si="180"/>
        <v>0</v>
      </c>
      <c r="BY98" s="295">
        <f t="shared" si="194"/>
        <v>0</v>
      </c>
      <c r="BZ98" s="295">
        <f t="shared" si="181"/>
        <v>0</v>
      </c>
      <c r="CA98">
        <v>80</v>
      </c>
      <c r="CB98" s="325"/>
      <c r="CC98" s="325"/>
      <c r="CD98" s="325"/>
      <c r="CE98" s="325"/>
      <c r="CF98" s="325"/>
      <c r="CG98" s="303"/>
      <c r="CH98" s="394"/>
      <c r="CI98" s="156"/>
      <c r="CJ98">
        <f t="shared" si="156"/>
        <v>80</v>
      </c>
      <c r="CK98">
        <f t="shared" si="195"/>
        <v>0</v>
      </c>
      <c r="CL98" s="156"/>
      <c r="CM98" s="218"/>
      <c r="CN98" s="90"/>
      <c r="CS98" s="175">
        <f t="shared" si="157"/>
        <v>80</v>
      </c>
      <c r="CT98">
        <f t="shared" si="182"/>
        <v>0</v>
      </c>
    </row>
    <row r="99" spans="1:98" ht="15" customHeight="1">
      <c r="A99" s="394"/>
      <c r="B99" s="360">
        <f t="shared" si="183"/>
        <v>82</v>
      </c>
      <c r="C99" s="359" t="str">
        <f t="shared" si="150"/>
        <v>axx82</v>
      </c>
      <c r="D99" s="334">
        <f t="shared" si="158"/>
        <v>3</v>
      </c>
      <c r="E99" s="82">
        <f t="shared" si="159"/>
        <v>0</v>
      </c>
      <c r="F99" s="295">
        <f t="shared" si="160"/>
        <v>0</v>
      </c>
      <c r="G99" s="295">
        <f t="shared" si="184"/>
        <v>0</v>
      </c>
      <c r="H99" s="295">
        <f t="shared" si="161"/>
        <v>0</v>
      </c>
      <c r="I99" s="156">
        <v>81</v>
      </c>
      <c r="J99" s="325"/>
      <c r="K99" s="325"/>
      <c r="L99" s="325"/>
      <c r="M99" s="325"/>
      <c r="N99" s="325"/>
      <c r="O99" s="394"/>
      <c r="P99" s="360">
        <f t="shared" si="185"/>
        <v>82</v>
      </c>
      <c r="Q99" s="359" t="str">
        <f t="shared" si="151"/>
        <v>axx82</v>
      </c>
      <c r="R99" s="334">
        <f t="shared" si="162"/>
        <v>3</v>
      </c>
      <c r="S99" s="82">
        <f t="shared" si="163"/>
        <v>0</v>
      </c>
      <c r="T99" s="295">
        <f t="shared" si="164"/>
        <v>0</v>
      </c>
      <c r="U99" s="295">
        <f t="shared" si="186"/>
        <v>0</v>
      </c>
      <c r="V99" s="295">
        <f t="shared" si="165"/>
        <v>0</v>
      </c>
      <c r="W99" s="156">
        <v>81</v>
      </c>
      <c r="X99" s="325"/>
      <c r="Y99" s="325"/>
      <c r="Z99" s="325"/>
      <c r="AA99" s="325"/>
      <c r="AB99" s="325"/>
      <c r="AC99" s="394"/>
      <c r="AD99" s="360">
        <f t="shared" si="187"/>
        <v>82</v>
      </c>
      <c r="AE99" s="359" t="str">
        <f t="shared" si="152"/>
        <v>axx82</v>
      </c>
      <c r="AF99" s="334">
        <f t="shared" si="166"/>
        <v>3</v>
      </c>
      <c r="AG99" s="82">
        <f t="shared" si="167"/>
        <v>0</v>
      </c>
      <c r="AH99" s="295">
        <f t="shared" si="168"/>
        <v>0</v>
      </c>
      <c r="AI99" s="295">
        <f t="shared" si="188"/>
        <v>0</v>
      </c>
      <c r="AJ99" s="295">
        <f t="shared" si="169"/>
        <v>0</v>
      </c>
      <c r="AK99" s="156">
        <v>81</v>
      </c>
      <c r="AL99" s="325"/>
      <c r="AM99" s="325"/>
      <c r="AN99" s="325"/>
      <c r="AO99" s="325"/>
      <c r="AP99" s="325"/>
      <c r="AQ99" s="394"/>
      <c r="AR99" s="360">
        <f t="shared" si="189"/>
        <v>82</v>
      </c>
      <c r="AS99" s="359" t="str">
        <f t="shared" si="153"/>
        <v>axx82</v>
      </c>
      <c r="AT99" s="334">
        <f t="shared" si="170"/>
        <v>3</v>
      </c>
      <c r="AU99" s="82">
        <f t="shared" si="171"/>
        <v>0</v>
      </c>
      <c r="AV99" s="295">
        <f t="shared" si="172"/>
        <v>0</v>
      </c>
      <c r="AW99" s="295">
        <f t="shared" si="190"/>
        <v>0</v>
      </c>
      <c r="AX99" s="295">
        <f t="shared" si="173"/>
        <v>0</v>
      </c>
      <c r="AY99" s="156">
        <v>81</v>
      </c>
      <c r="AZ99" s="325"/>
      <c r="BA99" s="325"/>
      <c r="BB99" s="325"/>
      <c r="BC99" s="325"/>
      <c r="BD99" s="325"/>
      <c r="BE99" s="394"/>
      <c r="BF99" s="360">
        <f t="shared" si="191"/>
        <v>82</v>
      </c>
      <c r="BG99" s="359" t="str">
        <f t="shared" si="154"/>
        <v>axx82</v>
      </c>
      <c r="BH99" s="334">
        <f t="shared" si="174"/>
        <v>3</v>
      </c>
      <c r="BI99" s="82">
        <f t="shared" si="175"/>
        <v>0</v>
      </c>
      <c r="BJ99" s="295">
        <f t="shared" si="176"/>
        <v>0</v>
      </c>
      <c r="BK99" s="295">
        <f t="shared" si="192"/>
        <v>0</v>
      </c>
      <c r="BL99" s="295">
        <f t="shared" si="177"/>
        <v>0</v>
      </c>
      <c r="BM99" s="156">
        <v>81</v>
      </c>
      <c r="BN99" s="325"/>
      <c r="BO99" s="325"/>
      <c r="BP99" s="325"/>
      <c r="BQ99" s="325"/>
      <c r="BR99" s="325"/>
      <c r="BS99" s="394"/>
      <c r="BT99" s="360">
        <f t="shared" si="193"/>
        <v>82</v>
      </c>
      <c r="BU99" s="359" t="str">
        <f t="shared" si="155"/>
        <v>axx82</v>
      </c>
      <c r="BV99" s="334">
        <f t="shared" si="178"/>
        <v>3</v>
      </c>
      <c r="BW99" s="82">
        <f t="shared" si="179"/>
        <v>0</v>
      </c>
      <c r="BX99" s="295">
        <f t="shared" si="180"/>
        <v>0</v>
      </c>
      <c r="BY99" s="295">
        <f t="shared" si="194"/>
        <v>0</v>
      </c>
      <c r="BZ99" s="295">
        <f t="shared" si="181"/>
        <v>0</v>
      </c>
      <c r="CA99" s="156">
        <v>81</v>
      </c>
      <c r="CB99" s="325"/>
      <c r="CC99" s="325"/>
      <c r="CD99" s="325"/>
      <c r="CE99" s="325"/>
      <c r="CF99" s="325"/>
      <c r="CG99" s="303"/>
      <c r="CH99" s="394"/>
      <c r="CI99" s="156"/>
      <c r="CJ99">
        <f t="shared" si="156"/>
        <v>81</v>
      </c>
      <c r="CK99">
        <f t="shared" si="195"/>
        <v>0</v>
      </c>
      <c r="CL99" s="156"/>
      <c r="CM99" s="218"/>
      <c r="CN99" s="90"/>
      <c r="CS99" s="175">
        <f t="shared" si="157"/>
        <v>81</v>
      </c>
      <c r="CT99">
        <f t="shared" si="182"/>
        <v>0</v>
      </c>
    </row>
    <row r="100" spans="1:98" ht="15" customHeight="1">
      <c r="A100" s="394"/>
      <c r="B100" s="360">
        <f t="shared" si="183"/>
        <v>83</v>
      </c>
      <c r="C100" s="359" t="str">
        <f t="shared" si="150"/>
        <v>axx83</v>
      </c>
      <c r="D100" s="334">
        <f t="shared" si="158"/>
        <v>3</v>
      </c>
      <c r="E100" s="82">
        <f t="shared" si="159"/>
        <v>0</v>
      </c>
      <c r="F100" s="295">
        <f t="shared" si="160"/>
        <v>0</v>
      </c>
      <c r="G100" s="295">
        <f t="shared" si="184"/>
        <v>0</v>
      </c>
      <c r="H100" s="295">
        <f t="shared" si="161"/>
        <v>0</v>
      </c>
      <c r="I100">
        <v>82</v>
      </c>
      <c r="J100" s="325"/>
      <c r="K100" s="325"/>
      <c r="L100" s="325"/>
      <c r="M100" s="325"/>
      <c r="N100" s="325"/>
      <c r="O100" s="394"/>
      <c r="P100" s="360">
        <f t="shared" si="185"/>
        <v>83</v>
      </c>
      <c r="Q100" s="359" t="str">
        <f t="shared" si="151"/>
        <v>axx83</v>
      </c>
      <c r="R100" s="334">
        <f t="shared" si="162"/>
        <v>3</v>
      </c>
      <c r="S100" s="82">
        <f t="shared" si="163"/>
        <v>0</v>
      </c>
      <c r="T100" s="295">
        <f t="shared" si="164"/>
        <v>0</v>
      </c>
      <c r="U100" s="295">
        <f t="shared" si="186"/>
        <v>0</v>
      </c>
      <c r="V100" s="295">
        <f t="shared" si="165"/>
        <v>0</v>
      </c>
      <c r="W100">
        <v>82</v>
      </c>
      <c r="X100" s="325"/>
      <c r="Y100" s="325"/>
      <c r="Z100" s="325"/>
      <c r="AA100" s="325"/>
      <c r="AB100" s="325"/>
      <c r="AC100" s="394"/>
      <c r="AD100" s="360">
        <f t="shared" si="187"/>
        <v>83</v>
      </c>
      <c r="AE100" s="359" t="str">
        <f t="shared" si="152"/>
        <v>axx83</v>
      </c>
      <c r="AF100" s="334">
        <f t="shared" si="166"/>
        <v>3</v>
      </c>
      <c r="AG100" s="82">
        <f t="shared" si="167"/>
        <v>0</v>
      </c>
      <c r="AH100" s="295">
        <f t="shared" si="168"/>
        <v>0</v>
      </c>
      <c r="AI100" s="295">
        <f t="shared" si="188"/>
        <v>0</v>
      </c>
      <c r="AJ100" s="295">
        <f t="shared" si="169"/>
        <v>0</v>
      </c>
      <c r="AK100">
        <v>82</v>
      </c>
      <c r="AL100" s="325"/>
      <c r="AM100" s="325"/>
      <c r="AN100" s="325"/>
      <c r="AO100" s="325"/>
      <c r="AP100" s="325"/>
      <c r="AQ100" s="394"/>
      <c r="AR100" s="360">
        <f t="shared" si="189"/>
        <v>83</v>
      </c>
      <c r="AS100" s="359" t="str">
        <f t="shared" si="153"/>
        <v>axx83</v>
      </c>
      <c r="AT100" s="334">
        <f t="shared" si="170"/>
        <v>3</v>
      </c>
      <c r="AU100" s="82">
        <f t="shared" si="171"/>
        <v>0</v>
      </c>
      <c r="AV100" s="295">
        <f t="shared" si="172"/>
        <v>0</v>
      </c>
      <c r="AW100" s="295">
        <f t="shared" si="190"/>
        <v>0</v>
      </c>
      <c r="AX100" s="295">
        <f t="shared" si="173"/>
        <v>0</v>
      </c>
      <c r="AY100">
        <v>82</v>
      </c>
      <c r="AZ100" s="325"/>
      <c r="BA100" s="325"/>
      <c r="BB100" s="325"/>
      <c r="BC100" s="325"/>
      <c r="BD100" s="325"/>
      <c r="BE100" s="394"/>
      <c r="BF100" s="360">
        <f t="shared" si="191"/>
        <v>83</v>
      </c>
      <c r="BG100" s="359" t="str">
        <f t="shared" si="154"/>
        <v>axx83</v>
      </c>
      <c r="BH100" s="334">
        <f t="shared" si="174"/>
        <v>3</v>
      </c>
      <c r="BI100" s="82">
        <f t="shared" si="175"/>
        <v>0</v>
      </c>
      <c r="BJ100" s="295">
        <f t="shared" si="176"/>
        <v>0</v>
      </c>
      <c r="BK100" s="295">
        <f t="shared" si="192"/>
        <v>0</v>
      </c>
      <c r="BL100" s="295">
        <f t="shared" si="177"/>
        <v>0</v>
      </c>
      <c r="BM100">
        <v>82</v>
      </c>
      <c r="BN100" s="325"/>
      <c r="BO100" s="325"/>
      <c r="BP100" s="325"/>
      <c r="BQ100" s="325"/>
      <c r="BR100" s="325"/>
      <c r="BS100" s="394"/>
      <c r="BT100" s="360">
        <f t="shared" si="193"/>
        <v>83</v>
      </c>
      <c r="BU100" s="359" t="str">
        <f t="shared" si="155"/>
        <v>axx83</v>
      </c>
      <c r="BV100" s="334">
        <f t="shared" si="178"/>
        <v>3</v>
      </c>
      <c r="BW100" s="82">
        <f t="shared" si="179"/>
        <v>0</v>
      </c>
      <c r="BX100" s="295">
        <f t="shared" si="180"/>
        <v>0</v>
      </c>
      <c r="BY100" s="295">
        <f t="shared" si="194"/>
        <v>0</v>
      </c>
      <c r="BZ100" s="295">
        <f t="shared" si="181"/>
        <v>0</v>
      </c>
      <c r="CA100">
        <v>82</v>
      </c>
      <c r="CB100" s="325"/>
      <c r="CC100" s="325"/>
      <c r="CD100" s="325"/>
      <c r="CE100" s="325"/>
      <c r="CF100" s="325"/>
      <c r="CG100" s="303"/>
      <c r="CH100" s="394"/>
      <c r="CI100" s="156"/>
      <c r="CJ100">
        <f t="shared" si="156"/>
        <v>82</v>
      </c>
      <c r="CK100">
        <f t="shared" si="195"/>
        <v>0</v>
      </c>
      <c r="CL100" s="156"/>
      <c r="CM100" s="218"/>
      <c r="CN100" s="90"/>
      <c r="CS100" s="175">
        <f t="shared" si="157"/>
        <v>82</v>
      </c>
      <c r="CT100">
        <f t="shared" si="182"/>
        <v>0</v>
      </c>
    </row>
    <row r="101" spans="1:98" ht="15" customHeight="1">
      <c r="A101" s="394"/>
      <c r="B101" s="360">
        <f t="shared" si="183"/>
        <v>84</v>
      </c>
      <c r="C101" s="359" t="str">
        <f t="shared" si="150"/>
        <v>axx84</v>
      </c>
      <c r="D101" s="334">
        <f t="shared" si="158"/>
        <v>3</v>
      </c>
      <c r="E101" s="82">
        <f t="shared" si="159"/>
        <v>0</v>
      </c>
      <c r="F101" s="295">
        <f t="shared" si="160"/>
        <v>0</v>
      </c>
      <c r="G101" s="295">
        <f t="shared" si="184"/>
        <v>0</v>
      </c>
      <c r="H101" s="295">
        <f t="shared" si="161"/>
        <v>0</v>
      </c>
      <c r="I101" s="156">
        <v>83</v>
      </c>
      <c r="J101" s="325"/>
      <c r="K101" s="325"/>
      <c r="L101" s="325"/>
      <c r="M101" s="325"/>
      <c r="N101" s="325"/>
      <c r="O101" s="394"/>
      <c r="P101" s="360">
        <f t="shared" si="185"/>
        <v>84</v>
      </c>
      <c r="Q101" s="359" t="str">
        <f t="shared" si="151"/>
        <v>axx84</v>
      </c>
      <c r="R101" s="334">
        <f t="shared" si="162"/>
        <v>3</v>
      </c>
      <c r="S101" s="82">
        <f t="shared" si="163"/>
        <v>0</v>
      </c>
      <c r="T101" s="295">
        <f t="shared" si="164"/>
        <v>0</v>
      </c>
      <c r="U101" s="295">
        <f t="shared" si="186"/>
        <v>0</v>
      </c>
      <c r="V101" s="295">
        <f t="shared" si="165"/>
        <v>0</v>
      </c>
      <c r="W101" s="156">
        <v>83</v>
      </c>
      <c r="X101" s="325"/>
      <c r="Y101" s="325"/>
      <c r="Z101" s="325"/>
      <c r="AA101" s="325"/>
      <c r="AB101" s="325"/>
      <c r="AC101" s="394"/>
      <c r="AD101" s="360">
        <f t="shared" si="187"/>
        <v>84</v>
      </c>
      <c r="AE101" s="359" t="str">
        <f t="shared" si="152"/>
        <v>axx84</v>
      </c>
      <c r="AF101" s="334">
        <f t="shared" si="166"/>
        <v>3</v>
      </c>
      <c r="AG101" s="82">
        <f t="shared" si="167"/>
        <v>0</v>
      </c>
      <c r="AH101" s="295">
        <f t="shared" si="168"/>
        <v>0</v>
      </c>
      <c r="AI101" s="295">
        <f t="shared" si="188"/>
        <v>0</v>
      </c>
      <c r="AJ101" s="295">
        <f t="shared" si="169"/>
        <v>0</v>
      </c>
      <c r="AK101" s="156">
        <v>83</v>
      </c>
      <c r="AL101" s="325"/>
      <c r="AM101" s="325"/>
      <c r="AN101" s="325"/>
      <c r="AO101" s="325"/>
      <c r="AP101" s="325"/>
      <c r="AQ101" s="394"/>
      <c r="AR101" s="360">
        <f t="shared" si="189"/>
        <v>84</v>
      </c>
      <c r="AS101" s="359" t="str">
        <f t="shared" si="153"/>
        <v>axx84</v>
      </c>
      <c r="AT101" s="334">
        <f t="shared" si="170"/>
        <v>3</v>
      </c>
      <c r="AU101" s="82">
        <f t="shared" si="171"/>
        <v>0</v>
      </c>
      <c r="AV101" s="295">
        <f t="shared" si="172"/>
        <v>0</v>
      </c>
      <c r="AW101" s="295">
        <f t="shared" si="190"/>
        <v>0</v>
      </c>
      <c r="AX101" s="295">
        <f t="shared" si="173"/>
        <v>0</v>
      </c>
      <c r="AY101" s="156">
        <v>83</v>
      </c>
      <c r="AZ101" s="325"/>
      <c r="BA101" s="325"/>
      <c r="BB101" s="325"/>
      <c r="BC101" s="325"/>
      <c r="BD101" s="325"/>
      <c r="BE101" s="394"/>
      <c r="BF101" s="360">
        <f t="shared" si="191"/>
        <v>84</v>
      </c>
      <c r="BG101" s="359" t="str">
        <f t="shared" si="154"/>
        <v>axx84</v>
      </c>
      <c r="BH101" s="334">
        <f t="shared" si="174"/>
        <v>3</v>
      </c>
      <c r="BI101" s="82">
        <f t="shared" si="175"/>
        <v>0</v>
      </c>
      <c r="BJ101" s="295">
        <f t="shared" si="176"/>
        <v>0</v>
      </c>
      <c r="BK101" s="295">
        <f t="shared" si="192"/>
        <v>0</v>
      </c>
      <c r="BL101" s="295">
        <f t="shared" si="177"/>
        <v>0</v>
      </c>
      <c r="BM101" s="156">
        <v>83</v>
      </c>
      <c r="BN101" s="325"/>
      <c r="BO101" s="325"/>
      <c r="BP101" s="325"/>
      <c r="BQ101" s="325"/>
      <c r="BR101" s="325"/>
      <c r="BS101" s="394"/>
      <c r="BT101" s="360">
        <f t="shared" si="193"/>
        <v>84</v>
      </c>
      <c r="BU101" s="359" t="str">
        <f t="shared" si="155"/>
        <v>axx84</v>
      </c>
      <c r="BV101" s="334">
        <f t="shared" si="178"/>
        <v>3</v>
      </c>
      <c r="BW101" s="82">
        <f t="shared" si="179"/>
        <v>0</v>
      </c>
      <c r="BX101" s="295">
        <f t="shared" si="180"/>
        <v>0</v>
      </c>
      <c r="BY101" s="295">
        <f t="shared" si="194"/>
        <v>0</v>
      </c>
      <c r="BZ101" s="295">
        <f t="shared" si="181"/>
        <v>0</v>
      </c>
      <c r="CA101" s="156">
        <v>83</v>
      </c>
      <c r="CB101" s="325"/>
      <c r="CC101" s="325"/>
      <c r="CD101" s="325"/>
      <c r="CE101" s="325"/>
      <c r="CF101" s="325"/>
      <c r="CG101" s="303"/>
      <c r="CH101" s="394"/>
      <c r="CI101" s="156"/>
      <c r="CJ101">
        <f t="shared" si="156"/>
        <v>83</v>
      </c>
      <c r="CK101">
        <f t="shared" si="195"/>
        <v>0</v>
      </c>
      <c r="CL101" s="156"/>
      <c r="CM101" s="218"/>
      <c r="CN101" s="90"/>
      <c r="CS101" s="175">
        <f t="shared" si="157"/>
        <v>83</v>
      </c>
      <c r="CT101">
        <f t="shared" si="182"/>
        <v>0</v>
      </c>
    </row>
    <row r="102" spans="1:98" ht="15" customHeight="1">
      <c r="A102" s="394"/>
      <c r="B102" s="360">
        <f t="shared" si="183"/>
        <v>85</v>
      </c>
      <c r="C102" s="359" t="str">
        <f t="shared" si="150"/>
        <v>axx85</v>
      </c>
      <c r="D102" s="334">
        <f t="shared" si="158"/>
        <v>3</v>
      </c>
      <c r="E102" s="82">
        <f t="shared" si="159"/>
        <v>0</v>
      </c>
      <c r="F102" s="295">
        <f t="shared" si="160"/>
        <v>0</v>
      </c>
      <c r="G102" s="295">
        <f t="shared" si="184"/>
        <v>0</v>
      </c>
      <c r="H102" s="295">
        <f t="shared" si="161"/>
        <v>0</v>
      </c>
      <c r="I102">
        <v>84</v>
      </c>
      <c r="J102" s="325"/>
      <c r="K102" s="325"/>
      <c r="L102" s="325"/>
      <c r="M102" s="325"/>
      <c r="N102" s="325"/>
      <c r="O102" s="394"/>
      <c r="P102" s="360">
        <f t="shared" si="185"/>
        <v>85</v>
      </c>
      <c r="Q102" s="359" t="str">
        <f t="shared" si="151"/>
        <v>axx85</v>
      </c>
      <c r="R102" s="334">
        <f t="shared" si="162"/>
        <v>3</v>
      </c>
      <c r="S102" s="82">
        <f t="shared" si="163"/>
        <v>0</v>
      </c>
      <c r="T102" s="295">
        <f t="shared" si="164"/>
        <v>0</v>
      </c>
      <c r="U102" s="295">
        <f t="shared" si="186"/>
        <v>0</v>
      </c>
      <c r="V102" s="295">
        <f t="shared" si="165"/>
        <v>0</v>
      </c>
      <c r="W102">
        <v>84</v>
      </c>
      <c r="X102" s="325"/>
      <c r="Y102" s="325"/>
      <c r="Z102" s="325"/>
      <c r="AA102" s="325"/>
      <c r="AB102" s="325"/>
      <c r="AC102" s="394"/>
      <c r="AD102" s="360">
        <f t="shared" si="187"/>
        <v>85</v>
      </c>
      <c r="AE102" s="359" t="str">
        <f t="shared" si="152"/>
        <v>axx85</v>
      </c>
      <c r="AF102" s="334">
        <f t="shared" si="166"/>
        <v>3</v>
      </c>
      <c r="AG102" s="82">
        <f t="shared" si="167"/>
        <v>0</v>
      </c>
      <c r="AH102" s="295">
        <f t="shared" si="168"/>
        <v>0</v>
      </c>
      <c r="AI102" s="295">
        <f t="shared" si="188"/>
        <v>0</v>
      </c>
      <c r="AJ102" s="295">
        <f t="shared" si="169"/>
        <v>0</v>
      </c>
      <c r="AK102">
        <v>84</v>
      </c>
      <c r="AL102" s="325"/>
      <c r="AM102" s="325"/>
      <c r="AN102" s="325"/>
      <c r="AO102" s="325"/>
      <c r="AP102" s="325"/>
      <c r="AQ102" s="394"/>
      <c r="AR102" s="360">
        <f t="shared" si="189"/>
        <v>85</v>
      </c>
      <c r="AS102" s="359" t="str">
        <f t="shared" si="153"/>
        <v>axx85</v>
      </c>
      <c r="AT102" s="334">
        <f t="shared" si="170"/>
        <v>3</v>
      </c>
      <c r="AU102" s="82">
        <f t="shared" si="171"/>
        <v>0</v>
      </c>
      <c r="AV102" s="295">
        <f t="shared" si="172"/>
        <v>0</v>
      </c>
      <c r="AW102" s="295">
        <f t="shared" si="190"/>
        <v>0</v>
      </c>
      <c r="AX102" s="295">
        <f t="shared" si="173"/>
        <v>0</v>
      </c>
      <c r="AY102">
        <v>84</v>
      </c>
      <c r="AZ102" s="325"/>
      <c r="BA102" s="325"/>
      <c r="BB102" s="325"/>
      <c r="BC102" s="325"/>
      <c r="BD102" s="325"/>
      <c r="BE102" s="394"/>
      <c r="BF102" s="360">
        <f t="shared" si="191"/>
        <v>85</v>
      </c>
      <c r="BG102" s="359" t="str">
        <f t="shared" si="154"/>
        <v>axx85</v>
      </c>
      <c r="BH102" s="334">
        <f t="shared" si="174"/>
        <v>3</v>
      </c>
      <c r="BI102" s="82">
        <f t="shared" si="175"/>
        <v>0</v>
      </c>
      <c r="BJ102" s="295">
        <f t="shared" si="176"/>
        <v>0</v>
      </c>
      <c r="BK102" s="295">
        <f t="shared" si="192"/>
        <v>0</v>
      </c>
      <c r="BL102" s="295">
        <f t="shared" si="177"/>
        <v>0</v>
      </c>
      <c r="BM102">
        <v>84</v>
      </c>
      <c r="BN102" s="325"/>
      <c r="BO102" s="325"/>
      <c r="BP102" s="325"/>
      <c r="BQ102" s="325"/>
      <c r="BR102" s="325"/>
      <c r="BS102" s="394"/>
      <c r="BT102" s="360">
        <f t="shared" si="193"/>
        <v>85</v>
      </c>
      <c r="BU102" s="359" t="str">
        <f t="shared" si="155"/>
        <v>axx85</v>
      </c>
      <c r="BV102" s="334">
        <f t="shared" si="178"/>
        <v>3</v>
      </c>
      <c r="BW102" s="82">
        <f t="shared" si="179"/>
        <v>0</v>
      </c>
      <c r="BX102" s="295">
        <f t="shared" si="180"/>
        <v>0</v>
      </c>
      <c r="BY102" s="295">
        <f t="shared" si="194"/>
        <v>0</v>
      </c>
      <c r="BZ102" s="295">
        <f t="shared" si="181"/>
        <v>0</v>
      </c>
      <c r="CA102">
        <v>84</v>
      </c>
      <c r="CB102" s="325"/>
      <c r="CC102" s="325"/>
      <c r="CD102" s="325"/>
      <c r="CE102" s="325"/>
      <c r="CF102" s="325"/>
      <c r="CG102" s="303"/>
      <c r="CH102" s="394"/>
      <c r="CI102" s="156"/>
      <c r="CJ102">
        <f t="shared" si="156"/>
        <v>84</v>
      </c>
      <c r="CK102">
        <f t="shared" si="195"/>
        <v>0</v>
      </c>
      <c r="CL102" s="156"/>
      <c r="CM102" s="218"/>
      <c r="CN102" s="90"/>
      <c r="CS102" s="175">
        <f t="shared" si="157"/>
        <v>84</v>
      </c>
      <c r="CT102">
        <f t="shared" si="182"/>
        <v>0</v>
      </c>
    </row>
    <row r="103" spans="1:98" ht="15" customHeight="1">
      <c r="A103" s="394"/>
      <c r="B103" s="360">
        <f t="shared" si="183"/>
        <v>86</v>
      </c>
      <c r="C103" s="359" t="str">
        <f t="shared" si="150"/>
        <v>axx86</v>
      </c>
      <c r="D103" s="334">
        <f t="shared" si="158"/>
        <v>3</v>
      </c>
      <c r="E103" s="82">
        <f t="shared" si="159"/>
        <v>0</v>
      </c>
      <c r="F103" s="295">
        <f t="shared" si="160"/>
        <v>0</v>
      </c>
      <c r="G103" s="295">
        <f t="shared" si="184"/>
        <v>0</v>
      </c>
      <c r="H103" s="295">
        <f t="shared" si="161"/>
        <v>0</v>
      </c>
      <c r="I103" s="156">
        <v>85</v>
      </c>
      <c r="J103" s="325"/>
      <c r="K103" s="325"/>
      <c r="L103" s="325"/>
      <c r="M103" s="325"/>
      <c r="N103" s="325"/>
      <c r="O103" s="394"/>
      <c r="P103" s="360">
        <f t="shared" si="185"/>
        <v>86</v>
      </c>
      <c r="Q103" s="359" t="str">
        <f t="shared" si="151"/>
        <v>axx86</v>
      </c>
      <c r="R103" s="334">
        <f t="shared" si="162"/>
        <v>3</v>
      </c>
      <c r="S103" s="82">
        <f t="shared" si="163"/>
        <v>0</v>
      </c>
      <c r="T103" s="295">
        <f t="shared" si="164"/>
        <v>0</v>
      </c>
      <c r="U103" s="295">
        <f t="shared" si="186"/>
        <v>0</v>
      </c>
      <c r="V103" s="295">
        <f t="shared" si="165"/>
        <v>0</v>
      </c>
      <c r="W103" s="156">
        <v>85</v>
      </c>
      <c r="X103" s="325"/>
      <c r="Y103" s="325"/>
      <c r="Z103" s="325"/>
      <c r="AA103" s="325"/>
      <c r="AB103" s="325"/>
      <c r="AC103" s="394"/>
      <c r="AD103" s="360">
        <f t="shared" si="187"/>
        <v>86</v>
      </c>
      <c r="AE103" s="359" t="str">
        <f t="shared" si="152"/>
        <v>axx86</v>
      </c>
      <c r="AF103" s="334">
        <f t="shared" si="166"/>
        <v>3</v>
      </c>
      <c r="AG103" s="82">
        <f t="shared" si="167"/>
        <v>0</v>
      </c>
      <c r="AH103" s="295">
        <f t="shared" si="168"/>
        <v>0</v>
      </c>
      <c r="AI103" s="295">
        <f t="shared" si="188"/>
        <v>0</v>
      </c>
      <c r="AJ103" s="295">
        <f t="shared" si="169"/>
        <v>0</v>
      </c>
      <c r="AK103" s="156">
        <v>85</v>
      </c>
      <c r="AL103" s="325"/>
      <c r="AM103" s="325"/>
      <c r="AN103" s="325"/>
      <c r="AO103" s="325"/>
      <c r="AP103" s="325"/>
      <c r="AQ103" s="394"/>
      <c r="AR103" s="360">
        <f t="shared" si="189"/>
        <v>86</v>
      </c>
      <c r="AS103" s="359" t="str">
        <f t="shared" si="153"/>
        <v>axx86</v>
      </c>
      <c r="AT103" s="334">
        <f t="shared" si="170"/>
        <v>3</v>
      </c>
      <c r="AU103" s="82">
        <f t="shared" si="171"/>
        <v>0</v>
      </c>
      <c r="AV103" s="295">
        <f t="shared" si="172"/>
        <v>0</v>
      </c>
      <c r="AW103" s="295">
        <f t="shared" si="190"/>
        <v>0</v>
      </c>
      <c r="AX103" s="295">
        <f t="shared" si="173"/>
        <v>0</v>
      </c>
      <c r="AY103" s="156">
        <v>85</v>
      </c>
      <c r="AZ103" s="325"/>
      <c r="BA103" s="325"/>
      <c r="BB103" s="325"/>
      <c r="BC103" s="325"/>
      <c r="BD103" s="325"/>
      <c r="BE103" s="394"/>
      <c r="BF103" s="360">
        <f t="shared" si="191"/>
        <v>86</v>
      </c>
      <c r="BG103" s="359" t="str">
        <f t="shared" si="154"/>
        <v>axx86</v>
      </c>
      <c r="BH103" s="334">
        <f t="shared" si="174"/>
        <v>3</v>
      </c>
      <c r="BI103" s="82">
        <f t="shared" si="175"/>
        <v>0</v>
      </c>
      <c r="BJ103" s="295">
        <f t="shared" si="176"/>
        <v>0</v>
      </c>
      <c r="BK103" s="295">
        <f t="shared" si="192"/>
        <v>0</v>
      </c>
      <c r="BL103" s="295">
        <f t="shared" si="177"/>
        <v>0</v>
      </c>
      <c r="BM103" s="156">
        <v>85</v>
      </c>
      <c r="BN103" s="325"/>
      <c r="BO103" s="325"/>
      <c r="BP103" s="325"/>
      <c r="BQ103" s="325"/>
      <c r="BR103" s="325"/>
      <c r="BS103" s="394"/>
      <c r="BT103" s="360">
        <f t="shared" si="193"/>
        <v>86</v>
      </c>
      <c r="BU103" s="359" t="str">
        <f t="shared" si="155"/>
        <v>axx86</v>
      </c>
      <c r="BV103" s="334">
        <f t="shared" si="178"/>
        <v>3</v>
      </c>
      <c r="BW103" s="82">
        <f t="shared" si="179"/>
        <v>0</v>
      </c>
      <c r="BX103" s="295">
        <f t="shared" si="180"/>
        <v>0</v>
      </c>
      <c r="BY103" s="295">
        <f t="shared" si="194"/>
        <v>0</v>
      </c>
      <c r="BZ103" s="295">
        <f t="shared" si="181"/>
        <v>0</v>
      </c>
      <c r="CA103" s="156">
        <v>85</v>
      </c>
      <c r="CB103" s="325"/>
      <c r="CC103" s="325"/>
      <c r="CD103" s="325"/>
      <c r="CE103" s="325"/>
      <c r="CF103" s="325"/>
      <c r="CG103" s="303"/>
      <c r="CH103" s="394"/>
      <c r="CI103" s="156"/>
      <c r="CJ103">
        <f t="shared" si="156"/>
        <v>85</v>
      </c>
      <c r="CK103">
        <f t="shared" si="195"/>
        <v>0</v>
      </c>
      <c r="CL103" s="156"/>
      <c r="CM103" s="218"/>
      <c r="CN103" s="90"/>
      <c r="CS103" s="175">
        <f t="shared" si="157"/>
        <v>85</v>
      </c>
      <c r="CT103">
        <f t="shared" si="182"/>
        <v>0</v>
      </c>
    </row>
    <row r="104" spans="1:98" ht="15" customHeight="1">
      <c r="A104" s="394"/>
      <c r="B104" s="360">
        <f t="shared" si="183"/>
        <v>87</v>
      </c>
      <c r="C104" s="359" t="str">
        <f t="shared" si="150"/>
        <v>axx87</v>
      </c>
      <c r="D104" s="334">
        <f t="shared" si="158"/>
        <v>3</v>
      </c>
      <c r="E104" s="82">
        <f t="shared" si="159"/>
        <v>0</v>
      </c>
      <c r="F104" s="295">
        <f t="shared" si="160"/>
        <v>0</v>
      </c>
      <c r="G104" s="295">
        <f t="shared" si="184"/>
        <v>0</v>
      </c>
      <c r="H104" s="295">
        <f t="shared" si="161"/>
        <v>0</v>
      </c>
      <c r="I104">
        <v>86</v>
      </c>
      <c r="J104" s="325"/>
      <c r="K104" s="325"/>
      <c r="L104" s="325"/>
      <c r="M104" s="325"/>
      <c r="N104" s="325"/>
      <c r="O104" s="394"/>
      <c r="P104" s="360">
        <f t="shared" si="185"/>
        <v>87</v>
      </c>
      <c r="Q104" s="359" t="str">
        <f t="shared" si="151"/>
        <v>axx87</v>
      </c>
      <c r="R104" s="334">
        <f t="shared" si="162"/>
        <v>3</v>
      </c>
      <c r="S104" s="82">
        <f t="shared" si="163"/>
        <v>0</v>
      </c>
      <c r="T104" s="295">
        <f t="shared" si="164"/>
        <v>0</v>
      </c>
      <c r="U104" s="295">
        <f t="shared" si="186"/>
        <v>0</v>
      </c>
      <c r="V104" s="295">
        <f t="shared" si="165"/>
        <v>0</v>
      </c>
      <c r="W104">
        <v>86</v>
      </c>
      <c r="X104" s="325"/>
      <c r="Y104" s="325"/>
      <c r="Z104" s="325"/>
      <c r="AA104" s="325"/>
      <c r="AB104" s="325"/>
      <c r="AC104" s="394"/>
      <c r="AD104" s="360">
        <f t="shared" si="187"/>
        <v>87</v>
      </c>
      <c r="AE104" s="359" t="str">
        <f t="shared" si="152"/>
        <v>axx87</v>
      </c>
      <c r="AF104" s="334">
        <f t="shared" si="166"/>
        <v>3</v>
      </c>
      <c r="AG104" s="82">
        <f t="shared" si="167"/>
        <v>0</v>
      </c>
      <c r="AH104" s="295">
        <f t="shared" si="168"/>
        <v>0</v>
      </c>
      <c r="AI104" s="295">
        <f t="shared" si="188"/>
        <v>0</v>
      </c>
      <c r="AJ104" s="295">
        <f t="shared" si="169"/>
        <v>0</v>
      </c>
      <c r="AK104">
        <v>86</v>
      </c>
      <c r="AL104" s="325"/>
      <c r="AM104" s="325"/>
      <c r="AN104" s="325"/>
      <c r="AO104" s="325"/>
      <c r="AP104" s="325"/>
      <c r="AQ104" s="394"/>
      <c r="AR104" s="360">
        <f t="shared" si="189"/>
        <v>87</v>
      </c>
      <c r="AS104" s="359" t="str">
        <f t="shared" si="153"/>
        <v>axx87</v>
      </c>
      <c r="AT104" s="334">
        <f t="shared" si="170"/>
        <v>3</v>
      </c>
      <c r="AU104" s="82">
        <f t="shared" si="171"/>
        <v>0</v>
      </c>
      <c r="AV104" s="295">
        <f t="shared" si="172"/>
        <v>0</v>
      </c>
      <c r="AW104" s="295">
        <f t="shared" si="190"/>
        <v>0</v>
      </c>
      <c r="AX104" s="295">
        <f t="shared" si="173"/>
        <v>0</v>
      </c>
      <c r="AY104">
        <v>86</v>
      </c>
      <c r="AZ104" s="325"/>
      <c r="BA104" s="325"/>
      <c r="BB104" s="325"/>
      <c r="BC104" s="325"/>
      <c r="BD104" s="325"/>
      <c r="BE104" s="394"/>
      <c r="BF104" s="360">
        <f t="shared" si="191"/>
        <v>87</v>
      </c>
      <c r="BG104" s="359" t="str">
        <f t="shared" si="154"/>
        <v>axx87</v>
      </c>
      <c r="BH104" s="334">
        <f t="shared" si="174"/>
        <v>3</v>
      </c>
      <c r="BI104" s="82">
        <f t="shared" si="175"/>
        <v>0</v>
      </c>
      <c r="BJ104" s="295">
        <f t="shared" si="176"/>
        <v>0</v>
      </c>
      <c r="BK104" s="295">
        <f t="shared" si="192"/>
        <v>0</v>
      </c>
      <c r="BL104" s="295">
        <f t="shared" si="177"/>
        <v>0</v>
      </c>
      <c r="BM104">
        <v>86</v>
      </c>
      <c r="BN104" s="325"/>
      <c r="BO104" s="325"/>
      <c r="BP104" s="325"/>
      <c r="BQ104" s="325"/>
      <c r="BR104" s="325"/>
      <c r="BS104" s="394"/>
      <c r="BT104" s="360">
        <f t="shared" si="193"/>
        <v>87</v>
      </c>
      <c r="BU104" s="359" t="str">
        <f t="shared" si="155"/>
        <v>axx87</v>
      </c>
      <c r="BV104" s="334">
        <f t="shared" si="178"/>
        <v>3</v>
      </c>
      <c r="BW104" s="82">
        <f t="shared" si="179"/>
        <v>0</v>
      </c>
      <c r="BX104" s="295">
        <f t="shared" si="180"/>
        <v>0</v>
      </c>
      <c r="BY104" s="295">
        <f t="shared" si="194"/>
        <v>0</v>
      </c>
      <c r="BZ104" s="295">
        <f t="shared" si="181"/>
        <v>0</v>
      </c>
      <c r="CA104">
        <v>86</v>
      </c>
      <c r="CB104" s="325"/>
      <c r="CC104" s="325"/>
      <c r="CD104" s="325"/>
      <c r="CE104" s="325"/>
      <c r="CF104" s="325"/>
      <c r="CG104" s="303"/>
      <c r="CH104" s="394"/>
      <c r="CI104" s="156"/>
      <c r="CJ104">
        <f t="shared" si="156"/>
        <v>86</v>
      </c>
      <c r="CK104">
        <f t="shared" si="195"/>
        <v>0</v>
      </c>
      <c r="CL104" s="156"/>
      <c r="CM104" s="218"/>
      <c r="CN104" s="90"/>
      <c r="CS104" s="175">
        <f t="shared" si="157"/>
        <v>86</v>
      </c>
      <c r="CT104">
        <f t="shared" si="182"/>
        <v>0</v>
      </c>
    </row>
    <row r="105" spans="1:98" ht="15" customHeight="1">
      <c r="A105" s="394"/>
      <c r="B105" s="360">
        <f t="shared" si="183"/>
        <v>88</v>
      </c>
      <c r="C105" s="359" t="str">
        <f t="shared" si="150"/>
        <v>axx88</v>
      </c>
      <c r="D105" s="334">
        <f t="shared" si="158"/>
        <v>3</v>
      </c>
      <c r="E105" s="82">
        <f t="shared" si="159"/>
        <v>0</v>
      </c>
      <c r="F105" s="295">
        <f t="shared" si="160"/>
        <v>0</v>
      </c>
      <c r="G105" s="295">
        <f t="shared" si="184"/>
        <v>0</v>
      </c>
      <c r="H105" s="295">
        <f t="shared" si="161"/>
        <v>0</v>
      </c>
      <c r="I105" s="156">
        <v>87</v>
      </c>
      <c r="J105" s="325"/>
      <c r="K105" s="325"/>
      <c r="L105" s="325"/>
      <c r="M105" s="325"/>
      <c r="N105" s="325"/>
      <c r="O105" s="394"/>
      <c r="P105" s="360">
        <f t="shared" si="185"/>
        <v>88</v>
      </c>
      <c r="Q105" s="359" t="str">
        <f t="shared" si="151"/>
        <v>axx88</v>
      </c>
      <c r="R105" s="334">
        <f t="shared" si="162"/>
        <v>3</v>
      </c>
      <c r="S105" s="82">
        <f t="shared" si="163"/>
        <v>0</v>
      </c>
      <c r="T105" s="295">
        <f t="shared" si="164"/>
        <v>0</v>
      </c>
      <c r="U105" s="295">
        <f t="shared" si="186"/>
        <v>0</v>
      </c>
      <c r="V105" s="295">
        <f t="shared" si="165"/>
        <v>0</v>
      </c>
      <c r="W105" s="156">
        <v>87</v>
      </c>
      <c r="X105" s="325"/>
      <c r="Y105" s="325"/>
      <c r="Z105" s="325"/>
      <c r="AA105" s="325"/>
      <c r="AB105" s="325"/>
      <c r="AC105" s="394"/>
      <c r="AD105" s="360">
        <f t="shared" si="187"/>
        <v>88</v>
      </c>
      <c r="AE105" s="359" t="str">
        <f t="shared" si="152"/>
        <v>axx88</v>
      </c>
      <c r="AF105" s="334">
        <f t="shared" si="166"/>
        <v>3</v>
      </c>
      <c r="AG105" s="82">
        <f t="shared" si="167"/>
        <v>0</v>
      </c>
      <c r="AH105" s="295">
        <f t="shared" si="168"/>
        <v>0</v>
      </c>
      <c r="AI105" s="295">
        <f t="shared" si="188"/>
        <v>0</v>
      </c>
      <c r="AJ105" s="295">
        <f t="shared" si="169"/>
        <v>0</v>
      </c>
      <c r="AK105" s="156">
        <v>87</v>
      </c>
      <c r="AL105" s="325"/>
      <c r="AM105" s="325"/>
      <c r="AN105" s="325"/>
      <c r="AO105" s="325"/>
      <c r="AP105" s="325"/>
      <c r="AQ105" s="394"/>
      <c r="AR105" s="360">
        <f t="shared" si="189"/>
        <v>88</v>
      </c>
      <c r="AS105" s="359" t="str">
        <f t="shared" si="153"/>
        <v>axx88</v>
      </c>
      <c r="AT105" s="334">
        <f t="shared" si="170"/>
        <v>3</v>
      </c>
      <c r="AU105" s="82">
        <f t="shared" si="171"/>
        <v>0</v>
      </c>
      <c r="AV105" s="295">
        <f t="shared" si="172"/>
        <v>0</v>
      </c>
      <c r="AW105" s="295">
        <f t="shared" si="190"/>
        <v>0</v>
      </c>
      <c r="AX105" s="295">
        <f t="shared" si="173"/>
        <v>0</v>
      </c>
      <c r="AY105" s="156">
        <v>87</v>
      </c>
      <c r="AZ105" s="325"/>
      <c r="BA105" s="325"/>
      <c r="BB105" s="325"/>
      <c r="BC105" s="325"/>
      <c r="BD105" s="325"/>
      <c r="BE105" s="394"/>
      <c r="BF105" s="360">
        <f t="shared" si="191"/>
        <v>88</v>
      </c>
      <c r="BG105" s="359" t="str">
        <f t="shared" si="154"/>
        <v>axx88</v>
      </c>
      <c r="BH105" s="334">
        <f t="shared" si="174"/>
        <v>3</v>
      </c>
      <c r="BI105" s="82">
        <f t="shared" si="175"/>
        <v>0</v>
      </c>
      <c r="BJ105" s="295">
        <f t="shared" si="176"/>
        <v>0</v>
      </c>
      <c r="BK105" s="295">
        <f t="shared" si="192"/>
        <v>0</v>
      </c>
      <c r="BL105" s="295">
        <f t="shared" si="177"/>
        <v>0</v>
      </c>
      <c r="BM105" s="156">
        <v>87</v>
      </c>
      <c r="BN105" s="325"/>
      <c r="BO105" s="325"/>
      <c r="BP105" s="325"/>
      <c r="BQ105" s="325"/>
      <c r="BR105" s="325"/>
      <c r="BS105" s="394"/>
      <c r="BT105" s="360">
        <f t="shared" si="193"/>
        <v>88</v>
      </c>
      <c r="BU105" s="359" t="str">
        <f t="shared" si="155"/>
        <v>axx88</v>
      </c>
      <c r="BV105" s="334">
        <f t="shared" si="178"/>
        <v>3</v>
      </c>
      <c r="BW105" s="82">
        <f t="shared" si="179"/>
        <v>0</v>
      </c>
      <c r="BX105" s="295">
        <f t="shared" si="180"/>
        <v>0</v>
      </c>
      <c r="BY105" s="295">
        <f t="shared" si="194"/>
        <v>0</v>
      </c>
      <c r="BZ105" s="295">
        <f t="shared" si="181"/>
        <v>0</v>
      </c>
      <c r="CA105" s="156">
        <v>87</v>
      </c>
      <c r="CB105" s="325"/>
      <c r="CC105" s="325"/>
      <c r="CD105" s="325"/>
      <c r="CE105" s="325"/>
      <c r="CF105" s="325"/>
      <c r="CG105" s="303"/>
      <c r="CH105" s="394"/>
      <c r="CI105" s="156"/>
      <c r="CJ105">
        <f t="shared" si="156"/>
        <v>87</v>
      </c>
      <c r="CK105">
        <f t="shared" si="195"/>
        <v>0</v>
      </c>
      <c r="CL105" s="156"/>
      <c r="CM105" s="218"/>
      <c r="CN105" s="90"/>
      <c r="CS105" s="175">
        <f t="shared" si="157"/>
        <v>87</v>
      </c>
      <c r="CT105">
        <f t="shared" si="182"/>
        <v>0</v>
      </c>
    </row>
    <row r="106" spans="1:98" ht="15" customHeight="1">
      <c r="A106" s="394"/>
      <c r="B106" s="360">
        <f t="shared" si="183"/>
        <v>89</v>
      </c>
      <c r="C106" s="359" t="str">
        <f t="shared" si="150"/>
        <v>axx89</v>
      </c>
      <c r="D106" s="334">
        <f t="shared" si="158"/>
        <v>3</v>
      </c>
      <c r="E106" s="82">
        <f t="shared" si="159"/>
        <v>0</v>
      </c>
      <c r="F106" s="295">
        <f t="shared" si="160"/>
        <v>0</v>
      </c>
      <c r="G106" s="295">
        <f t="shared" si="184"/>
        <v>0</v>
      </c>
      <c r="H106" s="295">
        <f t="shared" si="161"/>
        <v>0</v>
      </c>
      <c r="I106">
        <v>88</v>
      </c>
      <c r="J106" s="325"/>
      <c r="K106" s="325"/>
      <c r="L106" s="325"/>
      <c r="M106" s="325"/>
      <c r="N106" s="325"/>
      <c r="O106" s="394"/>
      <c r="P106" s="360">
        <f t="shared" si="185"/>
        <v>89</v>
      </c>
      <c r="Q106" s="359" t="str">
        <f t="shared" si="151"/>
        <v>axx89</v>
      </c>
      <c r="R106" s="334">
        <f t="shared" si="162"/>
        <v>3</v>
      </c>
      <c r="S106" s="82">
        <f t="shared" si="163"/>
        <v>0</v>
      </c>
      <c r="T106" s="295">
        <f t="shared" si="164"/>
        <v>0</v>
      </c>
      <c r="U106" s="295">
        <f t="shared" si="186"/>
        <v>0</v>
      </c>
      <c r="V106" s="295">
        <f t="shared" si="165"/>
        <v>0</v>
      </c>
      <c r="W106">
        <v>88</v>
      </c>
      <c r="X106" s="325"/>
      <c r="Y106" s="325"/>
      <c r="Z106" s="325"/>
      <c r="AA106" s="325"/>
      <c r="AB106" s="325"/>
      <c r="AC106" s="394"/>
      <c r="AD106" s="360">
        <f t="shared" si="187"/>
        <v>89</v>
      </c>
      <c r="AE106" s="359" t="str">
        <f t="shared" si="152"/>
        <v>axx89</v>
      </c>
      <c r="AF106" s="334">
        <f t="shared" si="166"/>
        <v>3</v>
      </c>
      <c r="AG106" s="82">
        <f t="shared" si="167"/>
        <v>0</v>
      </c>
      <c r="AH106" s="295">
        <f t="shared" si="168"/>
        <v>0</v>
      </c>
      <c r="AI106" s="295">
        <f t="shared" si="188"/>
        <v>0</v>
      </c>
      <c r="AJ106" s="295">
        <f t="shared" si="169"/>
        <v>0</v>
      </c>
      <c r="AK106">
        <v>88</v>
      </c>
      <c r="AL106" s="325"/>
      <c r="AM106" s="325"/>
      <c r="AN106" s="325"/>
      <c r="AO106" s="325"/>
      <c r="AP106" s="325"/>
      <c r="AQ106" s="394"/>
      <c r="AR106" s="360">
        <f t="shared" si="189"/>
        <v>89</v>
      </c>
      <c r="AS106" s="359" t="str">
        <f t="shared" si="153"/>
        <v>axx89</v>
      </c>
      <c r="AT106" s="334">
        <f t="shared" si="170"/>
        <v>3</v>
      </c>
      <c r="AU106" s="82">
        <f t="shared" si="171"/>
        <v>0</v>
      </c>
      <c r="AV106" s="295">
        <f t="shared" si="172"/>
        <v>0</v>
      </c>
      <c r="AW106" s="295">
        <f t="shared" si="190"/>
        <v>0</v>
      </c>
      <c r="AX106" s="295">
        <f t="shared" si="173"/>
        <v>0</v>
      </c>
      <c r="AY106">
        <v>88</v>
      </c>
      <c r="AZ106" s="325"/>
      <c r="BA106" s="325"/>
      <c r="BB106" s="325"/>
      <c r="BC106" s="325"/>
      <c r="BD106" s="325"/>
      <c r="BE106" s="394"/>
      <c r="BF106" s="360">
        <f t="shared" si="191"/>
        <v>89</v>
      </c>
      <c r="BG106" s="359" t="str">
        <f t="shared" si="154"/>
        <v>axx89</v>
      </c>
      <c r="BH106" s="334">
        <f t="shared" si="174"/>
        <v>3</v>
      </c>
      <c r="BI106" s="82">
        <f t="shared" si="175"/>
        <v>0</v>
      </c>
      <c r="BJ106" s="295">
        <f t="shared" si="176"/>
        <v>0</v>
      </c>
      <c r="BK106" s="295">
        <f t="shared" si="192"/>
        <v>0</v>
      </c>
      <c r="BL106" s="295">
        <f t="shared" si="177"/>
        <v>0</v>
      </c>
      <c r="BM106">
        <v>88</v>
      </c>
      <c r="BN106" s="325"/>
      <c r="BO106" s="325"/>
      <c r="BP106" s="325"/>
      <c r="BQ106" s="325"/>
      <c r="BR106" s="325"/>
      <c r="BS106" s="394"/>
      <c r="BT106" s="360">
        <f t="shared" si="193"/>
        <v>89</v>
      </c>
      <c r="BU106" s="359" t="str">
        <f t="shared" si="155"/>
        <v>axx89</v>
      </c>
      <c r="BV106" s="334">
        <f t="shared" si="178"/>
        <v>3</v>
      </c>
      <c r="BW106" s="82">
        <f t="shared" si="179"/>
        <v>0</v>
      </c>
      <c r="BX106" s="295">
        <f t="shared" si="180"/>
        <v>0</v>
      </c>
      <c r="BY106" s="295">
        <f t="shared" si="194"/>
        <v>0</v>
      </c>
      <c r="BZ106" s="295">
        <f t="shared" si="181"/>
        <v>0</v>
      </c>
      <c r="CA106">
        <v>88</v>
      </c>
      <c r="CB106" s="325"/>
      <c r="CC106" s="325"/>
      <c r="CD106" s="325"/>
      <c r="CE106" s="325"/>
      <c r="CF106" s="325"/>
      <c r="CG106" s="303"/>
      <c r="CH106" s="394"/>
      <c r="CI106" s="156"/>
      <c r="CJ106">
        <f t="shared" si="156"/>
        <v>88</v>
      </c>
      <c r="CK106">
        <f t="shared" si="195"/>
        <v>0</v>
      </c>
      <c r="CL106" s="156"/>
      <c r="CM106" s="218"/>
      <c r="CN106" s="90"/>
      <c r="CS106" s="175">
        <f t="shared" si="157"/>
        <v>88</v>
      </c>
      <c r="CT106">
        <f t="shared" si="182"/>
        <v>0</v>
      </c>
    </row>
    <row r="107" spans="1:98" ht="15" customHeight="1">
      <c r="A107" s="394"/>
      <c r="B107" s="360">
        <f t="shared" si="183"/>
        <v>90</v>
      </c>
      <c r="C107" s="359" t="str">
        <f t="shared" si="150"/>
        <v>axx90</v>
      </c>
      <c r="D107" s="334">
        <f t="shared" si="158"/>
        <v>3</v>
      </c>
      <c r="E107" s="82">
        <f t="shared" si="159"/>
        <v>0</v>
      </c>
      <c r="F107" s="295">
        <f t="shared" si="160"/>
        <v>0</v>
      </c>
      <c r="G107" s="295">
        <f t="shared" si="184"/>
        <v>0</v>
      </c>
      <c r="H107" s="295">
        <f t="shared" si="161"/>
        <v>0</v>
      </c>
      <c r="I107" s="156">
        <v>89</v>
      </c>
      <c r="J107" s="325"/>
      <c r="K107" s="325"/>
      <c r="L107" s="325"/>
      <c r="M107" s="325"/>
      <c r="N107" s="325"/>
      <c r="O107" s="394"/>
      <c r="P107" s="360">
        <f t="shared" si="185"/>
        <v>90</v>
      </c>
      <c r="Q107" s="359" t="str">
        <f t="shared" si="151"/>
        <v>axx90</v>
      </c>
      <c r="R107" s="334">
        <f t="shared" si="162"/>
        <v>3</v>
      </c>
      <c r="S107" s="82">
        <f t="shared" si="163"/>
        <v>0</v>
      </c>
      <c r="T107" s="295">
        <f t="shared" si="164"/>
        <v>0</v>
      </c>
      <c r="U107" s="295">
        <f t="shared" si="186"/>
        <v>0</v>
      </c>
      <c r="V107" s="295">
        <f t="shared" si="165"/>
        <v>0</v>
      </c>
      <c r="W107" s="156">
        <v>89</v>
      </c>
      <c r="X107" s="325"/>
      <c r="Y107" s="325"/>
      <c r="Z107" s="325"/>
      <c r="AA107" s="325"/>
      <c r="AB107" s="325"/>
      <c r="AC107" s="394"/>
      <c r="AD107" s="360">
        <f t="shared" si="187"/>
        <v>90</v>
      </c>
      <c r="AE107" s="359" t="str">
        <f t="shared" si="152"/>
        <v>axx90</v>
      </c>
      <c r="AF107" s="334">
        <f t="shared" si="166"/>
        <v>3</v>
      </c>
      <c r="AG107" s="82">
        <f t="shared" si="167"/>
        <v>0</v>
      </c>
      <c r="AH107" s="295">
        <f t="shared" si="168"/>
        <v>0</v>
      </c>
      <c r="AI107" s="295">
        <f t="shared" si="188"/>
        <v>0</v>
      </c>
      <c r="AJ107" s="295">
        <f t="shared" si="169"/>
        <v>0</v>
      </c>
      <c r="AK107" s="156">
        <v>89</v>
      </c>
      <c r="AL107" s="325"/>
      <c r="AM107" s="325"/>
      <c r="AN107" s="325"/>
      <c r="AO107" s="325"/>
      <c r="AP107" s="325"/>
      <c r="AQ107" s="394"/>
      <c r="AR107" s="360">
        <f t="shared" si="189"/>
        <v>90</v>
      </c>
      <c r="AS107" s="359" t="str">
        <f t="shared" si="153"/>
        <v>axx90</v>
      </c>
      <c r="AT107" s="334">
        <f t="shared" si="170"/>
        <v>3</v>
      </c>
      <c r="AU107" s="82">
        <f t="shared" si="171"/>
        <v>0</v>
      </c>
      <c r="AV107" s="295">
        <f t="shared" si="172"/>
        <v>0</v>
      </c>
      <c r="AW107" s="295">
        <f t="shared" si="190"/>
        <v>0</v>
      </c>
      <c r="AX107" s="295">
        <f t="shared" si="173"/>
        <v>0</v>
      </c>
      <c r="AY107" s="156">
        <v>89</v>
      </c>
      <c r="AZ107" s="325"/>
      <c r="BA107" s="325"/>
      <c r="BB107" s="325"/>
      <c r="BC107" s="325"/>
      <c r="BD107" s="325"/>
      <c r="BE107" s="394"/>
      <c r="BF107" s="360">
        <f t="shared" si="191"/>
        <v>90</v>
      </c>
      <c r="BG107" s="359" t="str">
        <f t="shared" si="154"/>
        <v>axx90</v>
      </c>
      <c r="BH107" s="334">
        <f t="shared" si="174"/>
        <v>3</v>
      </c>
      <c r="BI107" s="82">
        <f t="shared" si="175"/>
        <v>0</v>
      </c>
      <c r="BJ107" s="295">
        <f t="shared" si="176"/>
        <v>0</v>
      </c>
      <c r="BK107" s="295">
        <f t="shared" si="192"/>
        <v>0</v>
      </c>
      <c r="BL107" s="295">
        <f t="shared" si="177"/>
        <v>0</v>
      </c>
      <c r="BM107" s="156">
        <v>89</v>
      </c>
      <c r="BN107" s="325"/>
      <c r="BO107" s="325"/>
      <c r="BP107" s="325"/>
      <c r="BQ107" s="325"/>
      <c r="BR107" s="325"/>
      <c r="BS107" s="394"/>
      <c r="BT107" s="360">
        <f t="shared" si="193"/>
        <v>90</v>
      </c>
      <c r="BU107" s="359" t="str">
        <f t="shared" si="155"/>
        <v>axx90</v>
      </c>
      <c r="BV107" s="334">
        <f t="shared" si="178"/>
        <v>3</v>
      </c>
      <c r="BW107" s="82">
        <f t="shared" si="179"/>
        <v>0</v>
      </c>
      <c r="BX107" s="295">
        <f t="shared" si="180"/>
        <v>0</v>
      </c>
      <c r="BY107" s="295">
        <f t="shared" si="194"/>
        <v>0</v>
      </c>
      <c r="BZ107" s="295">
        <f t="shared" si="181"/>
        <v>0</v>
      </c>
      <c r="CA107" s="156">
        <v>89</v>
      </c>
      <c r="CB107" s="325"/>
      <c r="CC107" s="325"/>
      <c r="CD107" s="325"/>
      <c r="CE107" s="325"/>
      <c r="CF107" s="325"/>
      <c r="CG107" s="303"/>
      <c r="CH107" s="394"/>
      <c r="CI107" s="156"/>
      <c r="CJ107">
        <f t="shared" si="156"/>
        <v>89</v>
      </c>
      <c r="CK107">
        <f t="shared" si="195"/>
        <v>0</v>
      </c>
      <c r="CL107" s="156"/>
      <c r="CM107" s="218"/>
      <c r="CN107" s="90"/>
      <c r="CS107" s="175">
        <f t="shared" si="157"/>
        <v>89</v>
      </c>
      <c r="CT107">
        <f t="shared" si="182"/>
        <v>0</v>
      </c>
    </row>
    <row r="108" spans="1:98" ht="15" customHeight="1">
      <c r="A108" s="394"/>
      <c r="B108" s="360">
        <f t="shared" si="183"/>
        <v>91</v>
      </c>
      <c r="C108" s="359" t="str">
        <f t="shared" si="150"/>
        <v>axx91</v>
      </c>
      <c r="D108" s="334">
        <f t="shared" si="158"/>
        <v>3</v>
      </c>
      <c r="E108" s="82">
        <f t="shared" si="159"/>
        <v>0</v>
      </c>
      <c r="F108" s="295">
        <f t="shared" si="160"/>
        <v>0</v>
      </c>
      <c r="G108" s="295">
        <f t="shared" si="184"/>
        <v>0</v>
      </c>
      <c r="H108" s="295">
        <f t="shared" si="161"/>
        <v>0</v>
      </c>
      <c r="I108">
        <v>90</v>
      </c>
      <c r="J108" s="325"/>
      <c r="K108" s="325"/>
      <c r="L108" s="325"/>
      <c r="M108" s="325"/>
      <c r="N108" s="325"/>
      <c r="O108" s="394"/>
      <c r="P108" s="360">
        <f t="shared" si="185"/>
        <v>91</v>
      </c>
      <c r="Q108" s="359" t="str">
        <f t="shared" si="151"/>
        <v>axx91</v>
      </c>
      <c r="R108" s="334">
        <f t="shared" si="162"/>
        <v>3</v>
      </c>
      <c r="S108" s="82">
        <f t="shared" si="163"/>
        <v>0</v>
      </c>
      <c r="T108" s="295">
        <f t="shared" si="164"/>
        <v>0</v>
      </c>
      <c r="U108" s="295">
        <f t="shared" si="186"/>
        <v>0</v>
      </c>
      <c r="V108" s="295">
        <f t="shared" si="165"/>
        <v>0</v>
      </c>
      <c r="W108">
        <v>90</v>
      </c>
      <c r="X108" s="325"/>
      <c r="Y108" s="325"/>
      <c r="Z108" s="325"/>
      <c r="AA108" s="325"/>
      <c r="AB108" s="325"/>
      <c r="AC108" s="394"/>
      <c r="AD108" s="360">
        <f t="shared" si="187"/>
        <v>91</v>
      </c>
      <c r="AE108" s="359" t="str">
        <f t="shared" si="152"/>
        <v>axx91</v>
      </c>
      <c r="AF108" s="334">
        <f t="shared" si="166"/>
        <v>3</v>
      </c>
      <c r="AG108" s="82">
        <f t="shared" si="167"/>
        <v>0</v>
      </c>
      <c r="AH108" s="295">
        <f t="shared" si="168"/>
        <v>0</v>
      </c>
      <c r="AI108" s="295">
        <f t="shared" si="188"/>
        <v>0</v>
      </c>
      <c r="AJ108" s="295">
        <f t="shared" si="169"/>
        <v>0</v>
      </c>
      <c r="AK108">
        <v>90</v>
      </c>
      <c r="AL108" s="325"/>
      <c r="AM108" s="325"/>
      <c r="AN108" s="325"/>
      <c r="AO108" s="325"/>
      <c r="AP108" s="325"/>
      <c r="AQ108" s="394"/>
      <c r="AR108" s="360">
        <f t="shared" si="189"/>
        <v>91</v>
      </c>
      <c r="AS108" s="359" t="str">
        <f t="shared" si="153"/>
        <v>axx91</v>
      </c>
      <c r="AT108" s="334">
        <f t="shared" si="170"/>
        <v>3</v>
      </c>
      <c r="AU108" s="82">
        <f t="shared" si="171"/>
        <v>0</v>
      </c>
      <c r="AV108" s="295">
        <f t="shared" si="172"/>
        <v>0</v>
      </c>
      <c r="AW108" s="295">
        <f t="shared" si="190"/>
        <v>0</v>
      </c>
      <c r="AX108" s="295">
        <f t="shared" si="173"/>
        <v>0</v>
      </c>
      <c r="AY108">
        <v>90</v>
      </c>
      <c r="AZ108" s="325"/>
      <c r="BA108" s="325"/>
      <c r="BB108" s="325"/>
      <c r="BC108" s="325"/>
      <c r="BD108" s="325"/>
      <c r="BE108" s="394"/>
      <c r="BF108" s="360">
        <f t="shared" si="191"/>
        <v>91</v>
      </c>
      <c r="BG108" s="359" t="str">
        <f t="shared" si="154"/>
        <v>axx91</v>
      </c>
      <c r="BH108" s="334">
        <f t="shared" si="174"/>
        <v>3</v>
      </c>
      <c r="BI108" s="82">
        <f t="shared" si="175"/>
        <v>0</v>
      </c>
      <c r="BJ108" s="295">
        <f t="shared" si="176"/>
        <v>0</v>
      </c>
      <c r="BK108" s="295">
        <f t="shared" si="192"/>
        <v>0</v>
      </c>
      <c r="BL108" s="295">
        <f t="shared" si="177"/>
        <v>0</v>
      </c>
      <c r="BM108">
        <v>90</v>
      </c>
      <c r="BN108" s="325"/>
      <c r="BO108" s="325"/>
      <c r="BP108" s="325"/>
      <c r="BQ108" s="325"/>
      <c r="BR108" s="325"/>
      <c r="BS108" s="394"/>
      <c r="BT108" s="360">
        <f t="shared" si="193"/>
        <v>91</v>
      </c>
      <c r="BU108" s="359" t="str">
        <f t="shared" si="155"/>
        <v>axx91</v>
      </c>
      <c r="BV108" s="334">
        <f t="shared" si="178"/>
        <v>3</v>
      </c>
      <c r="BW108" s="82">
        <f t="shared" si="179"/>
        <v>0</v>
      </c>
      <c r="BX108" s="295">
        <f t="shared" si="180"/>
        <v>0</v>
      </c>
      <c r="BY108" s="295">
        <f t="shared" si="194"/>
        <v>0</v>
      </c>
      <c r="BZ108" s="295">
        <f t="shared" si="181"/>
        <v>0</v>
      </c>
      <c r="CA108">
        <v>90</v>
      </c>
      <c r="CB108" s="325"/>
      <c r="CC108" s="325"/>
      <c r="CD108" s="325"/>
      <c r="CE108" s="325"/>
      <c r="CF108" s="325"/>
      <c r="CG108" s="303"/>
      <c r="CH108" s="394"/>
      <c r="CI108" s="156"/>
      <c r="CJ108">
        <f t="shared" si="156"/>
        <v>90</v>
      </c>
      <c r="CK108">
        <f t="shared" si="195"/>
        <v>0</v>
      </c>
      <c r="CL108" s="156"/>
      <c r="CM108" s="218"/>
      <c r="CN108" s="90"/>
      <c r="CS108" s="175">
        <f t="shared" si="157"/>
        <v>90</v>
      </c>
      <c r="CT108">
        <f t="shared" si="182"/>
        <v>0</v>
      </c>
    </row>
    <row r="109" spans="1:98" ht="15" customHeight="1">
      <c r="A109" s="394"/>
      <c r="B109" s="360">
        <f t="shared" si="183"/>
        <v>92</v>
      </c>
      <c r="C109" s="359" t="str">
        <f t="shared" si="150"/>
        <v>axx92</v>
      </c>
      <c r="D109" s="334">
        <f t="shared" si="158"/>
        <v>3</v>
      </c>
      <c r="E109" s="82">
        <f t="shared" si="159"/>
        <v>0</v>
      </c>
      <c r="F109" s="295">
        <f t="shared" si="160"/>
        <v>0</v>
      </c>
      <c r="G109" s="295">
        <f t="shared" si="184"/>
        <v>0</v>
      </c>
      <c r="H109" s="295">
        <f t="shared" si="161"/>
        <v>0</v>
      </c>
      <c r="I109" s="156">
        <v>91</v>
      </c>
      <c r="J109" s="325"/>
      <c r="K109" s="325"/>
      <c r="L109" s="325"/>
      <c r="M109" s="325"/>
      <c r="N109" s="325"/>
      <c r="O109" s="394"/>
      <c r="P109" s="360">
        <f t="shared" si="185"/>
        <v>92</v>
      </c>
      <c r="Q109" s="359" t="str">
        <f t="shared" si="151"/>
        <v>axx92</v>
      </c>
      <c r="R109" s="334">
        <f t="shared" si="162"/>
        <v>3</v>
      </c>
      <c r="S109" s="82">
        <f t="shared" si="163"/>
        <v>0</v>
      </c>
      <c r="T109" s="295">
        <f t="shared" si="164"/>
        <v>0</v>
      </c>
      <c r="U109" s="295">
        <f t="shared" si="186"/>
        <v>0</v>
      </c>
      <c r="V109" s="295">
        <f t="shared" si="165"/>
        <v>0</v>
      </c>
      <c r="W109" s="156">
        <v>91</v>
      </c>
      <c r="X109" s="325"/>
      <c r="Y109" s="325"/>
      <c r="Z109" s="325"/>
      <c r="AA109" s="325"/>
      <c r="AB109" s="325"/>
      <c r="AC109" s="394"/>
      <c r="AD109" s="360">
        <f t="shared" si="187"/>
        <v>92</v>
      </c>
      <c r="AE109" s="359" t="str">
        <f t="shared" si="152"/>
        <v>axx92</v>
      </c>
      <c r="AF109" s="334">
        <f t="shared" si="166"/>
        <v>3</v>
      </c>
      <c r="AG109" s="82">
        <f t="shared" si="167"/>
        <v>0</v>
      </c>
      <c r="AH109" s="295">
        <f t="shared" si="168"/>
        <v>0</v>
      </c>
      <c r="AI109" s="295">
        <f t="shared" si="188"/>
        <v>0</v>
      </c>
      <c r="AJ109" s="295">
        <f t="shared" si="169"/>
        <v>0</v>
      </c>
      <c r="AK109" s="156">
        <v>91</v>
      </c>
      <c r="AL109" s="325"/>
      <c r="AM109" s="325"/>
      <c r="AN109" s="325"/>
      <c r="AO109" s="325"/>
      <c r="AP109" s="325"/>
      <c r="AQ109" s="394"/>
      <c r="AR109" s="360">
        <f t="shared" si="189"/>
        <v>92</v>
      </c>
      <c r="AS109" s="359" t="str">
        <f t="shared" si="153"/>
        <v>axx92</v>
      </c>
      <c r="AT109" s="334">
        <f t="shared" si="170"/>
        <v>3</v>
      </c>
      <c r="AU109" s="82">
        <f t="shared" si="171"/>
        <v>0</v>
      </c>
      <c r="AV109" s="295">
        <f t="shared" si="172"/>
        <v>0</v>
      </c>
      <c r="AW109" s="295">
        <f t="shared" si="190"/>
        <v>0</v>
      </c>
      <c r="AX109" s="295">
        <f t="shared" si="173"/>
        <v>0</v>
      </c>
      <c r="AY109" s="156">
        <v>91</v>
      </c>
      <c r="AZ109" s="325"/>
      <c r="BA109" s="325"/>
      <c r="BB109" s="325"/>
      <c r="BC109" s="325"/>
      <c r="BD109" s="325"/>
      <c r="BE109" s="394"/>
      <c r="BF109" s="360">
        <f t="shared" si="191"/>
        <v>92</v>
      </c>
      <c r="BG109" s="359" t="str">
        <f t="shared" si="154"/>
        <v>axx92</v>
      </c>
      <c r="BH109" s="334">
        <f t="shared" si="174"/>
        <v>3</v>
      </c>
      <c r="BI109" s="82">
        <f t="shared" si="175"/>
        <v>0</v>
      </c>
      <c r="BJ109" s="295">
        <f t="shared" si="176"/>
        <v>0</v>
      </c>
      <c r="BK109" s="295">
        <f t="shared" si="192"/>
        <v>0</v>
      </c>
      <c r="BL109" s="295">
        <f t="shared" si="177"/>
        <v>0</v>
      </c>
      <c r="BM109" s="156">
        <v>91</v>
      </c>
      <c r="BN109" s="325"/>
      <c r="BO109" s="325"/>
      <c r="BP109" s="325"/>
      <c r="BQ109" s="325"/>
      <c r="BR109" s="325"/>
      <c r="BS109" s="394"/>
      <c r="BT109" s="360">
        <f t="shared" si="193"/>
        <v>92</v>
      </c>
      <c r="BU109" s="359" t="str">
        <f t="shared" si="155"/>
        <v>axx92</v>
      </c>
      <c r="BV109" s="334">
        <f t="shared" si="178"/>
        <v>3</v>
      </c>
      <c r="BW109" s="82">
        <f t="shared" si="179"/>
        <v>0</v>
      </c>
      <c r="BX109" s="295">
        <f t="shared" si="180"/>
        <v>0</v>
      </c>
      <c r="BY109" s="295">
        <f t="shared" si="194"/>
        <v>0</v>
      </c>
      <c r="BZ109" s="295">
        <f t="shared" si="181"/>
        <v>0</v>
      </c>
      <c r="CA109" s="156">
        <v>91</v>
      </c>
      <c r="CB109" s="325"/>
      <c r="CC109" s="325"/>
      <c r="CD109" s="325"/>
      <c r="CE109" s="325"/>
      <c r="CF109" s="325"/>
      <c r="CG109" s="303"/>
      <c r="CH109" s="394"/>
      <c r="CI109" s="156"/>
      <c r="CJ109">
        <f t="shared" si="156"/>
        <v>91</v>
      </c>
      <c r="CK109">
        <f t="shared" si="195"/>
        <v>0</v>
      </c>
      <c r="CL109" s="156"/>
      <c r="CM109" s="218"/>
      <c r="CN109" s="90"/>
      <c r="CS109" s="175">
        <f t="shared" si="157"/>
        <v>91</v>
      </c>
      <c r="CT109">
        <f t="shared" si="182"/>
        <v>0</v>
      </c>
    </row>
    <row r="110" spans="1:98" ht="15" customHeight="1">
      <c r="A110" s="394"/>
      <c r="B110" s="360">
        <f t="shared" si="183"/>
        <v>93</v>
      </c>
      <c r="C110" s="359" t="str">
        <f t="shared" si="150"/>
        <v>axx93</v>
      </c>
      <c r="D110" s="334">
        <f t="shared" si="158"/>
        <v>3</v>
      </c>
      <c r="E110" s="82">
        <f t="shared" si="159"/>
        <v>0</v>
      </c>
      <c r="F110" s="295">
        <f t="shared" si="160"/>
        <v>0</v>
      </c>
      <c r="G110" s="295">
        <f t="shared" si="184"/>
        <v>0</v>
      </c>
      <c r="H110" s="295">
        <f t="shared" si="161"/>
        <v>0</v>
      </c>
      <c r="I110">
        <v>92</v>
      </c>
      <c r="J110" s="325"/>
      <c r="K110" s="325"/>
      <c r="L110" s="325"/>
      <c r="M110" s="325"/>
      <c r="N110" s="325"/>
      <c r="O110" s="394"/>
      <c r="P110" s="360">
        <f t="shared" si="185"/>
        <v>93</v>
      </c>
      <c r="Q110" s="359" t="str">
        <f t="shared" si="151"/>
        <v>axx93</v>
      </c>
      <c r="R110" s="334">
        <f t="shared" si="162"/>
        <v>3</v>
      </c>
      <c r="S110" s="82">
        <f t="shared" si="163"/>
        <v>0</v>
      </c>
      <c r="T110" s="295">
        <f t="shared" si="164"/>
        <v>0</v>
      </c>
      <c r="U110" s="295">
        <f t="shared" si="186"/>
        <v>0</v>
      </c>
      <c r="V110" s="295">
        <f t="shared" si="165"/>
        <v>0</v>
      </c>
      <c r="W110">
        <v>92</v>
      </c>
      <c r="X110" s="325"/>
      <c r="Y110" s="325"/>
      <c r="Z110" s="325"/>
      <c r="AA110" s="325"/>
      <c r="AB110" s="325"/>
      <c r="AC110" s="394"/>
      <c r="AD110" s="360">
        <f t="shared" si="187"/>
        <v>93</v>
      </c>
      <c r="AE110" s="359" t="str">
        <f t="shared" si="152"/>
        <v>axx93</v>
      </c>
      <c r="AF110" s="334">
        <f t="shared" si="166"/>
        <v>3</v>
      </c>
      <c r="AG110" s="82">
        <f t="shared" si="167"/>
        <v>0</v>
      </c>
      <c r="AH110" s="295">
        <f t="shared" si="168"/>
        <v>0</v>
      </c>
      <c r="AI110" s="295">
        <f t="shared" si="188"/>
        <v>0</v>
      </c>
      <c r="AJ110" s="295">
        <f t="shared" si="169"/>
        <v>0</v>
      </c>
      <c r="AK110">
        <v>92</v>
      </c>
      <c r="AL110" s="325"/>
      <c r="AM110" s="325"/>
      <c r="AN110" s="325"/>
      <c r="AO110" s="325"/>
      <c r="AP110" s="325"/>
      <c r="AQ110" s="394"/>
      <c r="AR110" s="360">
        <f t="shared" si="189"/>
        <v>93</v>
      </c>
      <c r="AS110" s="359" t="str">
        <f t="shared" si="153"/>
        <v>axx93</v>
      </c>
      <c r="AT110" s="334">
        <f t="shared" si="170"/>
        <v>3</v>
      </c>
      <c r="AU110" s="82">
        <f t="shared" si="171"/>
        <v>0</v>
      </c>
      <c r="AV110" s="295">
        <f t="shared" si="172"/>
        <v>0</v>
      </c>
      <c r="AW110" s="295">
        <f t="shared" si="190"/>
        <v>0</v>
      </c>
      <c r="AX110" s="295">
        <f t="shared" si="173"/>
        <v>0</v>
      </c>
      <c r="AY110">
        <v>92</v>
      </c>
      <c r="AZ110" s="325"/>
      <c r="BA110" s="325"/>
      <c r="BB110" s="325"/>
      <c r="BC110" s="325"/>
      <c r="BD110" s="325"/>
      <c r="BE110" s="394"/>
      <c r="BF110" s="360">
        <f t="shared" si="191"/>
        <v>93</v>
      </c>
      <c r="BG110" s="359" t="str">
        <f t="shared" si="154"/>
        <v>axx93</v>
      </c>
      <c r="BH110" s="334">
        <f t="shared" si="174"/>
        <v>3</v>
      </c>
      <c r="BI110" s="82">
        <f t="shared" si="175"/>
        <v>0</v>
      </c>
      <c r="BJ110" s="295">
        <f t="shared" si="176"/>
        <v>0</v>
      </c>
      <c r="BK110" s="295">
        <f t="shared" si="192"/>
        <v>0</v>
      </c>
      <c r="BL110" s="295">
        <f t="shared" si="177"/>
        <v>0</v>
      </c>
      <c r="BM110">
        <v>92</v>
      </c>
      <c r="BN110" s="325"/>
      <c r="BO110" s="325"/>
      <c r="BP110" s="325"/>
      <c r="BQ110" s="325"/>
      <c r="BR110" s="325"/>
      <c r="BS110" s="394"/>
      <c r="BT110" s="360">
        <f t="shared" si="193"/>
        <v>93</v>
      </c>
      <c r="BU110" s="359" t="str">
        <f t="shared" si="155"/>
        <v>axx93</v>
      </c>
      <c r="BV110" s="334">
        <f t="shared" si="178"/>
        <v>3</v>
      </c>
      <c r="BW110" s="82">
        <f t="shared" si="179"/>
        <v>0</v>
      </c>
      <c r="BX110" s="295">
        <f t="shared" si="180"/>
        <v>0</v>
      </c>
      <c r="BY110" s="295">
        <f t="shared" si="194"/>
        <v>0</v>
      </c>
      <c r="BZ110" s="295">
        <f t="shared" si="181"/>
        <v>0</v>
      </c>
      <c r="CA110">
        <v>92</v>
      </c>
      <c r="CB110" s="325"/>
      <c r="CC110" s="325"/>
      <c r="CD110" s="325"/>
      <c r="CE110" s="325"/>
      <c r="CF110" s="325"/>
      <c r="CG110" s="303"/>
      <c r="CH110" s="394"/>
      <c r="CI110" s="156"/>
      <c r="CJ110">
        <f t="shared" si="156"/>
        <v>92</v>
      </c>
      <c r="CK110">
        <f t="shared" si="195"/>
        <v>0</v>
      </c>
      <c r="CL110" s="156"/>
      <c r="CM110" s="218"/>
      <c r="CN110" s="90"/>
      <c r="CS110" s="175">
        <f t="shared" si="157"/>
        <v>92</v>
      </c>
      <c r="CT110">
        <f t="shared" si="182"/>
        <v>0</v>
      </c>
    </row>
    <row r="111" spans="1:98" ht="15" customHeight="1">
      <c r="A111" s="394"/>
      <c r="B111" s="360">
        <f t="shared" si="183"/>
        <v>94</v>
      </c>
      <c r="C111" s="359" t="str">
        <f t="shared" si="150"/>
        <v>axx94</v>
      </c>
      <c r="D111" s="334">
        <f t="shared" si="158"/>
        <v>3</v>
      </c>
      <c r="E111" s="82">
        <f t="shared" si="159"/>
        <v>0</v>
      </c>
      <c r="F111" s="295">
        <f t="shared" si="160"/>
        <v>0</v>
      </c>
      <c r="G111" s="295">
        <f t="shared" si="184"/>
        <v>0</v>
      </c>
      <c r="H111" s="295">
        <f t="shared" si="161"/>
        <v>0</v>
      </c>
      <c r="I111" s="156">
        <v>93</v>
      </c>
      <c r="J111" s="325"/>
      <c r="K111" s="325"/>
      <c r="L111" s="325"/>
      <c r="M111" s="325"/>
      <c r="N111" s="325"/>
      <c r="O111" s="394"/>
      <c r="P111" s="360">
        <f t="shared" si="185"/>
        <v>94</v>
      </c>
      <c r="Q111" s="359" t="str">
        <f t="shared" si="151"/>
        <v>axx94</v>
      </c>
      <c r="R111" s="334">
        <f t="shared" si="162"/>
        <v>3</v>
      </c>
      <c r="S111" s="82">
        <f t="shared" si="163"/>
        <v>0</v>
      </c>
      <c r="T111" s="295">
        <f t="shared" si="164"/>
        <v>0</v>
      </c>
      <c r="U111" s="295">
        <f t="shared" si="186"/>
        <v>0</v>
      </c>
      <c r="V111" s="295">
        <f t="shared" si="165"/>
        <v>0</v>
      </c>
      <c r="W111" s="156">
        <v>93</v>
      </c>
      <c r="X111" s="325"/>
      <c r="Y111" s="325"/>
      <c r="Z111" s="325"/>
      <c r="AA111" s="325"/>
      <c r="AB111" s="325"/>
      <c r="AC111" s="394"/>
      <c r="AD111" s="360">
        <f t="shared" si="187"/>
        <v>94</v>
      </c>
      <c r="AE111" s="359" t="str">
        <f t="shared" si="152"/>
        <v>axx94</v>
      </c>
      <c r="AF111" s="334">
        <f t="shared" si="166"/>
        <v>3</v>
      </c>
      <c r="AG111" s="82">
        <f t="shared" si="167"/>
        <v>0</v>
      </c>
      <c r="AH111" s="295">
        <f t="shared" si="168"/>
        <v>0</v>
      </c>
      <c r="AI111" s="295">
        <f t="shared" si="188"/>
        <v>0</v>
      </c>
      <c r="AJ111" s="295">
        <f t="shared" si="169"/>
        <v>0</v>
      </c>
      <c r="AK111" s="156">
        <v>93</v>
      </c>
      <c r="AL111" s="325"/>
      <c r="AM111" s="325"/>
      <c r="AN111" s="325"/>
      <c r="AO111" s="325"/>
      <c r="AP111" s="325"/>
      <c r="AQ111" s="394"/>
      <c r="AR111" s="360">
        <f t="shared" si="189"/>
        <v>94</v>
      </c>
      <c r="AS111" s="359" t="str">
        <f t="shared" si="153"/>
        <v>axx94</v>
      </c>
      <c r="AT111" s="334">
        <f t="shared" si="170"/>
        <v>3</v>
      </c>
      <c r="AU111" s="82">
        <f t="shared" si="171"/>
        <v>0</v>
      </c>
      <c r="AV111" s="295">
        <f t="shared" si="172"/>
        <v>0</v>
      </c>
      <c r="AW111" s="295">
        <f t="shared" si="190"/>
        <v>0</v>
      </c>
      <c r="AX111" s="295">
        <f t="shared" si="173"/>
        <v>0</v>
      </c>
      <c r="AY111" s="156">
        <v>93</v>
      </c>
      <c r="AZ111" s="325"/>
      <c r="BA111" s="325"/>
      <c r="BB111" s="325"/>
      <c r="BC111" s="325"/>
      <c r="BD111" s="325"/>
      <c r="BE111" s="394"/>
      <c r="BF111" s="360">
        <f t="shared" si="191"/>
        <v>94</v>
      </c>
      <c r="BG111" s="359" t="str">
        <f t="shared" si="154"/>
        <v>axx94</v>
      </c>
      <c r="BH111" s="334">
        <f t="shared" si="174"/>
        <v>3</v>
      </c>
      <c r="BI111" s="82">
        <f t="shared" si="175"/>
        <v>0</v>
      </c>
      <c r="BJ111" s="295">
        <f t="shared" si="176"/>
        <v>0</v>
      </c>
      <c r="BK111" s="295">
        <f t="shared" si="192"/>
        <v>0</v>
      </c>
      <c r="BL111" s="295">
        <f t="shared" si="177"/>
        <v>0</v>
      </c>
      <c r="BM111" s="156">
        <v>93</v>
      </c>
      <c r="BN111" s="325"/>
      <c r="BO111" s="325"/>
      <c r="BP111" s="325"/>
      <c r="BQ111" s="325"/>
      <c r="BR111" s="325"/>
      <c r="BS111" s="394"/>
      <c r="BT111" s="360">
        <f t="shared" si="193"/>
        <v>94</v>
      </c>
      <c r="BU111" s="359" t="str">
        <f t="shared" si="155"/>
        <v>axx94</v>
      </c>
      <c r="BV111" s="334">
        <f t="shared" si="178"/>
        <v>3</v>
      </c>
      <c r="BW111" s="82">
        <f t="shared" si="179"/>
        <v>0</v>
      </c>
      <c r="BX111" s="295">
        <f t="shared" si="180"/>
        <v>0</v>
      </c>
      <c r="BY111" s="295">
        <f t="shared" si="194"/>
        <v>0</v>
      </c>
      <c r="BZ111" s="295">
        <f t="shared" si="181"/>
        <v>0</v>
      </c>
      <c r="CA111" s="156">
        <v>93</v>
      </c>
      <c r="CB111" s="325"/>
      <c r="CC111" s="325"/>
      <c r="CD111" s="325"/>
      <c r="CE111" s="325"/>
      <c r="CF111" s="325"/>
      <c r="CG111" s="303"/>
      <c r="CH111" s="394"/>
      <c r="CI111" s="156"/>
      <c r="CJ111">
        <f t="shared" si="156"/>
        <v>93</v>
      </c>
      <c r="CK111">
        <f t="shared" si="195"/>
        <v>0</v>
      </c>
      <c r="CL111" s="156"/>
      <c r="CM111" s="218"/>
      <c r="CN111" s="90"/>
      <c r="CS111" s="175">
        <f t="shared" si="157"/>
        <v>93</v>
      </c>
      <c r="CT111">
        <f t="shared" si="182"/>
        <v>0</v>
      </c>
    </row>
    <row r="112" spans="1:98" ht="15" customHeight="1">
      <c r="A112" s="394"/>
      <c r="B112" s="360">
        <f t="shared" si="183"/>
        <v>95</v>
      </c>
      <c r="C112" s="359" t="str">
        <f t="shared" si="150"/>
        <v>axx95</v>
      </c>
      <c r="D112" s="334">
        <f t="shared" si="158"/>
        <v>3</v>
      </c>
      <c r="E112" s="82">
        <f t="shared" si="159"/>
        <v>0</v>
      </c>
      <c r="F112" s="295">
        <f t="shared" si="160"/>
        <v>0</v>
      </c>
      <c r="G112" s="295">
        <f t="shared" si="184"/>
        <v>0</v>
      </c>
      <c r="H112" s="295">
        <f t="shared" si="161"/>
        <v>0</v>
      </c>
      <c r="I112">
        <v>94</v>
      </c>
      <c r="J112" s="325"/>
      <c r="K112" s="325"/>
      <c r="L112" s="325"/>
      <c r="M112" s="325"/>
      <c r="N112" s="325"/>
      <c r="O112" s="394"/>
      <c r="P112" s="360">
        <f t="shared" si="185"/>
        <v>95</v>
      </c>
      <c r="Q112" s="359" t="str">
        <f t="shared" si="151"/>
        <v>axx95</v>
      </c>
      <c r="R112" s="334">
        <f t="shared" si="162"/>
        <v>3</v>
      </c>
      <c r="S112" s="82">
        <f t="shared" si="163"/>
        <v>0</v>
      </c>
      <c r="T112" s="295">
        <f t="shared" si="164"/>
        <v>0</v>
      </c>
      <c r="U112" s="295">
        <f t="shared" si="186"/>
        <v>0</v>
      </c>
      <c r="V112" s="295">
        <f t="shared" si="165"/>
        <v>0</v>
      </c>
      <c r="W112">
        <v>94</v>
      </c>
      <c r="X112" s="325"/>
      <c r="Y112" s="325"/>
      <c r="Z112" s="325"/>
      <c r="AA112" s="325"/>
      <c r="AB112" s="325"/>
      <c r="AC112" s="394"/>
      <c r="AD112" s="360">
        <f t="shared" si="187"/>
        <v>95</v>
      </c>
      <c r="AE112" s="359" t="str">
        <f t="shared" si="152"/>
        <v>axx95</v>
      </c>
      <c r="AF112" s="334">
        <f t="shared" si="166"/>
        <v>3</v>
      </c>
      <c r="AG112" s="82">
        <f t="shared" si="167"/>
        <v>0</v>
      </c>
      <c r="AH112" s="295">
        <f t="shared" si="168"/>
        <v>0</v>
      </c>
      <c r="AI112" s="295">
        <f t="shared" si="188"/>
        <v>0</v>
      </c>
      <c r="AJ112" s="295">
        <f t="shared" si="169"/>
        <v>0</v>
      </c>
      <c r="AK112">
        <v>94</v>
      </c>
      <c r="AL112" s="325"/>
      <c r="AM112" s="325"/>
      <c r="AN112" s="325"/>
      <c r="AO112" s="325"/>
      <c r="AP112" s="325"/>
      <c r="AQ112" s="394"/>
      <c r="AR112" s="360">
        <f t="shared" si="189"/>
        <v>95</v>
      </c>
      <c r="AS112" s="359" t="str">
        <f t="shared" si="153"/>
        <v>axx95</v>
      </c>
      <c r="AT112" s="334">
        <f t="shared" si="170"/>
        <v>3</v>
      </c>
      <c r="AU112" s="82">
        <f t="shared" si="171"/>
        <v>0</v>
      </c>
      <c r="AV112" s="295">
        <f t="shared" si="172"/>
        <v>0</v>
      </c>
      <c r="AW112" s="295">
        <f t="shared" si="190"/>
        <v>0</v>
      </c>
      <c r="AX112" s="295">
        <f t="shared" si="173"/>
        <v>0</v>
      </c>
      <c r="AY112">
        <v>94</v>
      </c>
      <c r="AZ112" s="325"/>
      <c r="BA112" s="325"/>
      <c r="BB112" s="325"/>
      <c r="BC112" s="325"/>
      <c r="BD112" s="325"/>
      <c r="BE112" s="394"/>
      <c r="BF112" s="360">
        <f t="shared" si="191"/>
        <v>95</v>
      </c>
      <c r="BG112" s="359" t="str">
        <f t="shared" si="154"/>
        <v>axx95</v>
      </c>
      <c r="BH112" s="334">
        <f t="shared" si="174"/>
        <v>3</v>
      </c>
      <c r="BI112" s="82">
        <f t="shared" si="175"/>
        <v>0</v>
      </c>
      <c r="BJ112" s="295">
        <f t="shared" si="176"/>
        <v>0</v>
      </c>
      <c r="BK112" s="295">
        <f t="shared" si="192"/>
        <v>0</v>
      </c>
      <c r="BL112" s="295">
        <f t="shared" si="177"/>
        <v>0</v>
      </c>
      <c r="BM112">
        <v>94</v>
      </c>
      <c r="BN112" s="325"/>
      <c r="BO112" s="325"/>
      <c r="BP112" s="325"/>
      <c r="BQ112" s="325"/>
      <c r="BR112" s="325"/>
      <c r="BS112" s="394"/>
      <c r="BT112" s="360">
        <f t="shared" si="193"/>
        <v>95</v>
      </c>
      <c r="BU112" s="359" t="str">
        <f t="shared" si="155"/>
        <v>axx95</v>
      </c>
      <c r="BV112" s="334">
        <f t="shared" si="178"/>
        <v>3</v>
      </c>
      <c r="BW112" s="82">
        <f t="shared" si="179"/>
        <v>0</v>
      </c>
      <c r="BX112" s="295">
        <f t="shared" si="180"/>
        <v>0</v>
      </c>
      <c r="BY112" s="295">
        <f t="shared" si="194"/>
        <v>0</v>
      </c>
      <c r="BZ112" s="295">
        <f t="shared" si="181"/>
        <v>0</v>
      </c>
      <c r="CA112">
        <v>94</v>
      </c>
      <c r="CB112" s="325"/>
      <c r="CC112" s="325"/>
      <c r="CD112" s="325"/>
      <c r="CE112" s="325"/>
      <c r="CF112" s="325"/>
      <c r="CG112" s="303">
        <v>2</v>
      </c>
      <c r="CH112" s="394"/>
      <c r="CI112" s="156"/>
      <c r="CJ112">
        <f t="shared" si="156"/>
        <v>94</v>
      </c>
      <c r="CK112">
        <f t="shared" si="195"/>
        <v>0</v>
      </c>
      <c r="CL112" s="156"/>
      <c r="CM112" s="218"/>
      <c r="CN112" s="90"/>
      <c r="CS112" s="175">
        <f t="shared" si="157"/>
        <v>94</v>
      </c>
      <c r="CT112">
        <f t="shared" si="182"/>
        <v>0</v>
      </c>
    </row>
    <row r="113" spans="1:98" ht="15" customHeight="1">
      <c r="A113" s="394"/>
      <c r="B113" s="360">
        <f t="shared" si="183"/>
        <v>96</v>
      </c>
      <c r="C113" s="359" t="str">
        <f t="shared" si="150"/>
        <v>axx96</v>
      </c>
      <c r="D113" s="334">
        <f t="shared" si="158"/>
        <v>3</v>
      </c>
      <c r="E113" s="82">
        <f t="shared" si="159"/>
        <v>0</v>
      </c>
      <c r="F113" s="295">
        <f t="shared" si="160"/>
        <v>0</v>
      </c>
      <c r="G113" s="295">
        <f t="shared" si="184"/>
        <v>0</v>
      </c>
      <c r="H113" s="295">
        <f t="shared" si="161"/>
        <v>0</v>
      </c>
      <c r="I113" s="156">
        <v>95</v>
      </c>
      <c r="J113" s="325"/>
      <c r="K113" s="325"/>
      <c r="L113" s="325"/>
      <c r="M113" s="325"/>
      <c r="N113" s="325"/>
      <c r="O113" s="394"/>
      <c r="P113" s="360">
        <f t="shared" si="185"/>
        <v>96</v>
      </c>
      <c r="Q113" s="359" t="str">
        <f t="shared" si="151"/>
        <v>axx96</v>
      </c>
      <c r="R113" s="334">
        <f t="shared" si="162"/>
        <v>3</v>
      </c>
      <c r="S113" s="82">
        <f t="shared" si="163"/>
        <v>0</v>
      </c>
      <c r="T113" s="295">
        <f t="shared" si="164"/>
        <v>0</v>
      </c>
      <c r="U113" s="295">
        <f t="shared" si="186"/>
        <v>0</v>
      </c>
      <c r="V113" s="295">
        <f t="shared" si="165"/>
        <v>0</v>
      </c>
      <c r="W113" s="156">
        <v>95</v>
      </c>
      <c r="X113" s="325"/>
      <c r="Y113" s="325"/>
      <c r="Z113" s="325"/>
      <c r="AA113" s="325"/>
      <c r="AB113" s="325"/>
      <c r="AC113" s="394"/>
      <c r="AD113" s="360">
        <f t="shared" si="187"/>
        <v>96</v>
      </c>
      <c r="AE113" s="359" t="str">
        <f t="shared" si="152"/>
        <v>axx96</v>
      </c>
      <c r="AF113" s="334">
        <f t="shared" si="166"/>
        <v>3</v>
      </c>
      <c r="AG113" s="82">
        <f t="shared" si="167"/>
        <v>0</v>
      </c>
      <c r="AH113" s="295">
        <f t="shared" si="168"/>
        <v>0</v>
      </c>
      <c r="AI113" s="295">
        <f t="shared" si="188"/>
        <v>0</v>
      </c>
      <c r="AJ113" s="295">
        <f t="shared" si="169"/>
        <v>0</v>
      </c>
      <c r="AK113" s="156">
        <v>95</v>
      </c>
      <c r="AL113" s="325"/>
      <c r="AM113" s="325"/>
      <c r="AN113" s="325"/>
      <c r="AO113" s="325"/>
      <c r="AP113" s="325"/>
      <c r="AQ113" s="394"/>
      <c r="AR113" s="360">
        <f t="shared" si="189"/>
        <v>96</v>
      </c>
      <c r="AS113" s="359" t="str">
        <f t="shared" si="153"/>
        <v>axx96</v>
      </c>
      <c r="AT113" s="334">
        <f t="shared" si="170"/>
        <v>3</v>
      </c>
      <c r="AU113" s="82">
        <f t="shared" si="171"/>
        <v>0</v>
      </c>
      <c r="AV113" s="295">
        <f t="shared" si="172"/>
        <v>0</v>
      </c>
      <c r="AW113" s="295">
        <f t="shared" si="190"/>
        <v>0</v>
      </c>
      <c r="AX113" s="295">
        <f t="shared" si="173"/>
        <v>0</v>
      </c>
      <c r="AY113" s="156">
        <v>95</v>
      </c>
      <c r="AZ113" s="325"/>
      <c r="BA113" s="325"/>
      <c r="BB113" s="325"/>
      <c r="BC113" s="325"/>
      <c r="BD113" s="325"/>
      <c r="BE113" s="394"/>
      <c r="BF113" s="360">
        <f t="shared" si="191"/>
        <v>96</v>
      </c>
      <c r="BG113" s="359" t="str">
        <f t="shared" si="154"/>
        <v>axx96</v>
      </c>
      <c r="BH113" s="334">
        <f t="shared" si="174"/>
        <v>3</v>
      </c>
      <c r="BI113" s="82">
        <f t="shared" si="175"/>
        <v>0</v>
      </c>
      <c r="BJ113" s="295">
        <f t="shared" si="176"/>
        <v>0</v>
      </c>
      <c r="BK113" s="295">
        <f t="shared" si="192"/>
        <v>0</v>
      </c>
      <c r="BL113" s="295">
        <f t="shared" si="177"/>
        <v>0</v>
      </c>
      <c r="BM113" s="156">
        <v>95</v>
      </c>
      <c r="BN113" s="325"/>
      <c r="BO113" s="325"/>
      <c r="BP113" s="325"/>
      <c r="BQ113" s="325"/>
      <c r="BR113" s="325"/>
      <c r="BS113" s="394"/>
      <c r="BT113" s="360">
        <f t="shared" si="193"/>
        <v>96</v>
      </c>
      <c r="BU113" s="359" t="str">
        <f t="shared" si="155"/>
        <v>axx96</v>
      </c>
      <c r="BV113" s="334">
        <f t="shared" si="178"/>
        <v>3</v>
      </c>
      <c r="BW113" s="82">
        <f t="shared" si="179"/>
        <v>0</v>
      </c>
      <c r="BX113" s="295">
        <f t="shared" si="180"/>
        <v>0</v>
      </c>
      <c r="BY113" s="295">
        <f t="shared" si="194"/>
        <v>0</v>
      </c>
      <c r="BZ113" s="295">
        <f t="shared" si="181"/>
        <v>0</v>
      </c>
      <c r="CA113" s="156">
        <v>95</v>
      </c>
      <c r="CB113" s="325"/>
      <c r="CC113" s="325"/>
      <c r="CD113" s="325"/>
      <c r="CE113" s="325"/>
      <c r="CF113" s="325"/>
      <c r="CG113" s="303"/>
      <c r="CH113" s="394"/>
      <c r="CI113" s="156"/>
      <c r="CJ113">
        <f t="shared" si="156"/>
        <v>95</v>
      </c>
      <c r="CK113">
        <f t="shared" si="195"/>
        <v>0</v>
      </c>
      <c r="CL113" s="156"/>
      <c r="CM113" s="218"/>
      <c r="CN113" s="90"/>
      <c r="CS113" s="175">
        <f t="shared" si="157"/>
        <v>95</v>
      </c>
      <c r="CT113">
        <f t="shared" si="182"/>
        <v>0</v>
      </c>
    </row>
    <row r="114" spans="1:98" ht="15" customHeight="1">
      <c r="A114" s="394"/>
      <c r="B114" s="360">
        <f t="shared" si="183"/>
        <v>97</v>
      </c>
      <c r="C114" s="359" t="str">
        <f t="shared" si="150"/>
        <v>axx97</v>
      </c>
      <c r="D114" s="334">
        <f t="shared" si="158"/>
        <v>3</v>
      </c>
      <c r="E114" s="82">
        <f t="shared" si="159"/>
        <v>0</v>
      </c>
      <c r="F114" s="295">
        <f t="shared" si="160"/>
        <v>0</v>
      </c>
      <c r="G114" s="295">
        <f t="shared" si="184"/>
        <v>0</v>
      </c>
      <c r="H114" s="295">
        <f t="shared" si="161"/>
        <v>0</v>
      </c>
      <c r="I114">
        <v>96</v>
      </c>
      <c r="J114" s="325"/>
      <c r="K114" s="325"/>
      <c r="L114" s="325"/>
      <c r="M114" s="325"/>
      <c r="N114" s="325"/>
      <c r="O114" s="394"/>
      <c r="P114" s="360">
        <f t="shared" si="185"/>
        <v>97</v>
      </c>
      <c r="Q114" s="359" t="str">
        <f t="shared" si="151"/>
        <v>axx97</v>
      </c>
      <c r="R114" s="334">
        <f t="shared" si="162"/>
        <v>3</v>
      </c>
      <c r="S114" s="82">
        <f t="shared" si="163"/>
        <v>0</v>
      </c>
      <c r="T114" s="295">
        <f t="shared" si="164"/>
        <v>0</v>
      </c>
      <c r="U114" s="295">
        <f t="shared" si="186"/>
        <v>0</v>
      </c>
      <c r="V114" s="295">
        <f t="shared" si="165"/>
        <v>0</v>
      </c>
      <c r="W114">
        <v>96</v>
      </c>
      <c r="X114" s="325"/>
      <c r="Y114" s="325"/>
      <c r="Z114" s="325"/>
      <c r="AA114" s="325"/>
      <c r="AB114" s="325"/>
      <c r="AC114" s="394"/>
      <c r="AD114" s="360">
        <f t="shared" si="187"/>
        <v>97</v>
      </c>
      <c r="AE114" s="359" t="str">
        <f t="shared" si="152"/>
        <v>axx97</v>
      </c>
      <c r="AF114" s="334">
        <f t="shared" si="166"/>
        <v>3</v>
      </c>
      <c r="AG114" s="82">
        <f t="shared" si="167"/>
        <v>0</v>
      </c>
      <c r="AH114" s="295">
        <f t="shared" si="168"/>
        <v>0</v>
      </c>
      <c r="AI114" s="295">
        <f t="shared" si="188"/>
        <v>0</v>
      </c>
      <c r="AJ114" s="295">
        <f t="shared" si="169"/>
        <v>0</v>
      </c>
      <c r="AK114">
        <v>96</v>
      </c>
      <c r="AL114" s="325"/>
      <c r="AM114" s="325"/>
      <c r="AN114" s="325"/>
      <c r="AO114" s="325"/>
      <c r="AP114" s="325"/>
      <c r="AQ114" s="394"/>
      <c r="AR114" s="360">
        <f t="shared" si="189"/>
        <v>97</v>
      </c>
      <c r="AS114" s="359" t="str">
        <f t="shared" si="153"/>
        <v>axx97</v>
      </c>
      <c r="AT114" s="334">
        <f t="shared" si="170"/>
        <v>3</v>
      </c>
      <c r="AU114" s="82">
        <f t="shared" si="171"/>
        <v>0</v>
      </c>
      <c r="AV114" s="295">
        <f t="shared" si="172"/>
        <v>0</v>
      </c>
      <c r="AW114" s="295">
        <f t="shared" si="190"/>
        <v>0</v>
      </c>
      <c r="AX114" s="295">
        <f t="shared" si="173"/>
        <v>0</v>
      </c>
      <c r="AY114">
        <v>96</v>
      </c>
      <c r="AZ114" s="325"/>
      <c r="BA114" s="325"/>
      <c r="BB114" s="325"/>
      <c r="BC114" s="325"/>
      <c r="BD114" s="325"/>
      <c r="BE114" s="394"/>
      <c r="BF114" s="360">
        <f t="shared" si="191"/>
        <v>97</v>
      </c>
      <c r="BG114" s="359" t="str">
        <f t="shared" si="154"/>
        <v>axx97</v>
      </c>
      <c r="BH114" s="334">
        <f t="shared" si="174"/>
        <v>3</v>
      </c>
      <c r="BI114" s="82">
        <f t="shared" si="175"/>
        <v>0</v>
      </c>
      <c r="BJ114" s="295">
        <f t="shared" si="176"/>
        <v>0</v>
      </c>
      <c r="BK114" s="295">
        <f t="shared" si="192"/>
        <v>0</v>
      </c>
      <c r="BL114" s="295">
        <f t="shared" si="177"/>
        <v>0</v>
      </c>
      <c r="BM114">
        <v>96</v>
      </c>
      <c r="BN114" s="325"/>
      <c r="BO114" s="325"/>
      <c r="BP114" s="325"/>
      <c r="BQ114" s="325"/>
      <c r="BR114" s="325"/>
      <c r="BS114" s="394"/>
      <c r="BT114" s="360">
        <f t="shared" si="193"/>
        <v>97</v>
      </c>
      <c r="BU114" s="359" t="str">
        <f t="shared" si="155"/>
        <v>axx97</v>
      </c>
      <c r="BV114" s="334">
        <f t="shared" si="178"/>
        <v>3</v>
      </c>
      <c r="BW114" s="82">
        <f t="shared" si="179"/>
        <v>0</v>
      </c>
      <c r="BX114" s="295">
        <f t="shared" si="180"/>
        <v>0</v>
      </c>
      <c r="BY114" s="295">
        <f t="shared" si="194"/>
        <v>0</v>
      </c>
      <c r="BZ114" s="295">
        <f t="shared" si="181"/>
        <v>0</v>
      </c>
      <c r="CA114">
        <v>96</v>
      </c>
      <c r="CB114" s="325"/>
      <c r="CC114" s="325"/>
      <c r="CD114" s="325"/>
      <c r="CE114" s="325"/>
      <c r="CF114" s="325"/>
      <c r="CG114" s="303"/>
      <c r="CH114" s="394"/>
      <c r="CI114" s="156"/>
      <c r="CJ114">
        <f t="shared" ref="CJ114:CJ137" si="196">CA114</f>
        <v>96</v>
      </c>
      <c r="CK114">
        <f t="shared" si="195"/>
        <v>0</v>
      </c>
      <c r="CL114" s="156"/>
      <c r="CM114" s="218"/>
      <c r="CN114" s="90"/>
      <c r="CS114" s="175">
        <f t="shared" si="157"/>
        <v>96</v>
      </c>
      <c r="CT114">
        <f t="shared" si="182"/>
        <v>0</v>
      </c>
    </row>
    <row r="115" spans="1:98" ht="15" customHeight="1">
      <c r="A115" s="394"/>
      <c r="B115" s="360">
        <f t="shared" si="183"/>
        <v>98</v>
      </c>
      <c r="C115" s="359" t="str">
        <f t="shared" si="150"/>
        <v>axx98</v>
      </c>
      <c r="D115" s="334">
        <f t="shared" ref="D115:D137" si="197">IF(I115&gt;emp1_fin,3, 2)</f>
        <v>3</v>
      </c>
      <c r="E115" s="82">
        <f t="shared" ref="E115:E137" si="198">IF(D115=2,emp1_vers,0)</f>
        <v>0</v>
      </c>
      <c r="F115" s="295">
        <f t="shared" ref="F115:F137" si="199">IF(D115=2,ROUND(emp1_tx*H114,2),0)</f>
        <v>0</v>
      </c>
      <c r="G115" s="295">
        <f t="shared" si="184"/>
        <v>0</v>
      </c>
      <c r="H115" s="295">
        <f t="shared" ref="H115:H137" si="200">IF(OR(D115=3,I115=emp1_fin),0,H114-G115)</f>
        <v>0</v>
      </c>
      <c r="I115" s="156">
        <v>97</v>
      </c>
      <c r="J115" s="325"/>
      <c r="K115" s="325"/>
      <c r="L115" s="325"/>
      <c r="M115" s="325"/>
      <c r="N115" s="325"/>
      <c r="O115" s="394"/>
      <c r="P115" s="360">
        <f t="shared" si="185"/>
        <v>98</v>
      </c>
      <c r="Q115" s="359" t="str">
        <f t="shared" si="151"/>
        <v>axx98</v>
      </c>
      <c r="R115" s="334">
        <f t="shared" ref="R115:R137" si="201">IF(W115&gt;emp2_fin,3, 2)</f>
        <v>3</v>
      </c>
      <c r="S115" s="82">
        <f t="shared" ref="S115:S137" si="202">IF(R115=2,emp2_vers,0)</f>
        <v>0</v>
      </c>
      <c r="T115" s="295">
        <f t="shared" ref="T115:T137" si="203">IF(R115=2,ROUND(emp2_tx*V114,2),0)</f>
        <v>0</v>
      </c>
      <c r="U115" s="295">
        <f t="shared" si="186"/>
        <v>0</v>
      </c>
      <c r="V115" s="295">
        <f t="shared" ref="V115:V137" si="204">IF(OR(R115=3,W115=emp2_fin),0,V114-U115)</f>
        <v>0</v>
      </c>
      <c r="W115" s="156">
        <v>97</v>
      </c>
      <c r="X115" s="325"/>
      <c r="Y115" s="325"/>
      <c r="Z115" s="325"/>
      <c r="AA115" s="325"/>
      <c r="AB115" s="325"/>
      <c r="AC115" s="394"/>
      <c r="AD115" s="360">
        <f t="shared" si="187"/>
        <v>98</v>
      </c>
      <c r="AE115" s="359" t="str">
        <f t="shared" si="152"/>
        <v>axx98</v>
      </c>
      <c r="AF115" s="334">
        <f t="shared" ref="AF115:AF137" si="205">IF(AK115&gt;emp3_fin,3, 2)</f>
        <v>3</v>
      </c>
      <c r="AG115" s="82">
        <f t="shared" ref="AG115:AG137" si="206">IF(AF115=2,emp3_vers,0)</f>
        <v>0</v>
      </c>
      <c r="AH115" s="295">
        <f t="shared" ref="AH115:AH137" si="207">IF(AF115=2,ROUND(emp3_tx*AJ114,2),0)</f>
        <v>0</v>
      </c>
      <c r="AI115" s="295">
        <f t="shared" si="188"/>
        <v>0</v>
      </c>
      <c r="AJ115" s="295">
        <f t="shared" ref="AJ115:AJ137" si="208">IF(OR(AF115=3,AK115=emp3_fin),0,AJ114-AI115)</f>
        <v>0</v>
      </c>
      <c r="AK115" s="156">
        <v>97</v>
      </c>
      <c r="AL115" s="325"/>
      <c r="AM115" s="325"/>
      <c r="AN115" s="325"/>
      <c r="AO115" s="325"/>
      <c r="AP115" s="325"/>
      <c r="AQ115" s="394"/>
      <c r="AR115" s="360">
        <f t="shared" si="189"/>
        <v>98</v>
      </c>
      <c r="AS115" s="359" t="str">
        <f t="shared" si="153"/>
        <v>axx98</v>
      </c>
      <c r="AT115" s="334">
        <f t="shared" ref="AT115:AT137" si="209">IF(AY115&gt;emp4_fin,3, 2)</f>
        <v>3</v>
      </c>
      <c r="AU115" s="82">
        <f t="shared" ref="AU115:AU137" si="210">IF(AT115=2,emp4_vers,0)</f>
        <v>0</v>
      </c>
      <c r="AV115" s="295">
        <f t="shared" ref="AV115:AV137" si="211">IF(AT115=2,ROUND(emp4_tx*AX114,2),0)</f>
        <v>0</v>
      </c>
      <c r="AW115" s="295">
        <f t="shared" si="190"/>
        <v>0</v>
      </c>
      <c r="AX115" s="295">
        <f t="shared" ref="AX115:AX137" si="212">IF(OR(AT115=3,AY115=emp4_fin),0,AX114-AW115)</f>
        <v>0</v>
      </c>
      <c r="AY115" s="156">
        <v>97</v>
      </c>
      <c r="AZ115" s="325"/>
      <c r="BA115" s="325"/>
      <c r="BB115" s="325"/>
      <c r="BC115" s="325"/>
      <c r="BD115" s="325"/>
      <c r="BE115" s="394"/>
      <c r="BF115" s="360">
        <f t="shared" si="191"/>
        <v>98</v>
      </c>
      <c r="BG115" s="359" t="str">
        <f t="shared" si="154"/>
        <v>axx98</v>
      </c>
      <c r="BH115" s="334">
        <f t="shared" ref="BH115:BH137" si="213">IF(BM115&gt;emp5_fin,3, 2)</f>
        <v>3</v>
      </c>
      <c r="BI115" s="82">
        <f t="shared" ref="BI115:BI137" si="214">IF(BH115=2,emp5_vers,0)</f>
        <v>0</v>
      </c>
      <c r="BJ115" s="295">
        <f t="shared" ref="BJ115:BJ137" si="215">IF(BH115=2,ROUND(emp5_tx*BL114,2),0)</f>
        <v>0</v>
      </c>
      <c r="BK115" s="295">
        <f t="shared" si="192"/>
        <v>0</v>
      </c>
      <c r="BL115" s="295">
        <f t="shared" ref="BL115:BL137" si="216">IF(OR(BH115=3,BM115=emp5_fin),0,BL114-BK115)</f>
        <v>0</v>
      </c>
      <c r="BM115" s="156">
        <v>97</v>
      </c>
      <c r="BN115" s="325"/>
      <c r="BO115" s="325"/>
      <c r="BP115" s="325"/>
      <c r="BQ115" s="325"/>
      <c r="BR115" s="325"/>
      <c r="BS115" s="394"/>
      <c r="BT115" s="360">
        <f t="shared" si="193"/>
        <v>98</v>
      </c>
      <c r="BU115" s="359" t="str">
        <f t="shared" si="155"/>
        <v>axx98</v>
      </c>
      <c r="BV115" s="334">
        <f t="shared" ref="BV115:BV137" si="217">IF(CA115&gt;emp6_fin,3, 2)</f>
        <v>3</v>
      </c>
      <c r="BW115" s="82">
        <f t="shared" ref="BW115:BW137" si="218">IF(BV115=2,emp6_vers,0)</f>
        <v>0</v>
      </c>
      <c r="BX115" s="295">
        <f t="shared" ref="BX115:BX137" si="219">IF(BV115=2,ROUND(emp6_tx*BZ114,2),0)</f>
        <v>0</v>
      </c>
      <c r="BY115" s="295">
        <f t="shared" si="194"/>
        <v>0</v>
      </c>
      <c r="BZ115" s="295">
        <f t="shared" ref="BZ115:BZ137" si="220">IF(OR(BV115=3,CA115=emp6_fin),0,BZ114-BY115)</f>
        <v>0</v>
      </c>
      <c r="CA115" s="156">
        <v>97</v>
      </c>
      <c r="CB115" s="325"/>
      <c r="CC115" s="325"/>
      <c r="CD115" s="325"/>
      <c r="CE115" s="325"/>
      <c r="CF115" s="325"/>
      <c r="CG115" s="303"/>
      <c r="CH115" s="394"/>
      <c r="CI115" s="156"/>
      <c r="CJ115">
        <f t="shared" si="196"/>
        <v>97</v>
      </c>
      <c r="CK115">
        <f t="shared" si="195"/>
        <v>0</v>
      </c>
      <c r="CL115" s="156"/>
      <c r="CM115" s="218"/>
      <c r="CN115" s="90"/>
      <c r="CS115" s="175">
        <f t="shared" si="157"/>
        <v>97</v>
      </c>
      <c r="CT115">
        <f t="shared" si="182"/>
        <v>0</v>
      </c>
    </row>
    <row r="116" spans="1:98" ht="15" customHeight="1">
      <c r="A116" s="394"/>
      <c r="B116" s="360">
        <f t="shared" si="183"/>
        <v>99</v>
      </c>
      <c r="C116" s="359" t="str">
        <f t="shared" si="150"/>
        <v>axx99</v>
      </c>
      <c r="D116" s="334">
        <f t="shared" si="197"/>
        <v>3</v>
      </c>
      <c r="E116" s="82">
        <f t="shared" si="198"/>
        <v>0</v>
      </c>
      <c r="F116" s="295">
        <f t="shared" si="199"/>
        <v>0</v>
      </c>
      <c r="G116" s="295">
        <f t="shared" si="184"/>
        <v>0</v>
      </c>
      <c r="H116" s="295">
        <f t="shared" si="200"/>
        <v>0</v>
      </c>
      <c r="I116">
        <v>98</v>
      </c>
      <c r="J116" s="325"/>
      <c r="K116" s="325"/>
      <c r="L116" s="325"/>
      <c r="M116" s="325"/>
      <c r="N116" s="325"/>
      <c r="O116" s="394"/>
      <c r="P116" s="360">
        <f t="shared" si="185"/>
        <v>99</v>
      </c>
      <c r="Q116" s="359" t="str">
        <f t="shared" si="151"/>
        <v>axx99</v>
      </c>
      <c r="R116" s="334">
        <f t="shared" si="201"/>
        <v>3</v>
      </c>
      <c r="S116" s="82">
        <f t="shared" si="202"/>
        <v>0</v>
      </c>
      <c r="T116" s="295">
        <f t="shared" si="203"/>
        <v>0</v>
      </c>
      <c r="U116" s="295">
        <f t="shared" si="186"/>
        <v>0</v>
      </c>
      <c r="V116" s="295">
        <f t="shared" si="204"/>
        <v>0</v>
      </c>
      <c r="W116">
        <v>98</v>
      </c>
      <c r="X116" s="325"/>
      <c r="Y116" s="325"/>
      <c r="Z116" s="325"/>
      <c r="AA116" s="325"/>
      <c r="AB116" s="325"/>
      <c r="AC116" s="394"/>
      <c r="AD116" s="360">
        <f t="shared" si="187"/>
        <v>99</v>
      </c>
      <c r="AE116" s="359" t="str">
        <f t="shared" si="152"/>
        <v>axx99</v>
      </c>
      <c r="AF116" s="334">
        <f t="shared" si="205"/>
        <v>3</v>
      </c>
      <c r="AG116" s="82">
        <f t="shared" si="206"/>
        <v>0</v>
      </c>
      <c r="AH116" s="295">
        <f t="shared" si="207"/>
        <v>0</v>
      </c>
      <c r="AI116" s="295">
        <f t="shared" si="188"/>
        <v>0</v>
      </c>
      <c r="AJ116" s="295">
        <f t="shared" si="208"/>
        <v>0</v>
      </c>
      <c r="AK116">
        <v>98</v>
      </c>
      <c r="AL116" s="325"/>
      <c r="AM116" s="325"/>
      <c r="AN116" s="325"/>
      <c r="AO116" s="325"/>
      <c r="AP116" s="325"/>
      <c r="AQ116" s="394"/>
      <c r="AR116" s="360">
        <f t="shared" si="189"/>
        <v>99</v>
      </c>
      <c r="AS116" s="359" t="str">
        <f t="shared" si="153"/>
        <v>axx99</v>
      </c>
      <c r="AT116" s="334">
        <f t="shared" si="209"/>
        <v>3</v>
      </c>
      <c r="AU116" s="82">
        <f t="shared" si="210"/>
        <v>0</v>
      </c>
      <c r="AV116" s="295">
        <f t="shared" si="211"/>
        <v>0</v>
      </c>
      <c r="AW116" s="295">
        <f t="shared" si="190"/>
        <v>0</v>
      </c>
      <c r="AX116" s="295">
        <f t="shared" si="212"/>
        <v>0</v>
      </c>
      <c r="AY116">
        <v>98</v>
      </c>
      <c r="AZ116" s="325"/>
      <c r="BA116" s="325"/>
      <c r="BB116" s="325"/>
      <c r="BC116" s="325"/>
      <c r="BD116" s="325"/>
      <c r="BE116" s="394"/>
      <c r="BF116" s="360">
        <f t="shared" si="191"/>
        <v>99</v>
      </c>
      <c r="BG116" s="359" t="str">
        <f t="shared" si="154"/>
        <v>axx99</v>
      </c>
      <c r="BH116" s="334">
        <f t="shared" si="213"/>
        <v>3</v>
      </c>
      <c r="BI116" s="82">
        <f t="shared" si="214"/>
        <v>0</v>
      </c>
      <c r="BJ116" s="295">
        <f t="shared" si="215"/>
        <v>0</v>
      </c>
      <c r="BK116" s="295">
        <f t="shared" si="192"/>
        <v>0</v>
      </c>
      <c r="BL116" s="295">
        <f t="shared" si="216"/>
        <v>0</v>
      </c>
      <c r="BM116">
        <v>98</v>
      </c>
      <c r="BN116" s="325"/>
      <c r="BO116" s="325"/>
      <c r="BP116" s="325"/>
      <c r="BQ116" s="325"/>
      <c r="BR116" s="325"/>
      <c r="BS116" s="394"/>
      <c r="BT116" s="360">
        <f t="shared" si="193"/>
        <v>99</v>
      </c>
      <c r="BU116" s="359" t="str">
        <f t="shared" si="155"/>
        <v>axx99</v>
      </c>
      <c r="BV116" s="334">
        <f t="shared" si="217"/>
        <v>3</v>
      </c>
      <c r="BW116" s="82">
        <f t="shared" si="218"/>
        <v>0</v>
      </c>
      <c r="BX116" s="295">
        <f t="shared" si="219"/>
        <v>0</v>
      </c>
      <c r="BY116" s="295">
        <f t="shared" si="194"/>
        <v>0</v>
      </c>
      <c r="BZ116" s="295">
        <f t="shared" si="220"/>
        <v>0</v>
      </c>
      <c r="CA116">
        <v>98</v>
      </c>
      <c r="CB116" s="325"/>
      <c r="CC116" s="325"/>
      <c r="CD116" s="325"/>
      <c r="CE116" s="325"/>
      <c r="CF116" s="325"/>
      <c r="CG116" s="303"/>
      <c r="CH116" s="394"/>
      <c r="CI116" s="156"/>
      <c r="CJ116">
        <f t="shared" si="196"/>
        <v>98</v>
      </c>
      <c r="CK116">
        <f t="shared" si="195"/>
        <v>0</v>
      </c>
      <c r="CL116" s="156"/>
      <c r="CM116" s="218"/>
      <c r="CN116" s="90"/>
      <c r="CS116" s="175">
        <f t="shared" si="157"/>
        <v>98</v>
      </c>
      <c r="CT116">
        <f t="shared" si="182"/>
        <v>0</v>
      </c>
    </row>
    <row r="117" spans="1:98" ht="15" customHeight="1">
      <c r="A117" s="394"/>
      <c r="B117" s="360">
        <f t="shared" si="183"/>
        <v>100</v>
      </c>
      <c r="C117" s="359" t="str">
        <f t="shared" si="150"/>
        <v>axx100</v>
      </c>
      <c r="D117" s="334">
        <f t="shared" si="197"/>
        <v>3</v>
      </c>
      <c r="E117" s="82">
        <f t="shared" si="198"/>
        <v>0</v>
      </c>
      <c r="F117" s="295">
        <f t="shared" si="199"/>
        <v>0</v>
      </c>
      <c r="G117" s="295">
        <f t="shared" si="184"/>
        <v>0</v>
      </c>
      <c r="H117" s="295">
        <f t="shared" si="200"/>
        <v>0</v>
      </c>
      <c r="I117" s="156">
        <v>99</v>
      </c>
      <c r="J117" s="325"/>
      <c r="K117" s="325"/>
      <c r="L117" s="325"/>
      <c r="M117" s="325"/>
      <c r="N117" s="325"/>
      <c r="O117" s="394"/>
      <c r="P117" s="360">
        <f t="shared" si="185"/>
        <v>100</v>
      </c>
      <c r="Q117" s="359" t="str">
        <f t="shared" si="151"/>
        <v>axx100</v>
      </c>
      <c r="R117" s="334">
        <f t="shared" si="201"/>
        <v>3</v>
      </c>
      <c r="S117" s="82">
        <f t="shared" si="202"/>
        <v>0</v>
      </c>
      <c r="T117" s="295">
        <f t="shared" si="203"/>
        <v>0</v>
      </c>
      <c r="U117" s="295">
        <f t="shared" si="186"/>
        <v>0</v>
      </c>
      <c r="V117" s="295">
        <f t="shared" si="204"/>
        <v>0</v>
      </c>
      <c r="W117" s="156">
        <v>99</v>
      </c>
      <c r="X117" s="325"/>
      <c r="Y117" s="325"/>
      <c r="Z117" s="325"/>
      <c r="AA117" s="325"/>
      <c r="AB117" s="325"/>
      <c r="AC117" s="394"/>
      <c r="AD117" s="360">
        <f t="shared" si="187"/>
        <v>100</v>
      </c>
      <c r="AE117" s="359" t="str">
        <f t="shared" si="152"/>
        <v>axx100</v>
      </c>
      <c r="AF117" s="334">
        <f t="shared" si="205"/>
        <v>3</v>
      </c>
      <c r="AG117" s="82">
        <f t="shared" si="206"/>
        <v>0</v>
      </c>
      <c r="AH117" s="295">
        <f t="shared" si="207"/>
        <v>0</v>
      </c>
      <c r="AI117" s="295">
        <f t="shared" si="188"/>
        <v>0</v>
      </c>
      <c r="AJ117" s="295">
        <f t="shared" si="208"/>
        <v>0</v>
      </c>
      <c r="AK117" s="156">
        <v>99</v>
      </c>
      <c r="AL117" s="325"/>
      <c r="AM117" s="325"/>
      <c r="AN117" s="325"/>
      <c r="AO117" s="325"/>
      <c r="AP117" s="325"/>
      <c r="AQ117" s="394"/>
      <c r="AR117" s="360">
        <f t="shared" si="189"/>
        <v>100</v>
      </c>
      <c r="AS117" s="359" t="str">
        <f t="shared" si="153"/>
        <v>axx100</v>
      </c>
      <c r="AT117" s="334">
        <f t="shared" si="209"/>
        <v>3</v>
      </c>
      <c r="AU117" s="82">
        <f t="shared" si="210"/>
        <v>0</v>
      </c>
      <c r="AV117" s="295">
        <f t="shared" si="211"/>
        <v>0</v>
      </c>
      <c r="AW117" s="295">
        <f t="shared" si="190"/>
        <v>0</v>
      </c>
      <c r="AX117" s="295">
        <f t="shared" si="212"/>
        <v>0</v>
      </c>
      <c r="AY117" s="156">
        <v>99</v>
      </c>
      <c r="AZ117" s="325"/>
      <c r="BA117" s="325"/>
      <c r="BB117" s="325"/>
      <c r="BC117" s="325"/>
      <c r="BD117" s="325"/>
      <c r="BE117" s="394"/>
      <c r="BF117" s="360">
        <f t="shared" si="191"/>
        <v>100</v>
      </c>
      <c r="BG117" s="359" t="str">
        <f t="shared" si="154"/>
        <v>axx100</v>
      </c>
      <c r="BH117" s="334">
        <f t="shared" si="213"/>
        <v>3</v>
      </c>
      <c r="BI117" s="82">
        <f t="shared" si="214"/>
        <v>0</v>
      </c>
      <c r="BJ117" s="295">
        <f t="shared" si="215"/>
        <v>0</v>
      </c>
      <c r="BK117" s="295">
        <f t="shared" si="192"/>
        <v>0</v>
      </c>
      <c r="BL117" s="295">
        <f t="shared" si="216"/>
        <v>0</v>
      </c>
      <c r="BM117" s="156">
        <v>99</v>
      </c>
      <c r="BN117" s="325"/>
      <c r="BO117" s="325"/>
      <c r="BP117" s="325"/>
      <c r="BQ117" s="325"/>
      <c r="BR117" s="325"/>
      <c r="BS117" s="394"/>
      <c r="BT117" s="360">
        <f t="shared" si="193"/>
        <v>100</v>
      </c>
      <c r="BU117" s="359" t="str">
        <f t="shared" si="155"/>
        <v>axx100</v>
      </c>
      <c r="BV117" s="334">
        <f t="shared" si="217"/>
        <v>3</v>
      </c>
      <c r="BW117" s="82">
        <f t="shared" si="218"/>
        <v>0</v>
      </c>
      <c r="BX117" s="295">
        <f t="shared" si="219"/>
        <v>0</v>
      </c>
      <c r="BY117" s="295">
        <f t="shared" si="194"/>
        <v>0</v>
      </c>
      <c r="BZ117" s="295">
        <f t="shared" si="220"/>
        <v>0</v>
      </c>
      <c r="CA117" s="156">
        <v>99</v>
      </c>
      <c r="CB117" s="325"/>
      <c r="CC117" s="325"/>
      <c r="CD117" s="325"/>
      <c r="CE117" s="325"/>
      <c r="CF117" s="325"/>
      <c r="CG117" s="303"/>
      <c r="CH117" s="394"/>
      <c r="CI117" s="156"/>
      <c r="CJ117">
        <f t="shared" si="196"/>
        <v>99</v>
      </c>
      <c r="CK117">
        <f t="shared" si="195"/>
        <v>0</v>
      </c>
      <c r="CL117" s="156"/>
      <c r="CM117" s="218"/>
      <c r="CN117" s="90"/>
      <c r="CS117" s="175">
        <f t="shared" si="157"/>
        <v>99</v>
      </c>
      <c r="CT117">
        <f t="shared" si="182"/>
        <v>0</v>
      </c>
    </row>
    <row r="118" spans="1:98" ht="15" customHeight="1">
      <c r="A118" s="394"/>
      <c r="B118" s="360">
        <f t="shared" si="183"/>
        <v>101</v>
      </c>
      <c r="C118" s="359" t="str">
        <f t="shared" si="150"/>
        <v>axx101</v>
      </c>
      <c r="D118" s="334">
        <f t="shared" si="197"/>
        <v>3</v>
      </c>
      <c r="E118" s="82">
        <f t="shared" si="198"/>
        <v>0</v>
      </c>
      <c r="F118" s="295">
        <f t="shared" si="199"/>
        <v>0</v>
      </c>
      <c r="G118" s="295">
        <f t="shared" si="184"/>
        <v>0</v>
      </c>
      <c r="H118" s="295">
        <f t="shared" si="200"/>
        <v>0</v>
      </c>
      <c r="I118">
        <v>100</v>
      </c>
      <c r="J118" s="325"/>
      <c r="K118" s="325"/>
      <c r="L118" s="325"/>
      <c r="M118" s="325"/>
      <c r="N118" s="325"/>
      <c r="O118" s="394"/>
      <c r="P118" s="360">
        <f t="shared" si="185"/>
        <v>101</v>
      </c>
      <c r="Q118" s="359" t="str">
        <f t="shared" si="151"/>
        <v>axx101</v>
      </c>
      <c r="R118" s="334">
        <f t="shared" si="201"/>
        <v>3</v>
      </c>
      <c r="S118" s="82">
        <f t="shared" si="202"/>
        <v>0</v>
      </c>
      <c r="T118" s="295">
        <f t="shared" si="203"/>
        <v>0</v>
      </c>
      <c r="U118" s="295">
        <f t="shared" si="186"/>
        <v>0</v>
      </c>
      <c r="V118" s="295">
        <f t="shared" si="204"/>
        <v>0</v>
      </c>
      <c r="W118">
        <v>100</v>
      </c>
      <c r="X118" s="325"/>
      <c r="Y118" s="325"/>
      <c r="Z118" s="325"/>
      <c r="AA118" s="325"/>
      <c r="AB118" s="325"/>
      <c r="AC118" s="394"/>
      <c r="AD118" s="360">
        <f t="shared" si="187"/>
        <v>101</v>
      </c>
      <c r="AE118" s="359" t="str">
        <f t="shared" si="152"/>
        <v>axx101</v>
      </c>
      <c r="AF118" s="334">
        <f t="shared" si="205"/>
        <v>3</v>
      </c>
      <c r="AG118" s="82">
        <f t="shared" si="206"/>
        <v>0</v>
      </c>
      <c r="AH118" s="295">
        <f t="shared" si="207"/>
        <v>0</v>
      </c>
      <c r="AI118" s="295">
        <f t="shared" si="188"/>
        <v>0</v>
      </c>
      <c r="AJ118" s="295">
        <f t="shared" si="208"/>
        <v>0</v>
      </c>
      <c r="AK118">
        <v>100</v>
      </c>
      <c r="AL118" s="325"/>
      <c r="AM118" s="325"/>
      <c r="AN118" s="325"/>
      <c r="AO118" s="325"/>
      <c r="AP118" s="325"/>
      <c r="AQ118" s="394"/>
      <c r="AR118" s="360">
        <f t="shared" si="189"/>
        <v>101</v>
      </c>
      <c r="AS118" s="359" t="str">
        <f t="shared" si="153"/>
        <v>axx101</v>
      </c>
      <c r="AT118" s="334">
        <f t="shared" si="209"/>
        <v>3</v>
      </c>
      <c r="AU118" s="82">
        <f t="shared" si="210"/>
        <v>0</v>
      </c>
      <c r="AV118" s="295">
        <f t="shared" si="211"/>
        <v>0</v>
      </c>
      <c r="AW118" s="295">
        <f t="shared" si="190"/>
        <v>0</v>
      </c>
      <c r="AX118" s="295">
        <f t="shared" si="212"/>
        <v>0</v>
      </c>
      <c r="AY118">
        <v>100</v>
      </c>
      <c r="AZ118" s="325"/>
      <c r="BA118" s="325"/>
      <c r="BB118" s="325"/>
      <c r="BC118" s="325"/>
      <c r="BD118" s="325"/>
      <c r="BE118" s="394"/>
      <c r="BF118" s="360">
        <f t="shared" si="191"/>
        <v>101</v>
      </c>
      <c r="BG118" s="359" t="str">
        <f t="shared" si="154"/>
        <v>axx101</v>
      </c>
      <c r="BH118" s="334">
        <f t="shared" si="213"/>
        <v>3</v>
      </c>
      <c r="BI118" s="82">
        <f t="shared" si="214"/>
        <v>0</v>
      </c>
      <c r="BJ118" s="295">
        <f t="shared" si="215"/>
        <v>0</v>
      </c>
      <c r="BK118" s="295">
        <f t="shared" si="192"/>
        <v>0</v>
      </c>
      <c r="BL118" s="295">
        <f t="shared" si="216"/>
        <v>0</v>
      </c>
      <c r="BM118">
        <v>100</v>
      </c>
      <c r="BN118" s="325"/>
      <c r="BO118" s="325"/>
      <c r="BP118" s="325"/>
      <c r="BQ118" s="325"/>
      <c r="BR118" s="325"/>
      <c r="BS118" s="394"/>
      <c r="BT118" s="360">
        <f t="shared" si="193"/>
        <v>101</v>
      </c>
      <c r="BU118" s="359" t="str">
        <f t="shared" si="155"/>
        <v>axx101</v>
      </c>
      <c r="BV118" s="334">
        <f t="shared" si="217"/>
        <v>3</v>
      </c>
      <c r="BW118" s="82">
        <f t="shared" si="218"/>
        <v>0</v>
      </c>
      <c r="BX118" s="295">
        <f t="shared" si="219"/>
        <v>0</v>
      </c>
      <c r="BY118" s="295">
        <f t="shared" si="194"/>
        <v>0</v>
      </c>
      <c r="BZ118" s="295">
        <f t="shared" si="220"/>
        <v>0</v>
      </c>
      <c r="CA118">
        <v>100</v>
      </c>
      <c r="CB118" s="325"/>
      <c r="CC118" s="325"/>
      <c r="CD118" s="325"/>
      <c r="CE118" s="325"/>
      <c r="CF118" s="325"/>
      <c r="CG118" s="303"/>
      <c r="CH118" s="394"/>
      <c r="CI118" s="156"/>
      <c r="CJ118">
        <f t="shared" si="196"/>
        <v>100</v>
      </c>
      <c r="CK118">
        <f t="shared" si="195"/>
        <v>0</v>
      </c>
      <c r="CL118" s="156"/>
      <c r="CM118" s="218"/>
      <c r="CN118" s="90"/>
      <c r="CS118" s="175">
        <f t="shared" si="157"/>
        <v>100</v>
      </c>
      <c r="CT118">
        <f t="shared" si="182"/>
        <v>0</v>
      </c>
    </row>
    <row r="119" spans="1:98" ht="15" customHeight="1">
      <c r="A119" s="394"/>
      <c r="B119" s="360">
        <f t="shared" si="183"/>
        <v>102</v>
      </c>
      <c r="C119" s="359" t="str">
        <f t="shared" si="150"/>
        <v>axx102</v>
      </c>
      <c r="D119" s="334">
        <f t="shared" si="197"/>
        <v>3</v>
      </c>
      <c r="E119" s="82">
        <f t="shared" si="198"/>
        <v>0</v>
      </c>
      <c r="F119" s="295">
        <f t="shared" si="199"/>
        <v>0</v>
      </c>
      <c r="G119" s="295">
        <f t="shared" si="184"/>
        <v>0</v>
      </c>
      <c r="H119" s="295">
        <f t="shared" si="200"/>
        <v>0</v>
      </c>
      <c r="I119" s="156">
        <v>101</v>
      </c>
      <c r="J119" s="325"/>
      <c r="K119" s="325"/>
      <c r="L119" s="325"/>
      <c r="M119" s="325"/>
      <c r="N119" s="325"/>
      <c r="O119" s="394"/>
      <c r="P119" s="360">
        <f t="shared" si="185"/>
        <v>102</v>
      </c>
      <c r="Q119" s="359" t="str">
        <f t="shared" si="151"/>
        <v>axx102</v>
      </c>
      <c r="R119" s="334">
        <f t="shared" si="201"/>
        <v>3</v>
      </c>
      <c r="S119" s="82">
        <f t="shared" si="202"/>
        <v>0</v>
      </c>
      <c r="T119" s="295">
        <f t="shared" si="203"/>
        <v>0</v>
      </c>
      <c r="U119" s="295">
        <f t="shared" si="186"/>
        <v>0</v>
      </c>
      <c r="V119" s="295">
        <f t="shared" si="204"/>
        <v>0</v>
      </c>
      <c r="W119" s="156">
        <v>101</v>
      </c>
      <c r="X119" s="325"/>
      <c r="Y119" s="325"/>
      <c r="Z119" s="325"/>
      <c r="AA119" s="325"/>
      <c r="AB119" s="325"/>
      <c r="AC119" s="394"/>
      <c r="AD119" s="360">
        <f t="shared" si="187"/>
        <v>102</v>
      </c>
      <c r="AE119" s="359" t="str">
        <f t="shared" si="152"/>
        <v>axx102</v>
      </c>
      <c r="AF119" s="334">
        <f t="shared" si="205"/>
        <v>3</v>
      </c>
      <c r="AG119" s="82">
        <f t="shared" si="206"/>
        <v>0</v>
      </c>
      <c r="AH119" s="295">
        <f t="shared" si="207"/>
        <v>0</v>
      </c>
      <c r="AI119" s="295">
        <f t="shared" si="188"/>
        <v>0</v>
      </c>
      <c r="AJ119" s="295">
        <f t="shared" si="208"/>
        <v>0</v>
      </c>
      <c r="AK119" s="156">
        <v>101</v>
      </c>
      <c r="AL119" s="325"/>
      <c r="AM119" s="325"/>
      <c r="AN119" s="325"/>
      <c r="AO119" s="325"/>
      <c r="AP119" s="325"/>
      <c r="AQ119" s="394"/>
      <c r="AR119" s="360">
        <f t="shared" si="189"/>
        <v>102</v>
      </c>
      <c r="AS119" s="359" t="str">
        <f t="shared" si="153"/>
        <v>axx102</v>
      </c>
      <c r="AT119" s="334">
        <f t="shared" si="209"/>
        <v>3</v>
      </c>
      <c r="AU119" s="82">
        <f t="shared" si="210"/>
        <v>0</v>
      </c>
      <c r="AV119" s="295">
        <f t="shared" si="211"/>
        <v>0</v>
      </c>
      <c r="AW119" s="295">
        <f t="shared" si="190"/>
        <v>0</v>
      </c>
      <c r="AX119" s="295">
        <f t="shared" si="212"/>
        <v>0</v>
      </c>
      <c r="AY119" s="156">
        <v>101</v>
      </c>
      <c r="AZ119" s="325"/>
      <c r="BA119" s="325"/>
      <c r="BB119" s="325"/>
      <c r="BC119" s="325"/>
      <c r="BD119" s="325"/>
      <c r="BE119" s="394"/>
      <c r="BF119" s="360">
        <f t="shared" si="191"/>
        <v>102</v>
      </c>
      <c r="BG119" s="359" t="str">
        <f t="shared" si="154"/>
        <v>axx102</v>
      </c>
      <c r="BH119" s="334">
        <f t="shared" si="213"/>
        <v>3</v>
      </c>
      <c r="BI119" s="82">
        <f t="shared" si="214"/>
        <v>0</v>
      </c>
      <c r="BJ119" s="295">
        <f t="shared" si="215"/>
        <v>0</v>
      </c>
      <c r="BK119" s="295">
        <f t="shared" si="192"/>
        <v>0</v>
      </c>
      <c r="BL119" s="295">
        <f t="shared" si="216"/>
        <v>0</v>
      </c>
      <c r="BM119" s="156">
        <v>101</v>
      </c>
      <c r="BN119" s="325"/>
      <c r="BO119" s="325"/>
      <c r="BP119" s="325"/>
      <c r="BQ119" s="325"/>
      <c r="BR119" s="325"/>
      <c r="BS119" s="394"/>
      <c r="BT119" s="360">
        <f t="shared" si="193"/>
        <v>102</v>
      </c>
      <c r="BU119" s="359" t="str">
        <f t="shared" si="155"/>
        <v>axx102</v>
      </c>
      <c r="BV119" s="334">
        <f t="shared" si="217"/>
        <v>3</v>
      </c>
      <c r="BW119" s="82">
        <f t="shared" si="218"/>
        <v>0</v>
      </c>
      <c r="BX119" s="295">
        <f t="shared" si="219"/>
        <v>0</v>
      </c>
      <c r="BY119" s="295">
        <f t="shared" si="194"/>
        <v>0</v>
      </c>
      <c r="BZ119" s="295">
        <f t="shared" si="220"/>
        <v>0</v>
      </c>
      <c r="CA119" s="156">
        <v>101</v>
      </c>
      <c r="CB119" s="325"/>
      <c r="CC119" s="325"/>
      <c r="CD119" s="325"/>
      <c r="CE119" s="325"/>
      <c r="CF119" s="325"/>
      <c r="CG119" s="303"/>
      <c r="CH119" s="394"/>
      <c r="CI119" s="156"/>
      <c r="CJ119">
        <f t="shared" si="196"/>
        <v>101</v>
      </c>
      <c r="CK119">
        <f t="shared" si="195"/>
        <v>0</v>
      </c>
      <c r="CL119" s="156"/>
      <c r="CM119" s="218"/>
      <c r="CN119" s="90"/>
      <c r="CS119" s="175">
        <f t="shared" si="157"/>
        <v>101</v>
      </c>
      <c r="CT119">
        <f t="shared" si="182"/>
        <v>0</v>
      </c>
    </row>
    <row r="120" spans="1:98" ht="15" customHeight="1">
      <c r="A120" s="394"/>
      <c r="B120" s="360">
        <f t="shared" si="183"/>
        <v>103</v>
      </c>
      <c r="C120" s="359" t="str">
        <f t="shared" si="150"/>
        <v>axx103</v>
      </c>
      <c r="D120" s="334">
        <f t="shared" si="197"/>
        <v>3</v>
      </c>
      <c r="E120" s="82">
        <f t="shared" si="198"/>
        <v>0</v>
      </c>
      <c r="F120" s="295">
        <f t="shared" si="199"/>
        <v>0</v>
      </c>
      <c r="G120" s="295">
        <f t="shared" si="184"/>
        <v>0</v>
      </c>
      <c r="H120" s="295">
        <f t="shared" si="200"/>
        <v>0</v>
      </c>
      <c r="I120">
        <v>102</v>
      </c>
      <c r="J120" s="325"/>
      <c r="K120" s="325"/>
      <c r="L120" s="325"/>
      <c r="M120" s="325"/>
      <c r="N120" s="325"/>
      <c r="O120" s="394"/>
      <c r="P120" s="360">
        <f t="shared" si="185"/>
        <v>103</v>
      </c>
      <c r="Q120" s="359" t="str">
        <f t="shared" si="151"/>
        <v>axx103</v>
      </c>
      <c r="R120" s="334">
        <f t="shared" si="201"/>
        <v>3</v>
      </c>
      <c r="S120" s="82">
        <f t="shared" si="202"/>
        <v>0</v>
      </c>
      <c r="T120" s="295">
        <f t="shared" si="203"/>
        <v>0</v>
      </c>
      <c r="U120" s="295">
        <f t="shared" si="186"/>
        <v>0</v>
      </c>
      <c r="V120" s="295">
        <f t="shared" si="204"/>
        <v>0</v>
      </c>
      <c r="W120">
        <v>102</v>
      </c>
      <c r="X120" s="325"/>
      <c r="Y120" s="325"/>
      <c r="Z120" s="325"/>
      <c r="AA120" s="325"/>
      <c r="AB120" s="325"/>
      <c r="AC120" s="394"/>
      <c r="AD120" s="360">
        <f t="shared" si="187"/>
        <v>103</v>
      </c>
      <c r="AE120" s="359" t="str">
        <f t="shared" si="152"/>
        <v>axx103</v>
      </c>
      <c r="AF120" s="334">
        <f t="shared" si="205"/>
        <v>3</v>
      </c>
      <c r="AG120" s="82">
        <f t="shared" si="206"/>
        <v>0</v>
      </c>
      <c r="AH120" s="295">
        <f t="shared" si="207"/>
        <v>0</v>
      </c>
      <c r="AI120" s="295">
        <f t="shared" si="188"/>
        <v>0</v>
      </c>
      <c r="AJ120" s="295">
        <f t="shared" si="208"/>
        <v>0</v>
      </c>
      <c r="AK120">
        <v>102</v>
      </c>
      <c r="AL120" s="325"/>
      <c r="AM120" s="325"/>
      <c r="AN120" s="325"/>
      <c r="AO120" s="325"/>
      <c r="AP120" s="325"/>
      <c r="AQ120" s="394"/>
      <c r="AR120" s="360">
        <f t="shared" si="189"/>
        <v>103</v>
      </c>
      <c r="AS120" s="359" t="str">
        <f t="shared" si="153"/>
        <v>axx103</v>
      </c>
      <c r="AT120" s="334">
        <f t="shared" si="209"/>
        <v>3</v>
      </c>
      <c r="AU120" s="82">
        <f t="shared" si="210"/>
        <v>0</v>
      </c>
      <c r="AV120" s="295">
        <f t="shared" si="211"/>
        <v>0</v>
      </c>
      <c r="AW120" s="295">
        <f t="shared" si="190"/>
        <v>0</v>
      </c>
      <c r="AX120" s="295">
        <f t="shared" si="212"/>
        <v>0</v>
      </c>
      <c r="AY120">
        <v>102</v>
      </c>
      <c r="AZ120" s="325"/>
      <c r="BA120" s="325"/>
      <c r="BB120" s="325"/>
      <c r="BC120" s="325"/>
      <c r="BD120" s="325"/>
      <c r="BE120" s="394"/>
      <c r="BF120" s="360">
        <f t="shared" si="191"/>
        <v>103</v>
      </c>
      <c r="BG120" s="359" t="str">
        <f t="shared" si="154"/>
        <v>axx103</v>
      </c>
      <c r="BH120" s="334">
        <f t="shared" si="213"/>
        <v>3</v>
      </c>
      <c r="BI120" s="82">
        <f t="shared" si="214"/>
        <v>0</v>
      </c>
      <c r="BJ120" s="295">
        <f t="shared" si="215"/>
        <v>0</v>
      </c>
      <c r="BK120" s="295">
        <f t="shared" si="192"/>
        <v>0</v>
      </c>
      <c r="BL120" s="295">
        <f t="shared" si="216"/>
        <v>0</v>
      </c>
      <c r="BM120">
        <v>102</v>
      </c>
      <c r="BN120" s="325"/>
      <c r="BO120" s="325"/>
      <c r="BP120" s="325"/>
      <c r="BQ120" s="325"/>
      <c r="BR120" s="325"/>
      <c r="BS120" s="394"/>
      <c r="BT120" s="360">
        <f t="shared" si="193"/>
        <v>103</v>
      </c>
      <c r="BU120" s="359" t="str">
        <f t="shared" si="155"/>
        <v>axx103</v>
      </c>
      <c r="BV120" s="334">
        <f t="shared" si="217"/>
        <v>3</v>
      </c>
      <c r="BW120" s="82">
        <f t="shared" si="218"/>
        <v>0</v>
      </c>
      <c r="BX120" s="295">
        <f t="shared" si="219"/>
        <v>0</v>
      </c>
      <c r="BY120" s="295">
        <f t="shared" si="194"/>
        <v>0</v>
      </c>
      <c r="BZ120" s="295">
        <f t="shared" si="220"/>
        <v>0</v>
      </c>
      <c r="CA120">
        <v>102</v>
      </c>
      <c r="CB120" s="325"/>
      <c r="CC120" s="325"/>
      <c r="CD120" s="325"/>
      <c r="CE120" s="325"/>
      <c r="CF120" s="325"/>
      <c r="CG120" s="303"/>
      <c r="CH120" s="394"/>
      <c r="CI120" s="156"/>
      <c r="CJ120">
        <f t="shared" si="196"/>
        <v>102</v>
      </c>
      <c r="CK120">
        <f t="shared" si="195"/>
        <v>0</v>
      </c>
      <c r="CL120" s="156"/>
      <c r="CM120" s="218"/>
      <c r="CN120" s="90"/>
      <c r="CS120" s="175">
        <f t="shared" si="157"/>
        <v>102</v>
      </c>
      <c r="CT120">
        <f t="shared" si="182"/>
        <v>0</v>
      </c>
    </row>
    <row r="121" spans="1:98" ht="15" customHeight="1">
      <c r="A121" s="394"/>
      <c r="B121" s="360">
        <f t="shared" si="183"/>
        <v>104</v>
      </c>
      <c r="C121" s="359" t="str">
        <f t="shared" si="150"/>
        <v>axx104</v>
      </c>
      <c r="D121" s="334">
        <f t="shared" si="197"/>
        <v>3</v>
      </c>
      <c r="E121" s="82">
        <f t="shared" si="198"/>
        <v>0</v>
      </c>
      <c r="F121" s="295">
        <f t="shared" si="199"/>
        <v>0</v>
      </c>
      <c r="G121" s="295">
        <f t="shared" si="184"/>
        <v>0</v>
      </c>
      <c r="H121" s="295">
        <f t="shared" si="200"/>
        <v>0</v>
      </c>
      <c r="I121">
        <v>103</v>
      </c>
      <c r="J121" s="325"/>
      <c r="K121" s="325"/>
      <c r="L121" s="325"/>
      <c r="M121" s="325"/>
      <c r="N121" s="325"/>
      <c r="O121" s="394"/>
      <c r="P121" s="360">
        <f t="shared" si="185"/>
        <v>104</v>
      </c>
      <c r="Q121" s="359" t="str">
        <f t="shared" si="151"/>
        <v>axx104</v>
      </c>
      <c r="R121" s="334">
        <f t="shared" si="201"/>
        <v>3</v>
      </c>
      <c r="S121" s="82">
        <f t="shared" si="202"/>
        <v>0</v>
      </c>
      <c r="T121" s="295">
        <f t="shared" si="203"/>
        <v>0</v>
      </c>
      <c r="U121" s="295">
        <f t="shared" si="186"/>
        <v>0</v>
      </c>
      <c r="V121" s="295">
        <f t="shared" si="204"/>
        <v>0</v>
      </c>
      <c r="W121">
        <v>103</v>
      </c>
      <c r="X121" s="325"/>
      <c r="Y121" s="325"/>
      <c r="Z121" s="325"/>
      <c r="AA121" s="325"/>
      <c r="AB121" s="325"/>
      <c r="AC121" s="394"/>
      <c r="AD121" s="360">
        <f t="shared" si="187"/>
        <v>104</v>
      </c>
      <c r="AE121" s="359" t="str">
        <f t="shared" si="152"/>
        <v>axx104</v>
      </c>
      <c r="AF121" s="334">
        <f t="shared" si="205"/>
        <v>3</v>
      </c>
      <c r="AG121" s="82">
        <f t="shared" si="206"/>
        <v>0</v>
      </c>
      <c r="AH121" s="295">
        <f t="shared" si="207"/>
        <v>0</v>
      </c>
      <c r="AI121" s="295">
        <f t="shared" si="188"/>
        <v>0</v>
      </c>
      <c r="AJ121" s="295">
        <f t="shared" si="208"/>
        <v>0</v>
      </c>
      <c r="AK121">
        <v>103</v>
      </c>
      <c r="AL121" s="325"/>
      <c r="AM121" s="325"/>
      <c r="AN121" s="325"/>
      <c r="AO121" s="325"/>
      <c r="AP121" s="325"/>
      <c r="AQ121" s="394"/>
      <c r="AR121" s="360">
        <f t="shared" si="189"/>
        <v>104</v>
      </c>
      <c r="AS121" s="359" t="str">
        <f t="shared" si="153"/>
        <v>axx104</v>
      </c>
      <c r="AT121" s="334">
        <f t="shared" si="209"/>
        <v>3</v>
      </c>
      <c r="AU121" s="82">
        <f t="shared" si="210"/>
        <v>0</v>
      </c>
      <c r="AV121" s="295">
        <f t="shared" si="211"/>
        <v>0</v>
      </c>
      <c r="AW121" s="295">
        <f t="shared" si="190"/>
        <v>0</v>
      </c>
      <c r="AX121" s="295">
        <f t="shared" si="212"/>
        <v>0</v>
      </c>
      <c r="AY121">
        <v>103</v>
      </c>
      <c r="AZ121" s="325"/>
      <c r="BA121" s="325"/>
      <c r="BB121" s="325"/>
      <c r="BC121" s="325"/>
      <c r="BD121" s="325"/>
      <c r="BE121" s="394"/>
      <c r="BF121" s="360">
        <f t="shared" si="191"/>
        <v>104</v>
      </c>
      <c r="BG121" s="359" t="str">
        <f t="shared" si="154"/>
        <v>axx104</v>
      </c>
      <c r="BH121" s="334">
        <f t="shared" si="213"/>
        <v>3</v>
      </c>
      <c r="BI121" s="82">
        <f t="shared" si="214"/>
        <v>0</v>
      </c>
      <c r="BJ121" s="295">
        <f t="shared" si="215"/>
        <v>0</v>
      </c>
      <c r="BK121" s="295">
        <f t="shared" si="192"/>
        <v>0</v>
      </c>
      <c r="BL121" s="295">
        <f t="shared" si="216"/>
        <v>0</v>
      </c>
      <c r="BM121">
        <v>103</v>
      </c>
      <c r="BN121" s="325"/>
      <c r="BO121" s="325"/>
      <c r="BP121" s="325"/>
      <c r="BQ121" s="325"/>
      <c r="BR121" s="325"/>
      <c r="BS121" s="394"/>
      <c r="BT121" s="360">
        <f t="shared" si="193"/>
        <v>104</v>
      </c>
      <c r="BU121" s="359" t="str">
        <f t="shared" si="155"/>
        <v>axx104</v>
      </c>
      <c r="BV121" s="334">
        <f t="shared" si="217"/>
        <v>3</v>
      </c>
      <c r="BW121" s="82">
        <f t="shared" si="218"/>
        <v>0</v>
      </c>
      <c r="BX121" s="295">
        <f t="shared" si="219"/>
        <v>0</v>
      </c>
      <c r="BY121" s="295">
        <f t="shared" si="194"/>
        <v>0</v>
      </c>
      <c r="BZ121" s="295">
        <f t="shared" si="220"/>
        <v>0</v>
      </c>
      <c r="CA121">
        <v>103</v>
      </c>
      <c r="CB121" s="325"/>
      <c r="CC121" s="325"/>
      <c r="CD121" s="325"/>
      <c r="CE121" s="325"/>
      <c r="CF121" s="325"/>
      <c r="CG121" s="303"/>
      <c r="CH121" s="394"/>
      <c r="CI121" s="156"/>
      <c r="CJ121">
        <f t="shared" si="196"/>
        <v>103</v>
      </c>
      <c r="CK121">
        <f t="shared" si="195"/>
        <v>0</v>
      </c>
      <c r="CL121" s="156"/>
      <c r="CM121" s="218"/>
      <c r="CN121" s="90"/>
      <c r="CS121" s="175">
        <f t="shared" si="157"/>
        <v>103</v>
      </c>
      <c r="CT121">
        <f t="shared" si="182"/>
        <v>0</v>
      </c>
    </row>
    <row r="122" spans="1:98" ht="15" customHeight="1">
      <c r="A122" s="394"/>
      <c r="B122" s="360">
        <f t="shared" si="183"/>
        <v>105</v>
      </c>
      <c r="C122" s="359" t="str">
        <f t="shared" si="150"/>
        <v>axx105</v>
      </c>
      <c r="D122" s="334">
        <f t="shared" si="197"/>
        <v>3</v>
      </c>
      <c r="E122" s="82">
        <f t="shared" si="198"/>
        <v>0</v>
      </c>
      <c r="F122" s="295">
        <f t="shared" si="199"/>
        <v>0</v>
      </c>
      <c r="G122" s="295">
        <f t="shared" si="184"/>
        <v>0</v>
      </c>
      <c r="H122" s="295">
        <f t="shared" si="200"/>
        <v>0</v>
      </c>
      <c r="I122" s="156">
        <v>104</v>
      </c>
      <c r="J122" s="325"/>
      <c r="K122" s="325"/>
      <c r="L122" s="325"/>
      <c r="M122" s="325"/>
      <c r="N122" s="325"/>
      <c r="O122" s="394"/>
      <c r="P122" s="360">
        <f t="shared" si="185"/>
        <v>105</v>
      </c>
      <c r="Q122" s="359" t="str">
        <f t="shared" si="151"/>
        <v>axx105</v>
      </c>
      <c r="R122" s="334">
        <f t="shared" si="201"/>
        <v>3</v>
      </c>
      <c r="S122" s="82">
        <f t="shared" si="202"/>
        <v>0</v>
      </c>
      <c r="T122" s="295">
        <f t="shared" si="203"/>
        <v>0</v>
      </c>
      <c r="U122" s="295">
        <f t="shared" si="186"/>
        <v>0</v>
      </c>
      <c r="V122" s="295">
        <f t="shared" si="204"/>
        <v>0</v>
      </c>
      <c r="W122" s="156">
        <v>104</v>
      </c>
      <c r="X122" s="325"/>
      <c r="Y122" s="325"/>
      <c r="Z122" s="325"/>
      <c r="AA122" s="325"/>
      <c r="AB122" s="325"/>
      <c r="AC122" s="394"/>
      <c r="AD122" s="360">
        <f t="shared" si="187"/>
        <v>105</v>
      </c>
      <c r="AE122" s="359" t="str">
        <f t="shared" si="152"/>
        <v>axx105</v>
      </c>
      <c r="AF122" s="334">
        <f t="shared" si="205"/>
        <v>3</v>
      </c>
      <c r="AG122" s="82">
        <f t="shared" si="206"/>
        <v>0</v>
      </c>
      <c r="AH122" s="295">
        <f t="shared" si="207"/>
        <v>0</v>
      </c>
      <c r="AI122" s="295">
        <f t="shared" si="188"/>
        <v>0</v>
      </c>
      <c r="AJ122" s="295">
        <f t="shared" si="208"/>
        <v>0</v>
      </c>
      <c r="AK122" s="156">
        <v>104</v>
      </c>
      <c r="AL122" s="325"/>
      <c r="AM122" s="325"/>
      <c r="AN122" s="325"/>
      <c r="AO122" s="325"/>
      <c r="AP122" s="325"/>
      <c r="AQ122" s="394"/>
      <c r="AR122" s="360">
        <f t="shared" si="189"/>
        <v>105</v>
      </c>
      <c r="AS122" s="359" t="str">
        <f t="shared" si="153"/>
        <v>axx105</v>
      </c>
      <c r="AT122" s="334">
        <f t="shared" si="209"/>
        <v>3</v>
      </c>
      <c r="AU122" s="82">
        <f t="shared" si="210"/>
        <v>0</v>
      </c>
      <c r="AV122" s="295">
        <f t="shared" si="211"/>
        <v>0</v>
      </c>
      <c r="AW122" s="295">
        <f t="shared" si="190"/>
        <v>0</v>
      </c>
      <c r="AX122" s="295">
        <f t="shared" si="212"/>
        <v>0</v>
      </c>
      <c r="AY122" s="156">
        <v>104</v>
      </c>
      <c r="AZ122" s="325"/>
      <c r="BA122" s="325"/>
      <c r="BB122" s="325"/>
      <c r="BC122" s="325"/>
      <c r="BD122" s="325"/>
      <c r="BE122" s="394"/>
      <c r="BF122" s="360">
        <f t="shared" si="191"/>
        <v>105</v>
      </c>
      <c r="BG122" s="359" t="str">
        <f t="shared" si="154"/>
        <v>axx105</v>
      </c>
      <c r="BH122" s="334">
        <f t="shared" si="213"/>
        <v>3</v>
      </c>
      <c r="BI122" s="82">
        <f t="shared" si="214"/>
        <v>0</v>
      </c>
      <c r="BJ122" s="295">
        <f t="shared" si="215"/>
        <v>0</v>
      </c>
      <c r="BK122" s="295">
        <f t="shared" si="192"/>
        <v>0</v>
      </c>
      <c r="BL122" s="295">
        <f t="shared" si="216"/>
        <v>0</v>
      </c>
      <c r="BM122" s="156">
        <v>104</v>
      </c>
      <c r="BN122" s="325"/>
      <c r="BO122" s="325"/>
      <c r="BP122" s="325"/>
      <c r="BQ122" s="325"/>
      <c r="BR122" s="325"/>
      <c r="BS122" s="394"/>
      <c r="BT122" s="360">
        <f t="shared" si="193"/>
        <v>105</v>
      </c>
      <c r="BU122" s="359" t="str">
        <f t="shared" si="155"/>
        <v>axx105</v>
      </c>
      <c r="BV122" s="334">
        <f t="shared" si="217"/>
        <v>3</v>
      </c>
      <c r="BW122" s="82">
        <f t="shared" si="218"/>
        <v>0</v>
      </c>
      <c r="BX122" s="295">
        <f t="shared" si="219"/>
        <v>0</v>
      </c>
      <c r="BY122" s="295">
        <f t="shared" si="194"/>
        <v>0</v>
      </c>
      <c r="BZ122" s="295">
        <f t="shared" si="220"/>
        <v>0</v>
      </c>
      <c r="CA122" s="156">
        <v>104</v>
      </c>
      <c r="CB122" s="325"/>
      <c r="CC122" s="325"/>
      <c r="CD122" s="325"/>
      <c r="CE122" s="325"/>
      <c r="CF122" s="325"/>
      <c r="CG122" s="303"/>
      <c r="CH122" s="394"/>
      <c r="CI122" s="156"/>
      <c r="CJ122">
        <f t="shared" si="196"/>
        <v>104</v>
      </c>
      <c r="CK122">
        <f t="shared" si="195"/>
        <v>0</v>
      </c>
      <c r="CL122" s="156"/>
      <c r="CM122" s="218"/>
      <c r="CN122" s="90"/>
      <c r="CS122" s="175">
        <f t="shared" si="157"/>
        <v>104</v>
      </c>
      <c r="CT122">
        <f t="shared" si="182"/>
        <v>0</v>
      </c>
    </row>
    <row r="123" spans="1:98" ht="15" customHeight="1">
      <c r="A123" s="394"/>
      <c r="B123" s="360">
        <f t="shared" si="183"/>
        <v>106</v>
      </c>
      <c r="C123" s="359" t="str">
        <f t="shared" si="150"/>
        <v>axx106</v>
      </c>
      <c r="D123" s="334">
        <f t="shared" si="197"/>
        <v>3</v>
      </c>
      <c r="E123" s="82">
        <f t="shared" si="198"/>
        <v>0</v>
      </c>
      <c r="F123" s="295">
        <f t="shared" si="199"/>
        <v>0</v>
      </c>
      <c r="G123" s="295">
        <f t="shared" si="184"/>
        <v>0</v>
      </c>
      <c r="H123" s="295">
        <f t="shared" si="200"/>
        <v>0</v>
      </c>
      <c r="I123">
        <v>105</v>
      </c>
      <c r="J123" s="325"/>
      <c r="K123" s="325"/>
      <c r="L123" s="325"/>
      <c r="M123" s="325"/>
      <c r="N123" s="325"/>
      <c r="O123" s="394"/>
      <c r="P123" s="360">
        <f t="shared" si="185"/>
        <v>106</v>
      </c>
      <c r="Q123" s="359" t="str">
        <f t="shared" si="151"/>
        <v>axx106</v>
      </c>
      <c r="R123" s="334">
        <f t="shared" si="201"/>
        <v>3</v>
      </c>
      <c r="S123" s="82">
        <f t="shared" si="202"/>
        <v>0</v>
      </c>
      <c r="T123" s="295">
        <f t="shared" si="203"/>
        <v>0</v>
      </c>
      <c r="U123" s="295">
        <f t="shared" si="186"/>
        <v>0</v>
      </c>
      <c r="V123" s="295">
        <f t="shared" si="204"/>
        <v>0</v>
      </c>
      <c r="W123">
        <v>105</v>
      </c>
      <c r="X123" s="325"/>
      <c r="Y123" s="325"/>
      <c r="Z123" s="325"/>
      <c r="AA123" s="325"/>
      <c r="AB123" s="325"/>
      <c r="AC123" s="394"/>
      <c r="AD123" s="360">
        <f t="shared" si="187"/>
        <v>106</v>
      </c>
      <c r="AE123" s="359" t="str">
        <f t="shared" si="152"/>
        <v>axx106</v>
      </c>
      <c r="AF123" s="334">
        <f t="shared" si="205"/>
        <v>3</v>
      </c>
      <c r="AG123" s="82">
        <f t="shared" si="206"/>
        <v>0</v>
      </c>
      <c r="AH123" s="295">
        <f t="shared" si="207"/>
        <v>0</v>
      </c>
      <c r="AI123" s="295">
        <f t="shared" si="188"/>
        <v>0</v>
      </c>
      <c r="AJ123" s="295">
        <f t="shared" si="208"/>
        <v>0</v>
      </c>
      <c r="AK123">
        <v>105</v>
      </c>
      <c r="AL123" s="325"/>
      <c r="AM123" s="325"/>
      <c r="AN123" s="325"/>
      <c r="AO123" s="325"/>
      <c r="AP123" s="325"/>
      <c r="AQ123" s="394"/>
      <c r="AR123" s="360">
        <f t="shared" si="189"/>
        <v>106</v>
      </c>
      <c r="AS123" s="359" t="str">
        <f t="shared" si="153"/>
        <v>axx106</v>
      </c>
      <c r="AT123" s="334">
        <f t="shared" si="209"/>
        <v>3</v>
      </c>
      <c r="AU123" s="82">
        <f t="shared" si="210"/>
        <v>0</v>
      </c>
      <c r="AV123" s="295">
        <f t="shared" si="211"/>
        <v>0</v>
      </c>
      <c r="AW123" s="295">
        <f t="shared" si="190"/>
        <v>0</v>
      </c>
      <c r="AX123" s="295">
        <f t="shared" si="212"/>
        <v>0</v>
      </c>
      <c r="AY123">
        <v>105</v>
      </c>
      <c r="AZ123" s="325"/>
      <c r="BA123" s="325"/>
      <c r="BB123" s="325"/>
      <c r="BC123" s="325"/>
      <c r="BD123" s="325"/>
      <c r="BE123" s="394"/>
      <c r="BF123" s="360">
        <f t="shared" si="191"/>
        <v>106</v>
      </c>
      <c r="BG123" s="359" t="str">
        <f t="shared" si="154"/>
        <v>axx106</v>
      </c>
      <c r="BH123" s="334">
        <f t="shared" si="213"/>
        <v>3</v>
      </c>
      <c r="BI123" s="82">
        <f t="shared" si="214"/>
        <v>0</v>
      </c>
      <c r="BJ123" s="295">
        <f t="shared" si="215"/>
        <v>0</v>
      </c>
      <c r="BK123" s="295">
        <f t="shared" si="192"/>
        <v>0</v>
      </c>
      <c r="BL123" s="295">
        <f t="shared" si="216"/>
        <v>0</v>
      </c>
      <c r="BM123">
        <v>105</v>
      </c>
      <c r="BN123" s="325"/>
      <c r="BO123" s="325"/>
      <c r="BP123" s="325"/>
      <c r="BQ123" s="325"/>
      <c r="BR123" s="325"/>
      <c r="BS123" s="394"/>
      <c r="BT123" s="360">
        <f t="shared" si="193"/>
        <v>106</v>
      </c>
      <c r="BU123" s="359" t="str">
        <f t="shared" si="155"/>
        <v>axx106</v>
      </c>
      <c r="BV123" s="334">
        <f t="shared" si="217"/>
        <v>3</v>
      </c>
      <c r="BW123" s="82">
        <f t="shared" si="218"/>
        <v>0</v>
      </c>
      <c r="BX123" s="295">
        <f t="shared" si="219"/>
        <v>0</v>
      </c>
      <c r="BY123" s="295">
        <f t="shared" si="194"/>
        <v>0</v>
      </c>
      <c r="BZ123" s="295">
        <f t="shared" si="220"/>
        <v>0</v>
      </c>
      <c r="CA123">
        <v>105</v>
      </c>
      <c r="CB123" s="325"/>
      <c r="CC123" s="325"/>
      <c r="CD123" s="325"/>
      <c r="CE123" s="325"/>
      <c r="CF123" s="325"/>
      <c r="CG123" s="303"/>
      <c r="CH123" s="394"/>
      <c r="CI123" s="156"/>
      <c r="CJ123">
        <f t="shared" si="196"/>
        <v>105</v>
      </c>
      <c r="CK123">
        <f t="shared" si="195"/>
        <v>0</v>
      </c>
      <c r="CL123" s="156"/>
      <c r="CM123" s="218"/>
      <c r="CN123" s="90"/>
      <c r="CS123" s="175">
        <f t="shared" si="157"/>
        <v>105</v>
      </c>
      <c r="CT123">
        <f t="shared" si="182"/>
        <v>0</v>
      </c>
    </row>
    <row r="124" spans="1:98" ht="15" customHeight="1">
      <c r="A124" s="394"/>
      <c r="B124" s="360">
        <f t="shared" si="183"/>
        <v>107</v>
      </c>
      <c r="C124" s="359" t="str">
        <f t="shared" si="150"/>
        <v>axx107</v>
      </c>
      <c r="D124" s="334">
        <f t="shared" si="197"/>
        <v>3</v>
      </c>
      <c r="E124" s="82">
        <f t="shared" si="198"/>
        <v>0</v>
      </c>
      <c r="F124" s="295">
        <f t="shared" si="199"/>
        <v>0</v>
      </c>
      <c r="G124" s="295">
        <f t="shared" si="184"/>
        <v>0</v>
      </c>
      <c r="H124" s="295">
        <f t="shared" si="200"/>
        <v>0</v>
      </c>
      <c r="I124" s="156">
        <v>106</v>
      </c>
      <c r="J124" s="325"/>
      <c r="K124" s="325"/>
      <c r="L124" s="325"/>
      <c r="M124" s="325"/>
      <c r="N124" s="325"/>
      <c r="O124" s="394"/>
      <c r="P124" s="360">
        <f t="shared" si="185"/>
        <v>107</v>
      </c>
      <c r="Q124" s="359" t="str">
        <f t="shared" si="151"/>
        <v>axx107</v>
      </c>
      <c r="R124" s="334">
        <f t="shared" si="201"/>
        <v>3</v>
      </c>
      <c r="S124" s="82">
        <f t="shared" si="202"/>
        <v>0</v>
      </c>
      <c r="T124" s="295">
        <f t="shared" si="203"/>
        <v>0</v>
      </c>
      <c r="U124" s="295">
        <f t="shared" si="186"/>
        <v>0</v>
      </c>
      <c r="V124" s="295">
        <f t="shared" si="204"/>
        <v>0</v>
      </c>
      <c r="W124" s="156">
        <v>106</v>
      </c>
      <c r="X124" s="325"/>
      <c r="Y124" s="325"/>
      <c r="Z124" s="325"/>
      <c r="AA124" s="325"/>
      <c r="AB124" s="325"/>
      <c r="AC124" s="394"/>
      <c r="AD124" s="360">
        <f t="shared" si="187"/>
        <v>107</v>
      </c>
      <c r="AE124" s="359" t="str">
        <f t="shared" si="152"/>
        <v>axx107</v>
      </c>
      <c r="AF124" s="334">
        <f t="shared" si="205"/>
        <v>3</v>
      </c>
      <c r="AG124" s="82">
        <f t="shared" si="206"/>
        <v>0</v>
      </c>
      <c r="AH124" s="295">
        <f t="shared" si="207"/>
        <v>0</v>
      </c>
      <c r="AI124" s="295">
        <f t="shared" si="188"/>
        <v>0</v>
      </c>
      <c r="AJ124" s="295">
        <f t="shared" si="208"/>
        <v>0</v>
      </c>
      <c r="AK124" s="156">
        <v>106</v>
      </c>
      <c r="AL124" s="325"/>
      <c r="AM124" s="325"/>
      <c r="AN124" s="325"/>
      <c r="AO124" s="325"/>
      <c r="AP124" s="325"/>
      <c r="AQ124" s="394"/>
      <c r="AR124" s="360">
        <f t="shared" si="189"/>
        <v>107</v>
      </c>
      <c r="AS124" s="359" t="str">
        <f t="shared" si="153"/>
        <v>axx107</v>
      </c>
      <c r="AT124" s="334">
        <f t="shared" si="209"/>
        <v>3</v>
      </c>
      <c r="AU124" s="82">
        <f t="shared" si="210"/>
        <v>0</v>
      </c>
      <c r="AV124" s="295">
        <f t="shared" si="211"/>
        <v>0</v>
      </c>
      <c r="AW124" s="295">
        <f t="shared" si="190"/>
        <v>0</v>
      </c>
      <c r="AX124" s="295">
        <f t="shared" si="212"/>
        <v>0</v>
      </c>
      <c r="AY124" s="156">
        <v>106</v>
      </c>
      <c r="AZ124" s="325"/>
      <c r="BA124" s="325"/>
      <c r="BB124" s="325"/>
      <c r="BC124" s="325"/>
      <c r="BD124" s="325"/>
      <c r="BE124" s="394"/>
      <c r="BF124" s="360">
        <f t="shared" si="191"/>
        <v>107</v>
      </c>
      <c r="BG124" s="359" t="str">
        <f t="shared" si="154"/>
        <v>axx107</v>
      </c>
      <c r="BH124" s="334">
        <f t="shared" si="213"/>
        <v>3</v>
      </c>
      <c r="BI124" s="82">
        <f t="shared" si="214"/>
        <v>0</v>
      </c>
      <c r="BJ124" s="295">
        <f t="shared" si="215"/>
        <v>0</v>
      </c>
      <c r="BK124" s="295">
        <f t="shared" si="192"/>
        <v>0</v>
      </c>
      <c r="BL124" s="295">
        <f t="shared" si="216"/>
        <v>0</v>
      </c>
      <c r="BM124" s="156">
        <v>106</v>
      </c>
      <c r="BN124" s="325"/>
      <c r="BO124" s="325"/>
      <c r="BP124" s="325"/>
      <c r="BQ124" s="325"/>
      <c r="BR124" s="325"/>
      <c r="BS124" s="394"/>
      <c r="BT124" s="360">
        <f t="shared" si="193"/>
        <v>107</v>
      </c>
      <c r="BU124" s="359" t="str">
        <f t="shared" si="155"/>
        <v>axx107</v>
      </c>
      <c r="BV124" s="334">
        <f t="shared" si="217"/>
        <v>3</v>
      </c>
      <c r="BW124" s="82">
        <f t="shared" si="218"/>
        <v>0</v>
      </c>
      <c r="BX124" s="295">
        <f t="shared" si="219"/>
        <v>0</v>
      </c>
      <c r="BY124" s="295">
        <f t="shared" si="194"/>
        <v>0</v>
      </c>
      <c r="BZ124" s="295">
        <f t="shared" si="220"/>
        <v>0</v>
      </c>
      <c r="CA124" s="156">
        <v>106</v>
      </c>
      <c r="CB124" s="325"/>
      <c r="CC124" s="325"/>
      <c r="CD124" s="325"/>
      <c r="CE124" s="325"/>
      <c r="CF124" s="325"/>
      <c r="CG124" s="303"/>
      <c r="CH124" s="394"/>
      <c r="CI124" s="156"/>
      <c r="CJ124">
        <f t="shared" si="196"/>
        <v>106</v>
      </c>
      <c r="CK124">
        <f t="shared" si="195"/>
        <v>0</v>
      </c>
      <c r="CL124" s="156"/>
      <c r="CM124" s="218"/>
      <c r="CN124" s="90"/>
      <c r="CS124" s="175">
        <f t="shared" si="157"/>
        <v>106</v>
      </c>
      <c r="CT124">
        <f t="shared" si="182"/>
        <v>0</v>
      </c>
    </row>
    <row r="125" spans="1:98" ht="15" customHeight="1">
      <c r="A125" s="394"/>
      <c r="B125" s="360">
        <f t="shared" si="183"/>
        <v>108</v>
      </c>
      <c r="C125" s="359" t="str">
        <f t="shared" si="150"/>
        <v>axx108</v>
      </c>
      <c r="D125" s="334">
        <f t="shared" si="197"/>
        <v>3</v>
      </c>
      <c r="E125" s="82">
        <f t="shared" si="198"/>
        <v>0</v>
      </c>
      <c r="F125" s="295">
        <f t="shared" si="199"/>
        <v>0</v>
      </c>
      <c r="G125" s="295">
        <f t="shared" si="184"/>
        <v>0</v>
      </c>
      <c r="H125" s="295">
        <f t="shared" si="200"/>
        <v>0</v>
      </c>
      <c r="I125">
        <v>107</v>
      </c>
      <c r="J125" s="325"/>
      <c r="K125" s="325"/>
      <c r="L125" s="325"/>
      <c r="M125" s="325"/>
      <c r="N125" s="325"/>
      <c r="O125" s="394"/>
      <c r="P125" s="360">
        <f t="shared" si="185"/>
        <v>108</v>
      </c>
      <c r="Q125" s="359" t="str">
        <f t="shared" si="151"/>
        <v>axx108</v>
      </c>
      <c r="R125" s="334">
        <f t="shared" si="201"/>
        <v>3</v>
      </c>
      <c r="S125" s="82">
        <f t="shared" si="202"/>
        <v>0</v>
      </c>
      <c r="T125" s="295">
        <f t="shared" si="203"/>
        <v>0</v>
      </c>
      <c r="U125" s="295">
        <f t="shared" si="186"/>
        <v>0</v>
      </c>
      <c r="V125" s="295">
        <f t="shared" si="204"/>
        <v>0</v>
      </c>
      <c r="W125">
        <v>107</v>
      </c>
      <c r="X125" s="325"/>
      <c r="Y125" s="325"/>
      <c r="Z125" s="325"/>
      <c r="AA125" s="325"/>
      <c r="AB125" s="325"/>
      <c r="AC125" s="394"/>
      <c r="AD125" s="360">
        <f t="shared" si="187"/>
        <v>108</v>
      </c>
      <c r="AE125" s="359" t="str">
        <f t="shared" si="152"/>
        <v>axx108</v>
      </c>
      <c r="AF125" s="334">
        <f t="shared" si="205"/>
        <v>3</v>
      </c>
      <c r="AG125" s="82">
        <f t="shared" si="206"/>
        <v>0</v>
      </c>
      <c r="AH125" s="295">
        <f t="shared" si="207"/>
        <v>0</v>
      </c>
      <c r="AI125" s="295">
        <f t="shared" si="188"/>
        <v>0</v>
      </c>
      <c r="AJ125" s="295">
        <f t="shared" si="208"/>
        <v>0</v>
      </c>
      <c r="AK125">
        <v>107</v>
      </c>
      <c r="AL125" s="325"/>
      <c r="AM125" s="325"/>
      <c r="AN125" s="325"/>
      <c r="AO125" s="325"/>
      <c r="AP125" s="325"/>
      <c r="AQ125" s="394"/>
      <c r="AR125" s="360">
        <f t="shared" si="189"/>
        <v>108</v>
      </c>
      <c r="AS125" s="359" t="str">
        <f t="shared" si="153"/>
        <v>axx108</v>
      </c>
      <c r="AT125" s="334">
        <f t="shared" si="209"/>
        <v>3</v>
      </c>
      <c r="AU125" s="82">
        <f t="shared" si="210"/>
        <v>0</v>
      </c>
      <c r="AV125" s="295">
        <f t="shared" si="211"/>
        <v>0</v>
      </c>
      <c r="AW125" s="295">
        <f t="shared" si="190"/>
        <v>0</v>
      </c>
      <c r="AX125" s="295">
        <f t="shared" si="212"/>
        <v>0</v>
      </c>
      <c r="AY125">
        <v>107</v>
      </c>
      <c r="AZ125" s="325"/>
      <c r="BA125" s="325"/>
      <c r="BB125" s="325"/>
      <c r="BC125" s="325"/>
      <c r="BD125" s="325"/>
      <c r="BE125" s="394"/>
      <c r="BF125" s="360">
        <f t="shared" si="191"/>
        <v>108</v>
      </c>
      <c r="BG125" s="359" t="str">
        <f t="shared" si="154"/>
        <v>axx108</v>
      </c>
      <c r="BH125" s="334">
        <f t="shared" si="213"/>
        <v>3</v>
      </c>
      <c r="BI125" s="82">
        <f t="shared" si="214"/>
        <v>0</v>
      </c>
      <c r="BJ125" s="295">
        <f t="shared" si="215"/>
        <v>0</v>
      </c>
      <c r="BK125" s="295">
        <f t="shared" si="192"/>
        <v>0</v>
      </c>
      <c r="BL125" s="295">
        <f t="shared" si="216"/>
        <v>0</v>
      </c>
      <c r="BM125">
        <v>107</v>
      </c>
      <c r="BN125" s="325"/>
      <c r="BO125" s="325"/>
      <c r="BP125" s="325"/>
      <c r="BQ125" s="325"/>
      <c r="BR125" s="325"/>
      <c r="BS125" s="394"/>
      <c r="BT125" s="360">
        <f t="shared" si="193"/>
        <v>108</v>
      </c>
      <c r="BU125" s="359" t="str">
        <f t="shared" si="155"/>
        <v>axx108</v>
      </c>
      <c r="BV125" s="334">
        <f t="shared" si="217"/>
        <v>3</v>
      </c>
      <c r="BW125" s="82">
        <f t="shared" si="218"/>
        <v>0</v>
      </c>
      <c r="BX125" s="295">
        <f t="shared" si="219"/>
        <v>0</v>
      </c>
      <c r="BY125" s="295">
        <f t="shared" si="194"/>
        <v>0</v>
      </c>
      <c r="BZ125" s="295">
        <f t="shared" si="220"/>
        <v>0</v>
      </c>
      <c r="CA125">
        <v>107</v>
      </c>
      <c r="CB125" s="325"/>
      <c r="CC125" s="325"/>
      <c r="CD125" s="325"/>
      <c r="CE125" s="325"/>
      <c r="CF125" s="325"/>
      <c r="CG125" s="303"/>
      <c r="CH125" s="394"/>
      <c r="CI125" s="156"/>
      <c r="CJ125">
        <f t="shared" si="196"/>
        <v>107</v>
      </c>
      <c r="CK125">
        <f t="shared" si="195"/>
        <v>0</v>
      </c>
      <c r="CL125" s="156"/>
      <c r="CM125" s="218"/>
      <c r="CN125" s="90"/>
      <c r="CS125" s="175">
        <f t="shared" si="157"/>
        <v>107</v>
      </c>
      <c r="CT125">
        <f t="shared" si="182"/>
        <v>0</v>
      </c>
    </row>
    <row r="126" spans="1:98" ht="15" customHeight="1">
      <c r="A126" s="394"/>
      <c r="B126" s="360">
        <f t="shared" si="183"/>
        <v>109</v>
      </c>
      <c r="C126" s="359" t="str">
        <f t="shared" si="150"/>
        <v>axx109</v>
      </c>
      <c r="D126" s="334">
        <f t="shared" si="197"/>
        <v>3</v>
      </c>
      <c r="E126" s="82">
        <f t="shared" si="198"/>
        <v>0</v>
      </c>
      <c r="F126" s="295">
        <f t="shared" si="199"/>
        <v>0</v>
      </c>
      <c r="G126" s="295">
        <f t="shared" si="184"/>
        <v>0</v>
      </c>
      <c r="H126" s="295">
        <f t="shared" si="200"/>
        <v>0</v>
      </c>
      <c r="I126" s="156">
        <v>108</v>
      </c>
      <c r="J126" s="325"/>
      <c r="K126" s="325"/>
      <c r="L126" s="325"/>
      <c r="M126" s="325"/>
      <c r="N126" s="325"/>
      <c r="O126" s="394"/>
      <c r="P126" s="360">
        <f t="shared" si="185"/>
        <v>109</v>
      </c>
      <c r="Q126" s="359" t="str">
        <f t="shared" si="151"/>
        <v>axx109</v>
      </c>
      <c r="R126" s="334">
        <f t="shared" si="201"/>
        <v>3</v>
      </c>
      <c r="S126" s="82">
        <f t="shared" si="202"/>
        <v>0</v>
      </c>
      <c r="T126" s="295">
        <f t="shared" si="203"/>
        <v>0</v>
      </c>
      <c r="U126" s="295">
        <f t="shared" si="186"/>
        <v>0</v>
      </c>
      <c r="V126" s="295">
        <f t="shared" si="204"/>
        <v>0</v>
      </c>
      <c r="W126" s="156">
        <v>108</v>
      </c>
      <c r="X126" s="325"/>
      <c r="Y126" s="325"/>
      <c r="Z126" s="325"/>
      <c r="AA126" s="325"/>
      <c r="AB126" s="325"/>
      <c r="AC126" s="394"/>
      <c r="AD126" s="360">
        <f t="shared" si="187"/>
        <v>109</v>
      </c>
      <c r="AE126" s="359" t="str">
        <f t="shared" si="152"/>
        <v>axx109</v>
      </c>
      <c r="AF126" s="334">
        <f t="shared" si="205"/>
        <v>3</v>
      </c>
      <c r="AG126" s="82">
        <f t="shared" si="206"/>
        <v>0</v>
      </c>
      <c r="AH126" s="295">
        <f t="shared" si="207"/>
        <v>0</v>
      </c>
      <c r="AI126" s="295">
        <f t="shared" si="188"/>
        <v>0</v>
      </c>
      <c r="AJ126" s="295">
        <f t="shared" si="208"/>
        <v>0</v>
      </c>
      <c r="AK126" s="156">
        <v>108</v>
      </c>
      <c r="AL126" s="325"/>
      <c r="AM126" s="325"/>
      <c r="AN126" s="325"/>
      <c r="AO126" s="325"/>
      <c r="AP126" s="325"/>
      <c r="AQ126" s="394"/>
      <c r="AR126" s="360">
        <f t="shared" si="189"/>
        <v>109</v>
      </c>
      <c r="AS126" s="359" t="str">
        <f t="shared" si="153"/>
        <v>axx109</v>
      </c>
      <c r="AT126" s="334">
        <f t="shared" si="209"/>
        <v>3</v>
      </c>
      <c r="AU126" s="82">
        <f t="shared" si="210"/>
        <v>0</v>
      </c>
      <c r="AV126" s="295">
        <f t="shared" si="211"/>
        <v>0</v>
      </c>
      <c r="AW126" s="295">
        <f t="shared" si="190"/>
        <v>0</v>
      </c>
      <c r="AX126" s="295">
        <f t="shared" si="212"/>
        <v>0</v>
      </c>
      <c r="AY126" s="156">
        <v>108</v>
      </c>
      <c r="AZ126" s="325"/>
      <c r="BA126" s="325"/>
      <c r="BB126" s="325"/>
      <c r="BC126" s="325"/>
      <c r="BD126" s="325"/>
      <c r="BE126" s="394"/>
      <c r="BF126" s="360">
        <f t="shared" si="191"/>
        <v>109</v>
      </c>
      <c r="BG126" s="359" t="str">
        <f t="shared" si="154"/>
        <v>axx109</v>
      </c>
      <c r="BH126" s="334">
        <f t="shared" si="213"/>
        <v>3</v>
      </c>
      <c r="BI126" s="82">
        <f t="shared" si="214"/>
        <v>0</v>
      </c>
      <c r="BJ126" s="295">
        <f t="shared" si="215"/>
        <v>0</v>
      </c>
      <c r="BK126" s="295">
        <f t="shared" si="192"/>
        <v>0</v>
      </c>
      <c r="BL126" s="295">
        <f t="shared" si="216"/>
        <v>0</v>
      </c>
      <c r="BM126" s="156">
        <v>108</v>
      </c>
      <c r="BN126" s="325"/>
      <c r="BO126" s="325"/>
      <c r="BP126" s="325"/>
      <c r="BQ126" s="325"/>
      <c r="BR126" s="325"/>
      <c r="BS126" s="394"/>
      <c r="BT126" s="360">
        <f t="shared" si="193"/>
        <v>109</v>
      </c>
      <c r="BU126" s="359" t="str">
        <f t="shared" si="155"/>
        <v>axx109</v>
      </c>
      <c r="BV126" s="334">
        <f t="shared" si="217"/>
        <v>3</v>
      </c>
      <c r="BW126" s="82">
        <f t="shared" si="218"/>
        <v>0</v>
      </c>
      <c r="BX126" s="295">
        <f t="shared" si="219"/>
        <v>0</v>
      </c>
      <c r="BY126" s="295">
        <f t="shared" si="194"/>
        <v>0</v>
      </c>
      <c r="BZ126" s="295">
        <f t="shared" si="220"/>
        <v>0</v>
      </c>
      <c r="CA126" s="156">
        <v>108</v>
      </c>
      <c r="CB126" s="325"/>
      <c r="CC126" s="325"/>
      <c r="CD126" s="325"/>
      <c r="CE126" s="325"/>
      <c r="CF126" s="325"/>
      <c r="CG126" s="303"/>
      <c r="CH126" s="394"/>
      <c r="CI126" s="156"/>
      <c r="CJ126">
        <f t="shared" si="196"/>
        <v>108</v>
      </c>
      <c r="CK126">
        <f t="shared" si="195"/>
        <v>0</v>
      </c>
      <c r="CL126" s="156"/>
      <c r="CM126" s="218"/>
      <c r="CN126" s="90"/>
      <c r="CS126" s="175">
        <f t="shared" si="157"/>
        <v>108</v>
      </c>
      <c r="CT126">
        <f t="shared" si="182"/>
        <v>0</v>
      </c>
    </row>
    <row r="127" spans="1:98" ht="15" customHeight="1">
      <c r="A127" s="394"/>
      <c r="B127" s="360">
        <f t="shared" si="183"/>
        <v>110</v>
      </c>
      <c r="C127" s="359" t="str">
        <f t="shared" si="150"/>
        <v>axx110</v>
      </c>
      <c r="D127" s="334">
        <f t="shared" si="197"/>
        <v>3</v>
      </c>
      <c r="E127" s="82">
        <f t="shared" si="198"/>
        <v>0</v>
      </c>
      <c r="F127" s="295">
        <f t="shared" si="199"/>
        <v>0</v>
      </c>
      <c r="G127" s="295">
        <f t="shared" si="184"/>
        <v>0</v>
      </c>
      <c r="H127" s="295">
        <f t="shared" si="200"/>
        <v>0</v>
      </c>
      <c r="I127">
        <v>109</v>
      </c>
      <c r="J127" s="325"/>
      <c r="K127" s="325"/>
      <c r="L127" s="325"/>
      <c r="M127" s="325"/>
      <c r="N127" s="325"/>
      <c r="O127" s="394"/>
      <c r="P127" s="360">
        <f t="shared" si="185"/>
        <v>110</v>
      </c>
      <c r="Q127" s="359" t="str">
        <f t="shared" si="151"/>
        <v>axx110</v>
      </c>
      <c r="R127" s="334">
        <f t="shared" si="201"/>
        <v>3</v>
      </c>
      <c r="S127" s="82">
        <f t="shared" si="202"/>
        <v>0</v>
      </c>
      <c r="T127" s="295">
        <f t="shared" si="203"/>
        <v>0</v>
      </c>
      <c r="U127" s="295">
        <f t="shared" si="186"/>
        <v>0</v>
      </c>
      <c r="V127" s="295">
        <f t="shared" si="204"/>
        <v>0</v>
      </c>
      <c r="W127">
        <v>109</v>
      </c>
      <c r="X127" s="325"/>
      <c r="Y127" s="325"/>
      <c r="Z127" s="325"/>
      <c r="AA127" s="325"/>
      <c r="AB127" s="325"/>
      <c r="AC127" s="394"/>
      <c r="AD127" s="360">
        <f t="shared" si="187"/>
        <v>110</v>
      </c>
      <c r="AE127" s="359" t="str">
        <f t="shared" si="152"/>
        <v>axx110</v>
      </c>
      <c r="AF127" s="334">
        <f t="shared" si="205"/>
        <v>3</v>
      </c>
      <c r="AG127" s="82">
        <f t="shared" si="206"/>
        <v>0</v>
      </c>
      <c r="AH127" s="295">
        <f t="shared" si="207"/>
        <v>0</v>
      </c>
      <c r="AI127" s="295">
        <f t="shared" si="188"/>
        <v>0</v>
      </c>
      <c r="AJ127" s="295">
        <f t="shared" si="208"/>
        <v>0</v>
      </c>
      <c r="AK127">
        <v>109</v>
      </c>
      <c r="AL127" s="325"/>
      <c r="AM127" s="325"/>
      <c r="AN127" s="325"/>
      <c r="AO127" s="325"/>
      <c r="AP127" s="325"/>
      <c r="AQ127" s="394"/>
      <c r="AR127" s="360">
        <f t="shared" si="189"/>
        <v>110</v>
      </c>
      <c r="AS127" s="359" t="str">
        <f t="shared" si="153"/>
        <v>axx110</v>
      </c>
      <c r="AT127" s="334">
        <f t="shared" si="209"/>
        <v>3</v>
      </c>
      <c r="AU127" s="82">
        <f t="shared" si="210"/>
        <v>0</v>
      </c>
      <c r="AV127" s="295">
        <f t="shared" si="211"/>
        <v>0</v>
      </c>
      <c r="AW127" s="295">
        <f t="shared" si="190"/>
        <v>0</v>
      </c>
      <c r="AX127" s="295">
        <f t="shared" si="212"/>
        <v>0</v>
      </c>
      <c r="AY127">
        <v>109</v>
      </c>
      <c r="AZ127" s="325"/>
      <c r="BA127" s="325"/>
      <c r="BB127" s="325"/>
      <c r="BC127" s="325"/>
      <c r="BD127" s="325"/>
      <c r="BE127" s="394"/>
      <c r="BF127" s="360">
        <f t="shared" si="191"/>
        <v>110</v>
      </c>
      <c r="BG127" s="359" t="str">
        <f t="shared" si="154"/>
        <v>axx110</v>
      </c>
      <c r="BH127" s="334">
        <f t="shared" si="213"/>
        <v>3</v>
      </c>
      <c r="BI127" s="82">
        <f t="shared" si="214"/>
        <v>0</v>
      </c>
      <c r="BJ127" s="295">
        <f t="shared" si="215"/>
        <v>0</v>
      </c>
      <c r="BK127" s="295">
        <f t="shared" si="192"/>
        <v>0</v>
      </c>
      <c r="BL127" s="295">
        <f t="shared" si="216"/>
        <v>0</v>
      </c>
      <c r="BM127">
        <v>109</v>
      </c>
      <c r="BN127" s="325"/>
      <c r="BO127" s="325"/>
      <c r="BP127" s="325"/>
      <c r="BQ127" s="325"/>
      <c r="BR127" s="325"/>
      <c r="BS127" s="394"/>
      <c r="BT127" s="360">
        <f t="shared" si="193"/>
        <v>110</v>
      </c>
      <c r="BU127" s="359" t="str">
        <f t="shared" si="155"/>
        <v>axx110</v>
      </c>
      <c r="BV127" s="334">
        <f t="shared" si="217"/>
        <v>3</v>
      </c>
      <c r="BW127" s="82">
        <f t="shared" si="218"/>
        <v>0</v>
      </c>
      <c r="BX127" s="295">
        <f t="shared" si="219"/>
        <v>0</v>
      </c>
      <c r="BY127" s="295">
        <f t="shared" si="194"/>
        <v>0</v>
      </c>
      <c r="BZ127" s="295">
        <f t="shared" si="220"/>
        <v>0</v>
      </c>
      <c r="CA127">
        <v>109</v>
      </c>
      <c r="CB127" s="325"/>
      <c r="CC127" s="325"/>
      <c r="CD127" s="325"/>
      <c r="CE127" s="325"/>
      <c r="CF127" s="325"/>
      <c r="CG127" s="303"/>
      <c r="CH127" s="394"/>
      <c r="CI127" s="156"/>
      <c r="CJ127">
        <f t="shared" si="196"/>
        <v>109</v>
      </c>
      <c r="CK127">
        <f t="shared" si="195"/>
        <v>0</v>
      </c>
      <c r="CL127" s="156"/>
      <c r="CM127" s="218"/>
      <c r="CN127" s="90"/>
      <c r="CS127" s="175">
        <f t="shared" si="157"/>
        <v>109</v>
      </c>
      <c r="CT127">
        <f t="shared" si="182"/>
        <v>0</v>
      </c>
    </row>
    <row r="128" spans="1:98" ht="15" customHeight="1">
      <c r="A128" s="394"/>
      <c r="B128" s="360">
        <f t="shared" si="183"/>
        <v>111</v>
      </c>
      <c r="C128" s="359" t="str">
        <f t="shared" si="150"/>
        <v>axx111</v>
      </c>
      <c r="D128" s="334">
        <f t="shared" si="197"/>
        <v>3</v>
      </c>
      <c r="E128" s="82">
        <f t="shared" si="198"/>
        <v>0</v>
      </c>
      <c r="F128" s="295">
        <f t="shared" si="199"/>
        <v>0</v>
      </c>
      <c r="G128" s="295">
        <f t="shared" si="184"/>
        <v>0</v>
      </c>
      <c r="H128" s="295">
        <f t="shared" si="200"/>
        <v>0</v>
      </c>
      <c r="I128" s="156">
        <v>110</v>
      </c>
      <c r="J128" s="325"/>
      <c r="K128" s="325"/>
      <c r="L128" s="325"/>
      <c r="M128" s="325"/>
      <c r="N128" s="325"/>
      <c r="O128" s="394"/>
      <c r="P128" s="360">
        <f t="shared" si="185"/>
        <v>111</v>
      </c>
      <c r="Q128" s="359" t="str">
        <f t="shared" si="151"/>
        <v>axx111</v>
      </c>
      <c r="R128" s="334">
        <f t="shared" si="201"/>
        <v>3</v>
      </c>
      <c r="S128" s="82">
        <f t="shared" si="202"/>
        <v>0</v>
      </c>
      <c r="T128" s="295">
        <f t="shared" si="203"/>
        <v>0</v>
      </c>
      <c r="U128" s="295">
        <f t="shared" si="186"/>
        <v>0</v>
      </c>
      <c r="V128" s="295">
        <f t="shared" si="204"/>
        <v>0</v>
      </c>
      <c r="W128" s="156">
        <v>110</v>
      </c>
      <c r="X128" s="325"/>
      <c r="Y128" s="325"/>
      <c r="Z128" s="325"/>
      <c r="AA128" s="325"/>
      <c r="AB128" s="325"/>
      <c r="AC128" s="394"/>
      <c r="AD128" s="360">
        <f t="shared" si="187"/>
        <v>111</v>
      </c>
      <c r="AE128" s="359" t="str">
        <f t="shared" si="152"/>
        <v>axx111</v>
      </c>
      <c r="AF128" s="334">
        <f t="shared" si="205"/>
        <v>3</v>
      </c>
      <c r="AG128" s="82">
        <f t="shared" si="206"/>
        <v>0</v>
      </c>
      <c r="AH128" s="295">
        <f t="shared" si="207"/>
        <v>0</v>
      </c>
      <c r="AI128" s="295">
        <f t="shared" si="188"/>
        <v>0</v>
      </c>
      <c r="AJ128" s="295">
        <f t="shared" si="208"/>
        <v>0</v>
      </c>
      <c r="AK128" s="156">
        <v>110</v>
      </c>
      <c r="AL128" s="325"/>
      <c r="AM128" s="325"/>
      <c r="AN128" s="325"/>
      <c r="AO128" s="325"/>
      <c r="AP128" s="325"/>
      <c r="AQ128" s="394"/>
      <c r="AR128" s="360">
        <f t="shared" si="189"/>
        <v>111</v>
      </c>
      <c r="AS128" s="359" t="str">
        <f t="shared" si="153"/>
        <v>axx111</v>
      </c>
      <c r="AT128" s="334">
        <f t="shared" si="209"/>
        <v>3</v>
      </c>
      <c r="AU128" s="82">
        <f t="shared" si="210"/>
        <v>0</v>
      </c>
      <c r="AV128" s="295">
        <f t="shared" si="211"/>
        <v>0</v>
      </c>
      <c r="AW128" s="295">
        <f t="shared" si="190"/>
        <v>0</v>
      </c>
      <c r="AX128" s="295">
        <f t="shared" si="212"/>
        <v>0</v>
      </c>
      <c r="AY128" s="156">
        <v>110</v>
      </c>
      <c r="AZ128" s="325"/>
      <c r="BA128" s="325"/>
      <c r="BB128" s="325"/>
      <c r="BC128" s="325"/>
      <c r="BD128" s="325"/>
      <c r="BE128" s="394"/>
      <c r="BF128" s="360">
        <f t="shared" si="191"/>
        <v>111</v>
      </c>
      <c r="BG128" s="359" t="str">
        <f t="shared" si="154"/>
        <v>axx111</v>
      </c>
      <c r="BH128" s="334">
        <f t="shared" si="213"/>
        <v>3</v>
      </c>
      <c r="BI128" s="82">
        <f t="shared" si="214"/>
        <v>0</v>
      </c>
      <c r="BJ128" s="295">
        <f t="shared" si="215"/>
        <v>0</v>
      </c>
      <c r="BK128" s="295">
        <f t="shared" si="192"/>
        <v>0</v>
      </c>
      <c r="BL128" s="295">
        <f t="shared" si="216"/>
        <v>0</v>
      </c>
      <c r="BM128" s="156">
        <v>110</v>
      </c>
      <c r="BN128" s="325"/>
      <c r="BO128" s="325"/>
      <c r="BP128" s="325"/>
      <c r="BQ128" s="325"/>
      <c r="BR128" s="325"/>
      <c r="BS128" s="394"/>
      <c r="BT128" s="360">
        <f t="shared" si="193"/>
        <v>111</v>
      </c>
      <c r="BU128" s="359" t="str">
        <f t="shared" si="155"/>
        <v>axx111</v>
      </c>
      <c r="BV128" s="334">
        <f t="shared" si="217"/>
        <v>3</v>
      </c>
      <c r="BW128" s="82">
        <f t="shared" si="218"/>
        <v>0</v>
      </c>
      <c r="BX128" s="295">
        <f t="shared" si="219"/>
        <v>0</v>
      </c>
      <c r="BY128" s="295">
        <f t="shared" si="194"/>
        <v>0</v>
      </c>
      <c r="BZ128" s="295">
        <f t="shared" si="220"/>
        <v>0</v>
      </c>
      <c r="CA128" s="156">
        <v>110</v>
      </c>
      <c r="CB128" s="325"/>
      <c r="CC128" s="325"/>
      <c r="CD128" s="325"/>
      <c r="CE128" s="325"/>
      <c r="CF128" s="325"/>
      <c r="CG128" s="303"/>
      <c r="CH128" s="394"/>
      <c r="CI128" s="156"/>
      <c r="CJ128">
        <f t="shared" si="196"/>
        <v>110</v>
      </c>
      <c r="CK128">
        <f t="shared" si="195"/>
        <v>0</v>
      </c>
      <c r="CL128" s="156"/>
      <c r="CM128" s="218"/>
      <c r="CN128" s="90"/>
      <c r="CS128" s="175">
        <f t="shared" si="157"/>
        <v>110</v>
      </c>
      <c r="CT128">
        <f t="shared" si="182"/>
        <v>0</v>
      </c>
    </row>
    <row r="129" spans="1:98" ht="15" customHeight="1">
      <c r="A129" s="394"/>
      <c r="B129" s="360">
        <f t="shared" si="183"/>
        <v>112</v>
      </c>
      <c r="C129" s="359" t="str">
        <f t="shared" si="150"/>
        <v>axx112</v>
      </c>
      <c r="D129" s="334">
        <f t="shared" si="197"/>
        <v>3</v>
      </c>
      <c r="E129" s="82">
        <f t="shared" si="198"/>
        <v>0</v>
      </c>
      <c r="F129" s="295">
        <f t="shared" si="199"/>
        <v>0</v>
      </c>
      <c r="G129" s="295">
        <f t="shared" si="184"/>
        <v>0</v>
      </c>
      <c r="H129" s="295">
        <f t="shared" si="200"/>
        <v>0</v>
      </c>
      <c r="I129">
        <v>111</v>
      </c>
      <c r="J129" s="325"/>
      <c r="K129" s="325"/>
      <c r="L129" s="325"/>
      <c r="M129" s="325"/>
      <c r="N129" s="325"/>
      <c r="O129" s="394"/>
      <c r="P129" s="360">
        <f t="shared" si="185"/>
        <v>112</v>
      </c>
      <c r="Q129" s="359" t="str">
        <f t="shared" si="151"/>
        <v>axx112</v>
      </c>
      <c r="R129" s="334">
        <f t="shared" si="201"/>
        <v>3</v>
      </c>
      <c r="S129" s="82">
        <f t="shared" si="202"/>
        <v>0</v>
      </c>
      <c r="T129" s="295">
        <f t="shared" si="203"/>
        <v>0</v>
      </c>
      <c r="U129" s="295">
        <f t="shared" si="186"/>
        <v>0</v>
      </c>
      <c r="V129" s="295">
        <f t="shared" si="204"/>
        <v>0</v>
      </c>
      <c r="W129">
        <v>111</v>
      </c>
      <c r="X129" s="325"/>
      <c r="Y129" s="325"/>
      <c r="Z129" s="325"/>
      <c r="AA129" s="325"/>
      <c r="AB129" s="325"/>
      <c r="AC129" s="394"/>
      <c r="AD129" s="360">
        <f t="shared" si="187"/>
        <v>112</v>
      </c>
      <c r="AE129" s="359" t="str">
        <f t="shared" si="152"/>
        <v>axx112</v>
      </c>
      <c r="AF129" s="334">
        <f t="shared" si="205"/>
        <v>3</v>
      </c>
      <c r="AG129" s="82">
        <f t="shared" si="206"/>
        <v>0</v>
      </c>
      <c r="AH129" s="295">
        <f t="shared" si="207"/>
        <v>0</v>
      </c>
      <c r="AI129" s="295">
        <f t="shared" si="188"/>
        <v>0</v>
      </c>
      <c r="AJ129" s="295">
        <f t="shared" si="208"/>
        <v>0</v>
      </c>
      <c r="AK129">
        <v>111</v>
      </c>
      <c r="AL129" s="325"/>
      <c r="AM129" s="325"/>
      <c r="AN129" s="325"/>
      <c r="AO129" s="325"/>
      <c r="AP129" s="325"/>
      <c r="AQ129" s="394"/>
      <c r="AR129" s="360">
        <f t="shared" si="189"/>
        <v>112</v>
      </c>
      <c r="AS129" s="359" t="str">
        <f t="shared" si="153"/>
        <v>axx112</v>
      </c>
      <c r="AT129" s="334">
        <f t="shared" si="209"/>
        <v>3</v>
      </c>
      <c r="AU129" s="82">
        <f t="shared" si="210"/>
        <v>0</v>
      </c>
      <c r="AV129" s="295">
        <f t="shared" si="211"/>
        <v>0</v>
      </c>
      <c r="AW129" s="295">
        <f t="shared" si="190"/>
        <v>0</v>
      </c>
      <c r="AX129" s="295">
        <f t="shared" si="212"/>
        <v>0</v>
      </c>
      <c r="AY129">
        <v>111</v>
      </c>
      <c r="AZ129" s="325"/>
      <c r="BA129" s="325"/>
      <c r="BB129" s="325"/>
      <c r="BC129" s="325"/>
      <c r="BD129" s="325"/>
      <c r="BE129" s="394"/>
      <c r="BF129" s="360">
        <f t="shared" si="191"/>
        <v>112</v>
      </c>
      <c r="BG129" s="359" t="str">
        <f t="shared" si="154"/>
        <v>axx112</v>
      </c>
      <c r="BH129" s="334">
        <f t="shared" si="213"/>
        <v>3</v>
      </c>
      <c r="BI129" s="82">
        <f t="shared" si="214"/>
        <v>0</v>
      </c>
      <c r="BJ129" s="295">
        <f t="shared" si="215"/>
        <v>0</v>
      </c>
      <c r="BK129" s="295">
        <f t="shared" si="192"/>
        <v>0</v>
      </c>
      <c r="BL129" s="295">
        <f t="shared" si="216"/>
        <v>0</v>
      </c>
      <c r="BM129">
        <v>111</v>
      </c>
      <c r="BN129" s="325"/>
      <c r="BO129" s="325"/>
      <c r="BP129" s="325"/>
      <c r="BQ129" s="325"/>
      <c r="BR129" s="325"/>
      <c r="BS129" s="394"/>
      <c r="BT129" s="360">
        <f t="shared" si="193"/>
        <v>112</v>
      </c>
      <c r="BU129" s="359" t="str">
        <f t="shared" si="155"/>
        <v>axx112</v>
      </c>
      <c r="BV129" s="334">
        <f t="shared" si="217"/>
        <v>3</v>
      </c>
      <c r="BW129" s="82">
        <f t="shared" si="218"/>
        <v>0</v>
      </c>
      <c r="BX129" s="295">
        <f t="shared" si="219"/>
        <v>0</v>
      </c>
      <c r="BY129" s="295">
        <f t="shared" si="194"/>
        <v>0</v>
      </c>
      <c r="BZ129" s="295">
        <f t="shared" si="220"/>
        <v>0</v>
      </c>
      <c r="CA129">
        <v>111</v>
      </c>
      <c r="CB129" s="325"/>
      <c r="CC129" s="325"/>
      <c r="CD129" s="325"/>
      <c r="CE129" s="325"/>
      <c r="CF129" s="325"/>
      <c r="CG129" s="303"/>
      <c r="CH129" s="394"/>
      <c r="CI129" s="156"/>
      <c r="CJ129">
        <f t="shared" si="196"/>
        <v>111</v>
      </c>
      <c r="CK129">
        <f t="shared" si="195"/>
        <v>0</v>
      </c>
      <c r="CL129" s="156"/>
      <c r="CM129" s="218"/>
      <c r="CN129" s="90"/>
      <c r="CS129" s="175">
        <f t="shared" si="157"/>
        <v>111</v>
      </c>
      <c r="CT129">
        <f t="shared" si="182"/>
        <v>0</v>
      </c>
    </row>
    <row r="130" spans="1:98" ht="15" customHeight="1">
      <c r="A130" s="394"/>
      <c r="B130" s="360">
        <f t="shared" si="183"/>
        <v>113</v>
      </c>
      <c r="C130" s="359" t="str">
        <f t="shared" si="150"/>
        <v>axx113</v>
      </c>
      <c r="D130" s="334">
        <f t="shared" si="197"/>
        <v>3</v>
      </c>
      <c r="E130" s="82">
        <f t="shared" si="198"/>
        <v>0</v>
      </c>
      <c r="F130" s="295">
        <f t="shared" si="199"/>
        <v>0</v>
      </c>
      <c r="G130" s="295">
        <f t="shared" si="184"/>
        <v>0</v>
      </c>
      <c r="H130" s="295">
        <f t="shared" si="200"/>
        <v>0</v>
      </c>
      <c r="I130" s="156">
        <v>112</v>
      </c>
      <c r="J130" s="325"/>
      <c r="K130" s="325"/>
      <c r="L130" s="325"/>
      <c r="M130" s="325"/>
      <c r="N130" s="325"/>
      <c r="O130" s="394"/>
      <c r="P130" s="360">
        <f t="shared" si="185"/>
        <v>113</v>
      </c>
      <c r="Q130" s="359" t="str">
        <f t="shared" si="151"/>
        <v>axx113</v>
      </c>
      <c r="R130" s="334">
        <f t="shared" si="201"/>
        <v>3</v>
      </c>
      <c r="S130" s="82">
        <f t="shared" si="202"/>
        <v>0</v>
      </c>
      <c r="T130" s="295">
        <f t="shared" si="203"/>
        <v>0</v>
      </c>
      <c r="U130" s="295">
        <f t="shared" si="186"/>
        <v>0</v>
      </c>
      <c r="V130" s="295">
        <f t="shared" si="204"/>
        <v>0</v>
      </c>
      <c r="W130" s="156">
        <v>112</v>
      </c>
      <c r="X130" s="325"/>
      <c r="Y130" s="325"/>
      <c r="Z130" s="325"/>
      <c r="AA130" s="325"/>
      <c r="AB130" s="325"/>
      <c r="AC130" s="394"/>
      <c r="AD130" s="360">
        <f t="shared" si="187"/>
        <v>113</v>
      </c>
      <c r="AE130" s="359" t="str">
        <f t="shared" si="152"/>
        <v>axx113</v>
      </c>
      <c r="AF130" s="334">
        <f t="shared" si="205"/>
        <v>3</v>
      </c>
      <c r="AG130" s="82">
        <f t="shared" si="206"/>
        <v>0</v>
      </c>
      <c r="AH130" s="295">
        <f t="shared" si="207"/>
        <v>0</v>
      </c>
      <c r="AI130" s="295">
        <f t="shared" si="188"/>
        <v>0</v>
      </c>
      <c r="AJ130" s="295">
        <f t="shared" si="208"/>
        <v>0</v>
      </c>
      <c r="AK130" s="156">
        <v>112</v>
      </c>
      <c r="AL130" s="325"/>
      <c r="AM130" s="325"/>
      <c r="AN130" s="325"/>
      <c r="AO130" s="325"/>
      <c r="AP130" s="325"/>
      <c r="AQ130" s="394"/>
      <c r="AR130" s="360">
        <f t="shared" si="189"/>
        <v>113</v>
      </c>
      <c r="AS130" s="359" t="str">
        <f t="shared" si="153"/>
        <v>axx113</v>
      </c>
      <c r="AT130" s="334">
        <f t="shared" si="209"/>
        <v>3</v>
      </c>
      <c r="AU130" s="82">
        <f t="shared" si="210"/>
        <v>0</v>
      </c>
      <c r="AV130" s="295">
        <f t="shared" si="211"/>
        <v>0</v>
      </c>
      <c r="AW130" s="295">
        <f t="shared" si="190"/>
        <v>0</v>
      </c>
      <c r="AX130" s="295">
        <f t="shared" si="212"/>
        <v>0</v>
      </c>
      <c r="AY130" s="156">
        <v>112</v>
      </c>
      <c r="AZ130" s="325"/>
      <c r="BA130" s="325"/>
      <c r="BB130" s="325"/>
      <c r="BC130" s="325"/>
      <c r="BD130" s="325"/>
      <c r="BE130" s="394"/>
      <c r="BF130" s="360">
        <f t="shared" si="191"/>
        <v>113</v>
      </c>
      <c r="BG130" s="359" t="str">
        <f t="shared" si="154"/>
        <v>axx113</v>
      </c>
      <c r="BH130" s="334">
        <f t="shared" si="213"/>
        <v>3</v>
      </c>
      <c r="BI130" s="82">
        <f t="shared" si="214"/>
        <v>0</v>
      </c>
      <c r="BJ130" s="295">
        <f t="shared" si="215"/>
        <v>0</v>
      </c>
      <c r="BK130" s="295">
        <f t="shared" si="192"/>
        <v>0</v>
      </c>
      <c r="BL130" s="295">
        <f t="shared" si="216"/>
        <v>0</v>
      </c>
      <c r="BM130" s="156">
        <v>112</v>
      </c>
      <c r="BN130" s="325"/>
      <c r="BO130" s="325"/>
      <c r="BP130" s="325"/>
      <c r="BQ130" s="325"/>
      <c r="BR130" s="325"/>
      <c r="BS130" s="394"/>
      <c r="BT130" s="360">
        <f t="shared" si="193"/>
        <v>113</v>
      </c>
      <c r="BU130" s="359" t="str">
        <f t="shared" si="155"/>
        <v>axx113</v>
      </c>
      <c r="BV130" s="334">
        <f t="shared" si="217"/>
        <v>3</v>
      </c>
      <c r="BW130" s="82">
        <f t="shared" si="218"/>
        <v>0</v>
      </c>
      <c r="BX130" s="295">
        <f t="shared" si="219"/>
        <v>0</v>
      </c>
      <c r="BY130" s="295">
        <f t="shared" si="194"/>
        <v>0</v>
      </c>
      <c r="BZ130" s="295">
        <f t="shared" si="220"/>
        <v>0</v>
      </c>
      <c r="CA130" s="156">
        <v>112</v>
      </c>
      <c r="CB130" s="325"/>
      <c r="CC130" s="325"/>
      <c r="CD130" s="325"/>
      <c r="CE130" s="325"/>
      <c r="CF130" s="325"/>
      <c r="CG130" s="303"/>
      <c r="CH130" s="394"/>
      <c r="CI130" s="156"/>
      <c r="CJ130">
        <f t="shared" si="196"/>
        <v>112</v>
      </c>
      <c r="CK130">
        <f t="shared" si="195"/>
        <v>0</v>
      </c>
      <c r="CL130" s="156"/>
      <c r="CM130" s="218"/>
      <c r="CN130" s="90"/>
      <c r="CS130" s="175">
        <f t="shared" si="157"/>
        <v>112</v>
      </c>
      <c r="CT130">
        <f t="shared" si="182"/>
        <v>0</v>
      </c>
    </row>
    <row r="131" spans="1:98" ht="15" customHeight="1">
      <c r="A131" s="394"/>
      <c r="B131" s="360">
        <f t="shared" si="183"/>
        <v>114</v>
      </c>
      <c r="C131" s="359" t="str">
        <f t="shared" si="150"/>
        <v>axx114</v>
      </c>
      <c r="D131" s="334">
        <f t="shared" si="197"/>
        <v>3</v>
      </c>
      <c r="E131" s="82">
        <f t="shared" si="198"/>
        <v>0</v>
      </c>
      <c r="F131" s="295">
        <f t="shared" si="199"/>
        <v>0</v>
      </c>
      <c r="G131" s="295">
        <f t="shared" si="184"/>
        <v>0</v>
      </c>
      <c r="H131" s="295">
        <f t="shared" si="200"/>
        <v>0</v>
      </c>
      <c r="I131">
        <v>113</v>
      </c>
      <c r="J131" s="325"/>
      <c r="K131" s="325"/>
      <c r="L131" s="325"/>
      <c r="M131" s="325"/>
      <c r="N131" s="325"/>
      <c r="O131" s="394"/>
      <c r="P131" s="360">
        <f t="shared" si="185"/>
        <v>114</v>
      </c>
      <c r="Q131" s="359" t="str">
        <f t="shared" si="151"/>
        <v>axx114</v>
      </c>
      <c r="R131" s="334">
        <f t="shared" si="201"/>
        <v>3</v>
      </c>
      <c r="S131" s="82">
        <f t="shared" si="202"/>
        <v>0</v>
      </c>
      <c r="T131" s="295">
        <f t="shared" si="203"/>
        <v>0</v>
      </c>
      <c r="U131" s="295">
        <f t="shared" si="186"/>
        <v>0</v>
      </c>
      <c r="V131" s="295">
        <f t="shared" si="204"/>
        <v>0</v>
      </c>
      <c r="W131">
        <v>113</v>
      </c>
      <c r="X131" s="325"/>
      <c r="Y131" s="325"/>
      <c r="Z131" s="325"/>
      <c r="AA131" s="325"/>
      <c r="AB131" s="325"/>
      <c r="AC131" s="394"/>
      <c r="AD131" s="360">
        <f t="shared" si="187"/>
        <v>114</v>
      </c>
      <c r="AE131" s="359" t="str">
        <f t="shared" si="152"/>
        <v>axx114</v>
      </c>
      <c r="AF131" s="334">
        <f t="shared" si="205"/>
        <v>3</v>
      </c>
      <c r="AG131" s="82">
        <f t="shared" si="206"/>
        <v>0</v>
      </c>
      <c r="AH131" s="295">
        <f t="shared" si="207"/>
        <v>0</v>
      </c>
      <c r="AI131" s="295">
        <f t="shared" si="188"/>
        <v>0</v>
      </c>
      <c r="AJ131" s="295">
        <f t="shared" si="208"/>
        <v>0</v>
      </c>
      <c r="AK131">
        <v>113</v>
      </c>
      <c r="AL131" s="325"/>
      <c r="AM131" s="325"/>
      <c r="AN131" s="325"/>
      <c r="AO131" s="325"/>
      <c r="AP131" s="325"/>
      <c r="AQ131" s="394"/>
      <c r="AR131" s="360">
        <f t="shared" si="189"/>
        <v>114</v>
      </c>
      <c r="AS131" s="359" t="str">
        <f t="shared" si="153"/>
        <v>axx114</v>
      </c>
      <c r="AT131" s="334">
        <f t="shared" si="209"/>
        <v>3</v>
      </c>
      <c r="AU131" s="82">
        <f t="shared" si="210"/>
        <v>0</v>
      </c>
      <c r="AV131" s="295">
        <f t="shared" si="211"/>
        <v>0</v>
      </c>
      <c r="AW131" s="295">
        <f t="shared" si="190"/>
        <v>0</v>
      </c>
      <c r="AX131" s="295">
        <f t="shared" si="212"/>
        <v>0</v>
      </c>
      <c r="AY131">
        <v>113</v>
      </c>
      <c r="AZ131" s="325"/>
      <c r="BA131" s="325"/>
      <c r="BB131" s="325"/>
      <c r="BC131" s="325"/>
      <c r="BD131" s="325"/>
      <c r="BE131" s="394"/>
      <c r="BF131" s="360">
        <f t="shared" si="191"/>
        <v>114</v>
      </c>
      <c r="BG131" s="359" t="str">
        <f t="shared" si="154"/>
        <v>axx114</v>
      </c>
      <c r="BH131" s="334">
        <f t="shared" si="213"/>
        <v>3</v>
      </c>
      <c r="BI131" s="82">
        <f t="shared" si="214"/>
        <v>0</v>
      </c>
      <c r="BJ131" s="295">
        <f t="shared" si="215"/>
        <v>0</v>
      </c>
      <c r="BK131" s="295">
        <f t="shared" si="192"/>
        <v>0</v>
      </c>
      <c r="BL131" s="295">
        <f t="shared" si="216"/>
        <v>0</v>
      </c>
      <c r="BM131">
        <v>113</v>
      </c>
      <c r="BN131" s="325"/>
      <c r="BO131" s="325"/>
      <c r="BP131" s="325"/>
      <c r="BQ131" s="325"/>
      <c r="BR131" s="325"/>
      <c r="BS131" s="394"/>
      <c r="BT131" s="360">
        <f t="shared" si="193"/>
        <v>114</v>
      </c>
      <c r="BU131" s="359" t="str">
        <f t="shared" si="155"/>
        <v>axx114</v>
      </c>
      <c r="BV131" s="334">
        <f t="shared" si="217"/>
        <v>3</v>
      </c>
      <c r="BW131" s="82">
        <f t="shared" si="218"/>
        <v>0</v>
      </c>
      <c r="BX131" s="295">
        <f t="shared" si="219"/>
        <v>0</v>
      </c>
      <c r="BY131" s="295">
        <f t="shared" si="194"/>
        <v>0</v>
      </c>
      <c r="BZ131" s="295">
        <f t="shared" si="220"/>
        <v>0</v>
      </c>
      <c r="CA131">
        <v>113</v>
      </c>
      <c r="CB131" s="325"/>
      <c r="CC131" s="325"/>
      <c r="CD131" s="325"/>
      <c r="CE131" s="325"/>
      <c r="CF131" s="325"/>
      <c r="CG131" s="303"/>
      <c r="CH131" s="394"/>
      <c r="CI131" s="156"/>
      <c r="CJ131">
        <f t="shared" si="196"/>
        <v>113</v>
      </c>
      <c r="CK131">
        <f t="shared" si="195"/>
        <v>0</v>
      </c>
      <c r="CL131" s="156"/>
      <c r="CM131" s="218"/>
      <c r="CN131" s="90"/>
      <c r="CS131" s="175">
        <f t="shared" si="157"/>
        <v>113</v>
      </c>
      <c r="CT131">
        <f t="shared" si="182"/>
        <v>0</v>
      </c>
    </row>
    <row r="132" spans="1:98" ht="15" customHeight="1">
      <c r="A132" s="394"/>
      <c r="B132" s="360">
        <f t="shared" si="183"/>
        <v>115</v>
      </c>
      <c r="C132" s="359" t="str">
        <f t="shared" si="150"/>
        <v>axx115</v>
      </c>
      <c r="D132" s="334">
        <f t="shared" si="197"/>
        <v>3</v>
      </c>
      <c r="E132" s="82">
        <f t="shared" si="198"/>
        <v>0</v>
      </c>
      <c r="F132" s="295">
        <f t="shared" si="199"/>
        <v>0</v>
      </c>
      <c r="G132" s="295">
        <f t="shared" si="184"/>
        <v>0</v>
      </c>
      <c r="H132" s="295">
        <f t="shared" si="200"/>
        <v>0</v>
      </c>
      <c r="I132" s="156">
        <v>114</v>
      </c>
      <c r="J132" s="325"/>
      <c r="K132" s="325"/>
      <c r="L132" s="325"/>
      <c r="M132" s="325"/>
      <c r="N132" s="325"/>
      <c r="O132" s="394"/>
      <c r="P132" s="360">
        <f t="shared" si="185"/>
        <v>115</v>
      </c>
      <c r="Q132" s="359" t="str">
        <f t="shared" si="151"/>
        <v>axx115</v>
      </c>
      <c r="R132" s="334">
        <f t="shared" si="201"/>
        <v>3</v>
      </c>
      <c r="S132" s="82">
        <f t="shared" si="202"/>
        <v>0</v>
      </c>
      <c r="T132" s="295">
        <f t="shared" si="203"/>
        <v>0</v>
      </c>
      <c r="U132" s="295">
        <f t="shared" si="186"/>
        <v>0</v>
      </c>
      <c r="V132" s="295">
        <f t="shared" si="204"/>
        <v>0</v>
      </c>
      <c r="W132" s="156">
        <v>114</v>
      </c>
      <c r="X132" s="325"/>
      <c r="Y132" s="325"/>
      <c r="Z132" s="325"/>
      <c r="AA132" s="325"/>
      <c r="AB132" s="325"/>
      <c r="AC132" s="394"/>
      <c r="AD132" s="360">
        <f t="shared" si="187"/>
        <v>115</v>
      </c>
      <c r="AE132" s="359" t="str">
        <f t="shared" si="152"/>
        <v>axx115</v>
      </c>
      <c r="AF132" s="334">
        <f t="shared" si="205"/>
        <v>3</v>
      </c>
      <c r="AG132" s="82">
        <f t="shared" si="206"/>
        <v>0</v>
      </c>
      <c r="AH132" s="295">
        <f t="shared" si="207"/>
        <v>0</v>
      </c>
      <c r="AI132" s="295">
        <f t="shared" si="188"/>
        <v>0</v>
      </c>
      <c r="AJ132" s="295">
        <f t="shared" si="208"/>
        <v>0</v>
      </c>
      <c r="AK132" s="156">
        <v>114</v>
      </c>
      <c r="AL132" s="325"/>
      <c r="AM132" s="325"/>
      <c r="AN132" s="325"/>
      <c r="AO132" s="325"/>
      <c r="AP132" s="325"/>
      <c r="AQ132" s="394"/>
      <c r="AR132" s="360">
        <f t="shared" si="189"/>
        <v>115</v>
      </c>
      <c r="AS132" s="359" t="str">
        <f t="shared" si="153"/>
        <v>axx115</v>
      </c>
      <c r="AT132" s="334">
        <f t="shared" si="209"/>
        <v>3</v>
      </c>
      <c r="AU132" s="82">
        <f t="shared" si="210"/>
        <v>0</v>
      </c>
      <c r="AV132" s="295">
        <f t="shared" si="211"/>
        <v>0</v>
      </c>
      <c r="AW132" s="295">
        <f t="shared" si="190"/>
        <v>0</v>
      </c>
      <c r="AX132" s="295">
        <f t="shared" si="212"/>
        <v>0</v>
      </c>
      <c r="AY132" s="156">
        <v>114</v>
      </c>
      <c r="AZ132" s="325"/>
      <c r="BA132" s="325"/>
      <c r="BB132" s="325"/>
      <c r="BC132" s="325"/>
      <c r="BD132" s="325"/>
      <c r="BE132" s="394"/>
      <c r="BF132" s="360">
        <f t="shared" si="191"/>
        <v>115</v>
      </c>
      <c r="BG132" s="359" t="str">
        <f t="shared" si="154"/>
        <v>axx115</v>
      </c>
      <c r="BH132" s="334">
        <f t="shared" si="213"/>
        <v>3</v>
      </c>
      <c r="BI132" s="82">
        <f t="shared" si="214"/>
        <v>0</v>
      </c>
      <c r="BJ132" s="295">
        <f t="shared" si="215"/>
        <v>0</v>
      </c>
      <c r="BK132" s="295">
        <f t="shared" si="192"/>
        <v>0</v>
      </c>
      <c r="BL132" s="295">
        <f t="shared" si="216"/>
        <v>0</v>
      </c>
      <c r="BM132" s="156">
        <v>114</v>
      </c>
      <c r="BN132" s="325"/>
      <c r="BO132" s="325"/>
      <c r="BP132" s="325"/>
      <c r="BQ132" s="325"/>
      <c r="BR132" s="325"/>
      <c r="BS132" s="394"/>
      <c r="BT132" s="360">
        <f t="shared" si="193"/>
        <v>115</v>
      </c>
      <c r="BU132" s="359" t="str">
        <f t="shared" si="155"/>
        <v>axx115</v>
      </c>
      <c r="BV132" s="334">
        <f t="shared" si="217"/>
        <v>3</v>
      </c>
      <c r="BW132" s="82">
        <f t="shared" si="218"/>
        <v>0</v>
      </c>
      <c r="BX132" s="295">
        <f t="shared" si="219"/>
        <v>0</v>
      </c>
      <c r="BY132" s="295">
        <f t="shared" si="194"/>
        <v>0</v>
      </c>
      <c r="BZ132" s="295">
        <f t="shared" si="220"/>
        <v>0</v>
      </c>
      <c r="CA132" s="156">
        <v>114</v>
      </c>
      <c r="CB132" s="325"/>
      <c r="CC132" s="325"/>
      <c r="CD132" s="325"/>
      <c r="CE132" s="325"/>
      <c r="CF132" s="325"/>
      <c r="CG132" s="303"/>
      <c r="CH132" s="394"/>
      <c r="CI132" s="156"/>
      <c r="CJ132">
        <f t="shared" si="196"/>
        <v>114</v>
      </c>
      <c r="CK132">
        <f t="shared" si="195"/>
        <v>0</v>
      </c>
      <c r="CL132" s="156"/>
      <c r="CM132" s="218"/>
      <c r="CN132" s="90"/>
      <c r="CS132" s="175">
        <f t="shared" si="157"/>
        <v>114</v>
      </c>
      <c r="CT132">
        <f t="shared" si="182"/>
        <v>0</v>
      </c>
    </row>
    <row r="133" spans="1:98" ht="15" customHeight="1">
      <c r="A133" s="394"/>
      <c r="B133" s="360">
        <f t="shared" si="183"/>
        <v>116</v>
      </c>
      <c r="C133" s="359" t="str">
        <f t="shared" si="150"/>
        <v>axx116</v>
      </c>
      <c r="D133" s="334">
        <f t="shared" si="197"/>
        <v>3</v>
      </c>
      <c r="E133" s="82">
        <f t="shared" si="198"/>
        <v>0</v>
      </c>
      <c r="F133" s="295">
        <f t="shared" si="199"/>
        <v>0</v>
      </c>
      <c r="G133" s="295">
        <f t="shared" si="184"/>
        <v>0</v>
      </c>
      <c r="H133" s="295">
        <f t="shared" si="200"/>
        <v>0</v>
      </c>
      <c r="I133">
        <v>115</v>
      </c>
      <c r="J133" s="325"/>
      <c r="K133" s="325"/>
      <c r="L133" s="325"/>
      <c r="M133" s="325"/>
      <c r="N133" s="325"/>
      <c r="O133" s="394"/>
      <c r="P133" s="360">
        <f t="shared" si="185"/>
        <v>116</v>
      </c>
      <c r="Q133" s="359" t="str">
        <f t="shared" si="151"/>
        <v>axx116</v>
      </c>
      <c r="R133" s="334">
        <f t="shared" si="201"/>
        <v>3</v>
      </c>
      <c r="S133" s="82">
        <f t="shared" si="202"/>
        <v>0</v>
      </c>
      <c r="T133" s="295">
        <f t="shared" si="203"/>
        <v>0</v>
      </c>
      <c r="U133" s="295">
        <f t="shared" si="186"/>
        <v>0</v>
      </c>
      <c r="V133" s="295">
        <f t="shared" si="204"/>
        <v>0</v>
      </c>
      <c r="W133">
        <v>115</v>
      </c>
      <c r="X133" s="325"/>
      <c r="Y133" s="325"/>
      <c r="Z133" s="325"/>
      <c r="AA133" s="325"/>
      <c r="AB133" s="325"/>
      <c r="AC133" s="394"/>
      <c r="AD133" s="360">
        <f t="shared" si="187"/>
        <v>116</v>
      </c>
      <c r="AE133" s="359" t="str">
        <f t="shared" si="152"/>
        <v>axx116</v>
      </c>
      <c r="AF133" s="334">
        <f t="shared" si="205"/>
        <v>3</v>
      </c>
      <c r="AG133" s="82">
        <f t="shared" si="206"/>
        <v>0</v>
      </c>
      <c r="AH133" s="295">
        <f t="shared" si="207"/>
        <v>0</v>
      </c>
      <c r="AI133" s="295">
        <f t="shared" si="188"/>
        <v>0</v>
      </c>
      <c r="AJ133" s="295">
        <f t="shared" si="208"/>
        <v>0</v>
      </c>
      <c r="AK133">
        <v>115</v>
      </c>
      <c r="AL133" s="325"/>
      <c r="AM133" s="325"/>
      <c r="AN133" s="325"/>
      <c r="AO133" s="325"/>
      <c r="AP133" s="325"/>
      <c r="AQ133" s="394"/>
      <c r="AR133" s="360">
        <f t="shared" si="189"/>
        <v>116</v>
      </c>
      <c r="AS133" s="359" t="str">
        <f t="shared" si="153"/>
        <v>axx116</v>
      </c>
      <c r="AT133" s="334">
        <f t="shared" si="209"/>
        <v>3</v>
      </c>
      <c r="AU133" s="82">
        <f t="shared" si="210"/>
        <v>0</v>
      </c>
      <c r="AV133" s="295">
        <f t="shared" si="211"/>
        <v>0</v>
      </c>
      <c r="AW133" s="295">
        <f t="shared" si="190"/>
        <v>0</v>
      </c>
      <c r="AX133" s="295">
        <f t="shared" si="212"/>
        <v>0</v>
      </c>
      <c r="AY133">
        <v>115</v>
      </c>
      <c r="AZ133" s="325"/>
      <c r="BA133" s="325"/>
      <c r="BB133" s="325"/>
      <c r="BC133" s="325"/>
      <c r="BD133" s="325"/>
      <c r="BE133" s="394"/>
      <c r="BF133" s="360">
        <f t="shared" si="191"/>
        <v>116</v>
      </c>
      <c r="BG133" s="359" t="str">
        <f t="shared" si="154"/>
        <v>axx116</v>
      </c>
      <c r="BH133" s="334">
        <f t="shared" si="213"/>
        <v>3</v>
      </c>
      <c r="BI133" s="82">
        <f t="shared" si="214"/>
        <v>0</v>
      </c>
      <c r="BJ133" s="295">
        <f t="shared" si="215"/>
        <v>0</v>
      </c>
      <c r="BK133" s="295">
        <f t="shared" si="192"/>
        <v>0</v>
      </c>
      <c r="BL133" s="295">
        <f t="shared" si="216"/>
        <v>0</v>
      </c>
      <c r="BM133">
        <v>115</v>
      </c>
      <c r="BN133" s="325"/>
      <c r="BO133" s="325"/>
      <c r="BP133" s="325"/>
      <c r="BQ133" s="325"/>
      <c r="BR133" s="325"/>
      <c r="BS133" s="394"/>
      <c r="BT133" s="360">
        <f t="shared" si="193"/>
        <v>116</v>
      </c>
      <c r="BU133" s="359" t="str">
        <f t="shared" si="155"/>
        <v>axx116</v>
      </c>
      <c r="BV133" s="334">
        <f t="shared" si="217"/>
        <v>3</v>
      </c>
      <c r="BW133" s="82">
        <f t="shared" si="218"/>
        <v>0</v>
      </c>
      <c r="BX133" s="295">
        <f t="shared" si="219"/>
        <v>0</v>
      </c>
      <c r="BY133" s="295">
        <f t="shared" si="194"/>
        <v>0</v>
      </c>
      <c r="BZ133" s="295">
        <f t="shared" si="220"/>
        <v>0</v>
      </c>
      <c r="CA133">
        <v>115</v>
      </c>
      <c r="CB133" s="325"/>
      <c r="CC133" s="325"/>
      <c r="CD133" s="325"/>
      <c r="CE133" s="325"/>
      <c r="CF133" s="325"/>
      <c r="CG133" s="303"/>
      <c r="CH133" s="394"/>
      <c r="CI133" s="156"/>
      <c r="CJ133">
        <f t="shared" si="196"/>
        <v>115</v>
      </c>
      <c r="CK133">
        <f t="shared" si="195"/>
        <v>0</v>
      </c>
      <c r="CL133" s="156"/>
      <c r="CM133" s="218"/>
      <c r="CN133" s="90"/>
      <c r="CS133" s="175">
        <f t="shared" si="157"/>
        <v>115</v>
      </c>
      <c r="CT133">
        <f t="shared" si="182"/>
        <v>0</v>
      </c>
    </row>
    <row r="134" spans="1:98" ht="15" customHeight="1">
      <c r="A134" s="394"/>
      <c r="B134" s="360">
        <f t="shared" si="183"/>
        <v>117</v>
      </c>
      <c r="C134" s="359" t="str">
        <f t="shared" si="150"/>
        <v>axx117</v>
      </c>
      <c r="D134" s="334">
        <f t="shared" si="197"/>
        <v>3</v>
      </c>
      <c r="E134" s="82">
        <f t="shared" si="198"/>
        <v>0</v>
      </c>
      <c r="F134" s="295">
        <f t="shared" si="199"/>
        <v>0</v>
      </c>
      <c r="G134" s="295">
        <f t="shared" si="184"/>
        <v>0</v>
      </c>
      <c r="H134" s="295">
        <f t="shared" si="200"/>
        <v>0</v>
      </c>
      <c r="I134" s="156">
        <v>116</v>
      </c>
      <c r="J134" s="325"/>
      <c r="K134" s="325"/>
      <c r="L134" s="325"/>
      <c r="M134" s="325"/>
      <c r="N134" s="325"/>
      <c r="O134" s="394"/>
      <c r="P134" s="360">
        <f t="shared" si="185"/>
        <v>117</v>
      </c>
      <c r="Q134" s="359" t="str">
        <f t="shared" si="151"/>
        <v>axx117</v>
      </c>
      <c r="R134" s="334">
        <f t="shared" si="201"/>
        <v>3</v>
      </c>
      <c r="S134" s="82">
        <f t="shared" si="202"/>
        <v>0</v>
      </c>
      <c r="T134" s="295">
        <f t="shared" si="203"/>
        <v>0</v>
      </c>
      <c r="U134" s="295">
        <f t="shared" si="186"/>
        <v>0</v>
      </c>
      <c r="V134" s="295">
        <f t="shared" si="204"/>
        <v>0</v>
      </c>
      <c r="W134" s="156">
        <v>116</v>
      </c>
      <c r="X134" s="325"/>
      <c r="Y134" s="325"/>
      <c r="Z134" s="325"/>
      <c r="AA134" s="325"/>
      <c r="AB134" s="325"/>
      <c r="AC134" s="394"/>
      <c r="AD134" s="360">
        <f t="shared" si="187"/>
        <v>117</v>
      </c>
      <c r="AE134" s="359" t="str">
        <f t="shared" si="152"/>
        <v>axx117</v>
      </c>
      <c r="AF134" s="334">
        <f t="shared" si="205"/>
        <v>3</v>
      </c>
      <c r="AG134" s="82">
        <f t="shared" si="206"/>
        <v>0</v>
      </c>
      <c r="AH134" s="295">
        <f t="shared" si="207"/>
        <v>0</v>
      </c>
      <c r="AI134" s="295">
        <f t="shared" si="188"/>
        <v>0</v>
      </c>
      <c r="AJ134" s="295">
        <f t="shared" si="208"/>
        <v>0</v>
      </c>
      <c r="AK134" s="156">
        <v>116</v>
      </c>
      <c r="AL134" s="325"/>
      <c r="AM134" s="325"/>
      <c r="AN134" s="325"/>
      <c r="AO134" s="325"/>
      <c r="AP134" s="325"/>
      <c r="AQ134" s="394"/>
      <c r="AR134" s="360">
        <f t="shared" si="189"/>
        <v>117</v>
      </c>
      <c r="AS134" s="359" t="str">
        <f t="shared" si="153"/>
        <v>axx117</v>
      </c>
      <c r="AT134" s="334">
        <f t="shared" si="209"/>
        <v>3</v>
      </c>
      <c r="AU134" s="82">
        <f t="shared" si="210"/>
        <v>0</v>
      </c>
      <c r="AV134" s="295">
        <f t="shared" si="211"/>
        <v>0</v>
      </c>
      <c r="AW134" s="295">
        <f t="shared" si="190"/>
        <v>0</v>
      </c>
      <c r="AX134" s="295">
        <f t="shared" si="212"/>
        <v>0</v>
      </c>
      <c r="AY134" s="156">
        <v>116</v>
      </c>
      <c r="AZ134" s="325"/>
      <c r="BA134" s="325"/>
      <c r="BB134" s="325"/>
      <c r="BC134" s="325"/>
      <c r="BD134" s="325"/>
      <c r="BE134" s="394"/>
      <c r="BF134" s="360">
        <f t="shared" si="191"/>
        <v>117</v>
      </c>
      <c r="BG134" s="359" t="str">
        <f t="shared" si="154"/>
        <v>axx117</v>
      </c>
      <c r="BH134" s="334">
        <f t="shared" si="213"/>
        <v>3</v>
      </c>
      <c r="BI134" s="82">
        <f t="shared" si="214"/>
        <v>0</v>
      </c>
      <c r="BJ134" s="295">
        <f t="shared" si="215"/>
        <v>0</v>
      </c>
      <c r="BK134" s="295">
        <f t="shared" si="192"/>
        <v>0</v>
      </c>
      <c r="BL134" s="295">
        <f t="shared" si="216"/>
        <v>0</v>
      </c>
      <c r="BM134" s="156">
        <v>116</v>
      </c>
      <c r="BN134" s="325"/>
      <c r="BO134" s="325"/>
      <c r="BP134" s="325"/>
      <c r="BQ134" s="325"/>
      <c r="BR134" s="325"/>
      <c r="BS134" s="394"/>
      <c r="BT134" s="360">
        <f t="shared" si="193"/>
        <v>117</v>
      </c>
      <c r="BU134" s="359" t="str">
        <f t="shared" si="155"/>
        <v>axx117</v>
      </c>
      <c r="BV134" s="334">
        <f t="shared" si="217"/>
        <v>3</v>
      </c>
      <c r="BW134" s="82">
        <f t="shared" si="218"/>
        <v>0</v>
      </c>
      <c r="BX134" s="295">
        <f t="shared" si="219"/>
        <v>0</v>
      </c>
      <c r="BY134" s="295">
        <f t="shared" si="194"/>
        <v>0</v>
      </c>
      <c r="BZ134" s="295">
        <f t="shared" si="220"/>
        <v>0</v>
      </c>
      <c r="CA134" s="156">
        <v>116</v>
      </c>
      <c r="CB134" s="325"/>
      <c r="CC134" s="325"/>
      <c r="CD134" s="325"/>
      <c r="CE134" s="325"/>
      <c r="CF134" s="325"/>
      <c r="CG134" s="303"/>
      <c r="CH134" s="394"/>
      <c r="CI134" s="156"/>
      <c r="CJ134">
        <f t="shared" si="196"/>
        <v>116</v>
      </c>
      <c r="CK134">
        <f t="shared" si="195"/>
        <v>0</v>
      </c>
      <c r="CL134" s="156"/>
      <c r="CM134" s="218"/>
      <c r="CN134" s="90"/>
      <c r="CS134" s="175">
        <f t="shared" si="157"/>
        <v>116</v>
      </c>
      <c r="CT134">
        <f t="shared" si="182"/>
        <v>0</v>
      </c>
    </row>
    <row r="135" spans="1:98" ht="15" customHeight="1">
      <c r="A135" s="394"/>
      <c r="B135" s="360">
        <f t="shared" si="183"/>
        <v>118</v>
      </c>
      <c r="C135" s="359" t="str">
        <f t="shared" si="150"/>
        <v>axx118</v>
      </c>
      <c r="D135" s="334">
        <f t="shared" si="197"/>
        <v>3</v>
      </c>
      <c r="E135" s="82">
        <f t="shared" si="198"/>
        <v>0</v>
      </c>
      <c r="F135" s="295">
        <f t="shared" si="199"/>
        <v>0</v>
      </c>
      <c r="G135" s="295">
        <f t="shared" si="184"/>
        <v>0</v>
      </c>
      <c r="H135" s="295">
        <f t="shared" si="200"/>
        <v>0</v>
      </c>
      <c r="I135">
        <v>117</v>
      </c>
      <c r="J135" s="325"/>
      <c r="K135" s="325"/>
      <c r="L135" s="325"/>
      <c r="M135" s="325"/>
      <c r="N135" s="325"/>
      <c r="O135" s="394"/>
      <c r="P135" s="360">
        <f t="shared" si="185"/>
        <v>118</v>
      </c>
      <c r="Q135" s="359" t="str">
        <f t="shared" si="151"/>
        <v>axx118</v>
      </c>
      <c r="R135" s="334">
        <f t="shared" si="201"/>
        <v>3</v>
      </c>
      <c r="S135" s="82">
        <f t="shared" si="202"/>
        <v>0</v>
      </c>
      <c r="T135" s="295">
        <f t="shared" si="203"/>
        <v>0</v>
      </c>
      <c r="U135" s="295">
        <f t="shared" si="186"/>
        <v>0</v>
      </c>
      <c r="V135" s="295">
        <f t="shared" si="204"/>
        <v>0</v>
      </c>
      <c r="W135">
        <v>117</v>
      </c>
      <c r="X135" s="325"/>
      <c r="Y135" s="325"/>
      <c r="Z135" s="325"/>
      <c r="AA135" s="325"/>
      <c r="AB135" s="325"/>
      <c r="AC135" s="394"/>
      <c r="AD135" s="360">
        <f t="shared" si="187"/>
        <v>118</v>
      </c>
      <c r="AE135" s="359" t="str">
        <f t="shared" si="152"/>
        <v>axx118</v>
      </c>
      <c r="AF135" s="334">
        <f t="shared" si="205"/>
        <v>3</v>
      </c>
      <c r="AG135" s="82">
        <f t="shared" si="206"/>
        <v>0</v>
      </c>
      <c r="AH135" s="295">
        <f t="shared" si="207"/>
        <v>0</v>
      </c>
      <c r="AI135" s="295">
        <f t="shared" si="188"/>
        <v>0</v>
      </c>
      <c r="AJ135" s="295">
        <f t="shared" si="208"/>
        <v>0</v>
      </c>
      <c r="AK135">
        <v>117</v>
      </c>
      <c r="AL135" s="325"/>
      <c r="AM135" s="325"/>
      <c r="AN135" s="325"/>
      <c r="AO135" s="325"/>
      <c r="AP135" s="325"/>
      <c r="AQ135" s="394"/>
      <c r="AR135" s="360">
        <f t="shared" si="189"/>
        <v>118</v>
      </c>
      <c r="AS135" s="359" t="str">
        <f t="shared" si="153"/>
        <v>axx118</v>
      </c>
      <c r="AT135" s="334">
        <f t="shared" si="209"/>
        <v>3</v>
      </c>
      <c r="AU135" s="82">
        <f t="shared" si="210"/>
        <v>0</v>
      </c>
      <c r="AV135" s="295">
        <f t="shared" si="211"/>
        <v>0</v>
      </c>
      <c r="AW135" s="295">
        <f t="shared" si="190"/>
        <v>0</v>
      </c>
      <c r="AX135" s="295">
        <f t="shared" si="212"/>
        <v>0</v>
      </c>
      <c r="AY135">
        <v>117</v>
      </c>
      <c r="AZ135" s="325"/>
      <c r="BA135" s="325"/>
      <c r="BB135" s="325"/>
      <c r="BC135" s="325"/>
      <c r="BD135" s="325"/>
      <c r="BE135" s="394"/>
      <c r="BF135" s="360">
        <f t="shared" si="191"/>
        <v>118</v>
      </c>
      <c r="BG135" s="359" t="str">
        <f t="shared" si="154"/>
        <v>axx118</v>
      </c>
      <c r="BH135" s="334">
        <f t="shared" si="213"/>
        <v>3</v>
      </c>
      <c r="BI135" s="82">
        <f t="shared" si="214"/>
        <v>0</v>
      </c>
      <c r="BJ135" s="295">
        <f t="shared" si="215"/>
        <v>0</v>
      </c>
      <c r="BK135" s="295">
        <f t="shared" si="192"/>
        <v>0</v>
      </c>
      <c r="BL135" s="295">
        <f t="shared" si="216"/>
        <v>0</v>
      </c>
      <c r="BM135">
        <v>117</v>
      </c>
      <c r="BN135" s="325"/>
      <c r="BO135" s="325"/>
      <c r="BP135" s="325"/>
      <c r="BQ135" s="325"/>
      <c r="BR135" s="325"/>
      <c r="BS135" s="394"/>
      <c r="BT135" s="360">
        <f t="shared" si="193"/>
        <v>118</v>
      </c>
      <c r="BU135" s="359" t="str">
        <f t="shared" si="155"/>
        <v>axx118</v>
      </c>
      <c r="BV135" s="334">
        <f t="shared" si="217"/>
        <v>3</v>
      </c>
      <c r="BW135" s="82">
        <f t="shared" si="218"/>
        <v>0</v>
      </c>
      <c r="BX135" s="295">
        <f t="shared" si="219"/>
        <v>0</v>
      </c>
      <c r="BY135" s="295">
        <f t="shared" si="194"/>
        <v>0</v>
      </c>
      <c r="BZ135" s="295">
        <f t="shared" si="220"/>
        <v>0</v>
      </c>
      <c r="CA135">
        <v>117</v>
      </c>
      <c r="CB135" s="325"/>
      <c r="CC135" s="325"/>
      <c r="CD135" s="325"/>
      <c r="CE135" s="325"/>
      <c r="CF135" s="325"/>
      <c r="CG135" s="303"/>
      <c r="CH135" s="394"/>
      <c r="CI135" s="156"/>
      <c r="CJ135">
        <f t="shared" si="196"/>
        <v>117</v>
      </c>
      <c r="CK135">
        <f t="shared" si="195"/>
        <v>0</v>
      </c>
      <c r="CL135" s="156"/>
      <c r="CM135" s="218"/>
      <c r="CN135" s="90"/>
      <c r="CS135" s="175">
        <f t="shared" si="157"/>
        <v>117</v>
      </c>
      <c r="CT135">
        <f t="shared" si="182"/>
        <v>0</v>
      </c>
    </row>
    <row r="136" spans="1:98" ht="15" customHeight="1">
      <c r="A136" s="394"/>
      <c r="B136" s="360">
        <f t="shared" si="183"/>
        <v>119</v>
      </c>
      <c r="C136" s="359" t="str">
        <f t="shared" si="150"/>
        <v>axx119</v>
      </c>
      <c r="D136" s="334">
        <f t="shared" si="197"/>
        <v>3</v>
      </c>
      <c r="E136" s="82">
        <f t="shared" si="198"/>
        <v>0</v>
      </c>
      <c r="F136" s="295">
        <f t="shared" si="199"/>
        <v>0</v>
      </c>
      <c r="G136" s="295">
        <f t="shared" si="184"/>
        <v>0</v>
      </c>
      <c r="H136" s="295">
        <f t="shared" si="200"/>
        <v>0</v>
      </c>
      <c r="I136" s="156">
        <v>118</v>
      </c>
      <c r="J136" s="325"/>
      <c r="K136" s="325"/>
      <c r="L136" s="325"/>
      <c r="M136" s="325"/>
      <c r="N136" s="325"/>
      <c r="O136" s="394"/>
      <c r="P136" s="360">
        <f t="shared" si="185"/>
        <v>119</v>
      </c>
      <c r="Q136" s="359" t="str">
        <f t="shared" si="151"/>
        <v>axx119</v>
      </c>
      <c r="R136" s="334">
        <f t="shared" si="201"/>
        <v>3</v>
      </c>
      <c r="S136" s="82">
        <f t="shared" si="202"/>
        <v>0</v>
      </c>
      <c r="T136" s="295">
        <f t="shared" si="203"/>
        <v>0</v>
      </c>
      <c r="U136" s="295">
        <f t="shared" si="186"/>
        <v>0</v>
      </c>
      <c r="V136" s="295">
        <f t="shared" si="204"/>
        <v>0</v>
      </c>
      <c r="W136" s="156">
        <v>118</v>
      </c>
      <c r="X136" s="325"/>
      <c r="Y136" s="325"/>
      <c r="Z136" s="325"/>
      <c r="AA136" s="325"/>
      <c r="AB136" s="325"/>
      <c r="AC136" s="394"/>
      <c r="AD136" s="360">
        <f t="shared" si="187"/>
        <v>119</v>
      </c>
      <c r="AE136" s="359" t="str">
        <f t="shared" si="152"/>
        <v>axx119</v>
      </c>
      <c r="AF136" s="334">
        <f t="shared" si="205"/>
        <v>3</v>
      </c>
      <c r="AG136" s="82">
        <f t="shared" si="206"/>
        <v>0</v>
      </c>
      <c r="AH136" s="295">
        <f t="shared" si="207"/>
        <v>0</v>
      </c>
      <c r="AI136" s="295">
        <f t="shared" si="188"/>
        <v>0</v>
      </c>
      <c r="AJ136" s="295">
        <f t="shared" si="208"/>
        <v>0</v>
      </c>
      <c r="AK136" s="156">
        <v>118</v>
      </c>
      <c r="AL136" s="325"/>
      <c r="AM136" s="325"/>
      <c r="AN136" s="325"/>
      <c r="AO136" s="325"/>
      <c r="AP136" s="325"/>
      <c r="AQ136" s="394"/>
      <c r="AR136" s="360">
        <f t="shared" si="189"/>
        <v>119</v>
      </c>
      <c r="AS136" s="359" t="str">
        <f t="shared" si="153"/>
        <v>axx119</v>
      </c>
      <c r="AT136" s="334">
        <f t="shared" si="209"/>
        <v>3</v>
      </c>
      <c r="AU136" s="82">
        <f t="shared" si="210"/>
        <v>0</v>
      </c>
      <c r="AV136" s="295">
        <f t="shared" si="211"/>
        <v>0</v>
      </c>
      <c r="AW136" s="295">
        <f t="shared" si="190"/>
        <v>0</v>
      </c>
      <c r="AX136" s="295">
        <f t="shared" si="212"/>
        <v>0</v>
      </c>
      <c r="AY136" s="156">
        <v>118</v>
      </c>
      <c r="AZ136" s="325"/>
      <c r="BA136" s="325"/>
      <c r="BB136" s="325"/>
      <c r="BC136" s="325"/>
      <c r="BD136" s="325"/>
      <c r="BE136" s="394"/>
      <c r="BF136" s="360">
        <f t="shared" si="191"/>
        <v>119</v>
      </c>
      <c r="BG136" s="359" t="str">
        <f t="shared" si="154"/>
        <v>axx119</v>
      </c>
      <c r="BH136" s="334">
        <f t="shared" si="213"/>
        <v>3</v>
      </c>
      <c r="BI136" s="82">
        <f t="shared" si="214"/>
        <v>0</v>
      </c>
      <c r="BJ136" s="295">
        <f t="shared" si="215"/>
        <v>0</v>
      </c>
      <c r="BK136" s="295">
        <f t="shared" si="192"/>
        <v>0</v>
      </c>
      <c r="BL136" s="295">
        <f t="shared" si="216"/>
        <v>0</v>
      </c>
      <c r="BM136" s="156">
        <v>118</v>
      </c>
      <c r="BN136" s="325"/>
      <c r="BO136" s="325"/>
      <c r="BP136" s="325"/>
      <c r="BQ136" s="325"/>
      <c r="BR136" s="325"/>
      <c r="BS136" s="394"/>
      <c r="BT136" s="360">
        <f t="shared" si="193"/>
        <v>119</v>
      </c>
      <c r="BU136" s="359" t="str">
        <f t="shared" si="155"/>
        <v>axx119</v>
      </c>
      <c r="BV136" s="334">
        <f t="shared" si="217"/>
        <v>3</v>
      </c>
      <c r="BW136" s="82">
        <f t="shared" si="218"/>
        <v>0</v>
      </c>
      <c r="BX136" s="295">
        <f t="shared" si="219"/>
        <v>0</v>
      </c>
      <c r="BY136" s="295">
        <f t="shared" si="194"/>
        <v>0</v>
      </c>
      <c r="BZ136" s="295">
        <f t="shared" si="220"/>
        <v>0</v>
      </c>
      <c r="CA136" s="156">
        <v>118</v>
      </c>
      <c r="CB136" s="325"/>
      <c r="CC136" s="325"/>
      <c r="CD136" s="325"/>
      <c r="CE136" s="325"/>
      <c r="CF136" s="325"/>
      <c r="CG136" s="303"/>
      <c r="CH136" s="394"/>
      <c r="CI136" s="156"/>
      <c r="CJ136">
        <f t="shared" si="196"/>
        <v>118</v>
      </c>
      <c r="CK136">
        <f t="shared" si="195"/>
        <v>0</v>
      </c>
      <c r="CL136" s="156"/>
      <c r="CM136" s="218"/>
      <c r="CN136" s="90"/>
      <c r="CS136" s="175">
        <f t="shared" si="157"/>
        <v>118</v>
      </c>
      <c r="CT136">
        <f t="shared" si="182"/>
        <v>0</v>
      </c>
    </row>
    <row r="137" spans="1:98" ht="15" customHeight="1">
      <c r="A137" s="394"/>
      <c r="B137" s="360">
        <f t="shared" si="183"/>
        <v>120</v>
      </c>
      <c r="C137" s="359" t="str">
        <f t="shared" si="150"/>
        <v>axx120</v>
      </c>
      <c r="D137" s="334">
        <f t="shared" si="197"/>
        <v>3</v>
      </c>
      <c r="E137" s="82">
        <f t="shared" si="198"/>
        <v>0</v>
      </c>
      <c r="F137" s="295">
        <f t="shared" si="199"/>
        <v>0</v>
      </c>
      <c r="G137" s="295">
        <f t="shared" si="184"/>
        <v>0</v>
      </c>
      <c r="H137" s="295">
        <f t="shared" si="200"/>
        <v>0</v>
      </c>
      <c r="I137">
        <v>119</v>
      </c>
      <c r="J137" s="325"/>
      <c r="K137" s="325"/>
      <c r="L137" s="325"/>
      <c r="M137" s="325"/>
      <c r="N137" s="325"/>
      <c r="O137" s="394"/>
      <c r="P137" s="360">
        <f t="shared" si="185"/>
        <v>120</v>
      </c>
      <c r="Q137" s="359" t="str">
        <f t="shared" si="151"/>
        <v>axx120</v>
      </c>
      <c r="R137" s="334">
        <f t="shared" si="201"/>
        <v>3</v>
      </c>
      <c r="S137" s="82">
        <f t="shared" si="202"/>
        <v>0</v>
      </c>
      <c r="T137" s="295">
        <f t="shared" si="203"/>
        <v>0</v>
      </c>
      <c r="U137" s="295">
        <f t="shared" si="186"/>
        <v>0</v>
      </c>
      <c r="V137" s="295">
        <f t="shared" si="204"/>
        <v>0</v>
      </c>
      <c r="W137">
        <v>119</v>
      </c>
      <c r="X137" s="325"/>
      <c r="Y137" s="325"/>
      <c r="Z137" s="325"/>
      <c r="AA137" s="325"/>
      <c r="AB137" s="325"/>
      <c r="AC137" s="394"/>
      <c r="AD137" s="360">
        <f t="shared" si="187"/>
        <v>120</v>
      </c>
      <c r="AE137" s="359" t="str">
        <f t="shared" si="152"/>
        <v>axx120</v>
      </c>
      <c r="AF137" s="334">
        <f t="shared" si="205"/>
        <v>3</v>
      </c>
      <c r="AG137" s="82">
        <f t="shared" si="206"/>
        <v>0</v>
      </c>
      <c r="AH137" s="295">
        <f t="shared" si="207"/>
        <v>0</v>
      </c>
      <c r="AI137" s="295">
        <f t="shared" si="188"/>
        <v>0</v>
      </c>
      <c r="AJ137" s="295">
        <f t="shared" si="208"/>
        <v>0</v>
      </c>
      <c r="AK137">
        <v>119</v>
      </c>
      <c r="AL137" s="325"/>
      <c r="AM137" s="325"/>
      <c r="AN137" s="325"/>
      <c r="AO137" s="325"/>
      <c r="AP137" s="325"/>
      <c r="AQ137" s="394"/>
      <c r="AR137" s="360">
        <f t="shared" si="189"/>
        <v>120</v>
      </c>
      <c r="AS137" s="359" t="str">
        <f t="shared" si="153"/>
        <v>axx120</v>
      </c>
      <c r="AT137" s="334">
        <f t="shared" si="209"/>
        <v>3</v>
      </c>
      <c r="AU137" s="82">
        <f t="shared" si="210"/>
        <v>0</v>
      </c>
      <c r="AV137" s="295">
        <f t="shared" si="211"/>
        <v>0</v>
      </c>
      <c r="AW137" s="295">
        <f t="shared" si="190"/>
        <v>0</v>
      </c>
      <c r="AX137" s="295">
        <f t="shared" si="212"/>
        <v>0</v>
      </c>
      <c r="AY137">
        <v>119</v>
      </c>
      <c r="AZ137" s="325"/>
      <c r="BA137" s="325"/>
      <c r="BB137" s="325"/>
      <c r="BC137" s="325"/>
      <c r="BD137" s="325"/>
      <c r="BE137" s="394"/>
      <c r="BF137" s="360">
        <f t="shared" si="191"/>
        <v>120</v>
      </c>
      <c r="BG137" s="359" t="str">
        <f t="shared" si="154"/>
        <v>axx120</v>
      </c>
      <c r="BH137" s="334">
        <f t="shared" si="213"/>
        <v>3</v>
      </c>
      <c r="BI137" s="82">
        <f t="shared" si="214"/>
        <v>0</v>
      </c>
      <c r="BJ137" s="295">
        <f t="shared" si="215"/>
        <v>0</v>
      </c>
      <c r="BK137" s="295">
        <f t="shared" si="192"/>
        <v>0</v>
      </c>
      <c r="BL137" s="295">
        <f t="shared" si="216"/>
        <v>0</v>
      </c>
      <c r="BM137">
        <v>119</v>
      </c>
      <c r="BN137" s="325"/>
      <c r="BO137" s="325"/>
      <c r="BP137" s="325"/>
      <c r="BQ137" s="325"/>
      <c r="BR137" s="325"/>
      <c r="BS137" s="394"/>
      <c r="BT137" s="360">
        <f t="shared" si="193"/>
        <v>120</v>
      </c>
      <c r="BU137" s="359" t="str">
        <f t="shared" si="155"/>
        <v>axx120</v>
      </c>
      <c r="BV137" s="334">
        <f t="shared" si="217"/>
        <v>3</v>
      </c>
      <c r="BW137" s="82">
        <f t="shared" si="218"/>
        <v>0</v>
      </c>
      <c r="BX137" s="295">
        <f t="shared" si="219"/>
        <v>0</v>
      </c>
      <c r="BY137" s="295">
        <f t="shared" si="194"/>
        <v>0</v>
      </c>
      <c r="BZ137" s="295">
        <f t="shared" si="220"/>
        <v>0</v>
      </c>
      <c r="CA137">
        <v>119</v>
      </c>
      <c r="CB137" s="325"/>
      <c r="CC137" s="325"/>
      <c r="CD137" s="325"/>
      <c r="CE137" s="325"/>
      <c r="CF137" s="325"/>
      <c r="CG137" s="303"/>
      <c r="CH137" s="394"/>
      <c r="CI137" s="156"/>
      <c r="CJ137">
        <f t="shared" si="196"/>
        <v>119</v>
      </c>
      <c r="CK137">
        <f t="shared" si="195"/>
        <v>0</v>
      </c>
      <c r="CL137" s="156"/>
      <c r="CM137" s="218"/>
      <c r="CN137" s="90"/>
      <c r="CS137" s="175">
        <f t="shared" si="157"/>
        <v>119</v>
      </c>
      <c r="CT137">
        <f t="shared" si="182"/>
        <v>0</v>
      </c>
    </row>
    <row r="138" spans="1:98" ht="15" customHeight="1">
      <c r="A138" s="394"/>
      <c r="B138" s="360"/>
      <c r="C138" s="361" t="s">
        <v>280</v>
      </c>
      <c r="D138" s="362"/>
      <c r="E138" s="363"/>
      <c r="F138" s="364"/>
      <c r="G138" s="364"/>
      <c r="H138" s="364"/>
      <c r="I138" s="365"/>
      <c r="J138" s="366"/>
      <c r="K138" s="366"/>
      <c r="L138" s="366"/>
      <c r="M138" s="366"/>
      <c r="N138" s="366"/>
      <c r="O138" s="394"/>
      <c r="P138" s="360"/>
      <c r="Q138" s="361" t="s">
        <v>280</v>
      </c>
      <c r="R138" s="362"/>
      <c r="S138" s="363"/>
      <c r="T138" s="364"/>
      <c r="U138" s="364"/>
      <c r="V138" s="364"/>
      <c r="W138" s="365"/>
      <c r="X138" s="366"/>
      <c r="Y138" s="366"/>
      <c r="Z138" s="366"/>
      <c r="AA138" s="366"/>
      <c r="AB138" s="366"/>
      <c r="AC138" s="394"/>
      <c r="AD138" s="360"/>
      <c r="AE138" s="361" t="s">
        <v>280</v>
      </c>
      <c r="AF138" s="362"/>
      <c r="AG138" s="363"/>
      <c r="AH138" s="364"/>
      <c r="AI138" s="364"/>
      <c r="AJ138" s="364"/>
      <c r="AK138" s="365"/>
      <c r="AL138" s="366"/>
      <c r="AM138" s="366"/>
      <c r="AN138" s="366"/>
      <c r="AO138" s="366"/>
      <c r="AP138" s="366"/>
      <c r="AQ138" s="394"/>
      <c r="AR138" s="360"/>
      <c r="AS138" s="361" t="s">
        <v>280</v>
      </c>
      <c r="AT138" s="362"/>
      <c r="AU138" s="363"/>
      <c r="AV138" s="364"/>
      <c r="AW138" s="364"/>
      <c r="AX138" s="364"/>
      <c r="AY138" s="365"/>
      <c r="AZ138" s="366"/>
      <c r="BA138" s="366"/>
      <c r="BB138" s="366"/>
      <c r="BC138" s="366"/>
      <c r="BD138" s="366"/>
      <c r="BE138" s="394"/>
      <c r="BF138" s="360"/>
      <c r="BG138" s="361" t="s">
        <v>280</v>
      </c>
      <c r="BH138" s="362"/>
      <c r="BI138" s="363"/>
      <c r="BJ138" s="364"/>
      <c r="BK138" s="364"/>
      <c r="BL138" s="364"/>
      <c r="BM138" s="365"/>
      <c r="BN138" s="366"/>
      <c r="BO138" s="366"/>
      <c r="BP138" s="366"/>
      <c r="BQ138" s="366"/>
      <c r="BR138" s="366"/>
      <c r="BS138" s="394"/>
      <c r="BT138" s="360"/>
      <c r="BU138" s="361" t="s">
        <v>280</v>
      </c>
      <c r="BV138" s="362"/>
      <c r="BW138" s="363"/>
      <c r="BX138" s="364"/>
      <c r="BY138" s="364"/>
      <c r="BZ138" s="364"/>
      <c r="CA138" s="365"/>
      <c r="CB138" s="366"/>
      <c r="CC138" s="366"/>
      <c r="CD138" s="366"/>
      <c r="CE138" s="366"/>
      <c r="CF138" s="366"/>
      <c r="CG138" s="303"/>
      <c r="CH138" s="394"/>
      <c r="CI138" s="156"/>
      <c r="CJ138" s="156"/>
      <c r="CK138" s="156"/>
      <c r="CL138" s="156"/>
      <c r="CM138" s="218"/>
      <c r="CN138" s="90"/>
    </row>
    <row r="139" spans="1:98" ht="15" customHeight="1">
      <c r="A139" s="394"/>
      <c r="B139" s="360">
        <f>B140-1</f>
        <v>1</v>
      </c>
      <c r="C139" s="359" t="str">
        <f t="shared" ref="C139:C202" si="221">IF(B139=0,"bxx0","bxx"&amp;B139)</f>
        <v>bxx1</v>
      </c>
      <c r="D139" s="334"/>
      <c r="E139" s="82">
        <v>0</v>
      </c>
      <c r="F139" s="295"/>
      <c r="G139" s="295">
        <v>0</v>
      </c>
      <c r="H139" s="296">
        <f>emp1_mont_ini</f>
        <v>0</v>
      </c>
      <c r="I139" s="156">
        <v>0</v>
      </c>
      <c r="J139" s="325"/>
      <c r="K139" s="325"/>
      <c r="L139" s="325"/>
      <c r="M139" s="325"/>
      <c r="N139" s="325"/>
      <c r="O139" s="394"/>
      <c r="P139" s="360">
        <f>P140-1</f>
        <v>1</v>
      </c>
      <c r="Q139" s="359" t="str">
        <f t="shared" ref="Q139:Q202" si="222">IF(P139=0,"bxx0","bxx"&amp;P139)</f>
        <v>bxx1</v>
      </c>
      <c r="R139" s="334"/>
      <c r="S139" s="82">
        <v>0</v>
      </c>
      <c r="T139" s="295"/>
      <c r="U139" s="295">
        <v>0</v>
      </c>
      <c r="V139" s="296">
        <f>emp2_mont_ini</f>
        <v>0</v>
      </c>
      <c r="W139" s="156">
        <v>0</v>
      </c>
      <c r="X139" s="325"/>
      <c r="Y139" s="325"/>
      <c r="Z139" s="325"/>
      <c r="AA139" s="325"/>
      <c r="AB139" s="325"/>
      <c r="AC139" s="394"/>
      <c r="AD139" s="360">
        <f>AD140-1</f>
        <v>1</v>
      </c>
      <c r="AE139" s="359" t="str">
        <f t="shared" ref="AE139:AE202" si="223">IF(AD139=0,"bxx0","bxx"&amp;AD139)</f>
        <v>bxx1</v>
      </c>
      <c r="AF139" s="334"/>
      <c r="AG139" s="82">
        <v>0</v>
      </c>
      <c r="AH139" s="295"/>
      <c r="AI139" s="295">
        <v>0</v>
      </c>
      <c r="AJ139" s="296">
        <f>emp3_mont_ini</f>
        <v>0</v>
      </c>
      <c r="AK139" s="156">
        <v>0</v>
      </c>
      <c r="AL139" s="325"/>
      <c r="AM139" s="325"/>
      <c r="AN139" s="325"/>
      <c r="AO139" s="325"/>
      <c r="AP139" s="325"/>
      <c r="AQ139" s="394"/>
      <c r="AR139" s="360">
        <f>AR140-1</f>
        <v>1</v>
      </c>
      <c r="AS139" s="359" t="str">
        <f t="shared" ref="AS139:AS202" si="224">IF(AR139=0,"bxx0","bxx"&amp;AR139)</f>
        <v>bxx1</v>
      </c>
      <c r="AT139" s="334"/>
      <c r="AU139" s="82">
        <v>0</v>
      </c>
      <c r="AV139" s="295"/>
      <c r="AW139" s="295">
        <v>0</v>
      </c>
      <c r="AX139" s="296">
        <f>emp4_mont_ini</f>
        <v>0</v>
      </c>
      <c r="AY139" s="156">
        <v>0</v>
      </c>
      <c r="AZ139" s="325"/>
      <c r="BA139" s="325"/>
      <c r="BB139" s="325"/>
      <c r="BC139" s="325"/>
      <c r="BD139" s="325"/>
      <c r="BE139" s="394"/>
      <c r="BF139" s="360">
        <f>BF140-1</f>
        <v>1</v>
      </c>
      <c r="BG139" s="359" t="str">
        <f t="shared" ref="BG139:BG202" si="225">IF(BF139=0,"bxx0","bxx"&amp;BF139)</f>
        <v>bxx1</v>
      </c>
      <c r="BH139" s="334"/>
      <c r="BI139" s="82">
        <v>0</v>
      </c>
      <c r="BJ139" s="295"/>
      <c r="BK139" s="295">
        <v>0</v>
      </c>
      <c r="BL139" s="296">
        <f>emp5_mont_ini</f>
        <v>0</v>
      </c>
      <c r="BM139" s="156">
        <v>0</v>
      </c>
      <c r="BN139" s="325"/>
      <c r="BO139" s="325"/>
      <c r="BP139" s="325"/>
      <c r="BQ139" s="325"/>
      <c r="BR139" s="325"/>
      <c r="BS139" s="394"/>
      <c r="BT139" s="360">
        <f>BT140-1</f>
        <v>1</v>
      </c>
      <c r="BU139" s="359" t="str">
        <f t="shared" ref="BU139:BU202" si="226">IF(BT139=0,"bxx0","bxx"&amp;BT139)</f>
        <v>bxx1</v>
      </c>
      <c r="BV139" s="334"/>
      <c r="BW139" s="82">
        <v>0</v>
      </c>
      <c r="BX139" s="295"/>
      <c r="BY139" s="295">
        <v>0</v>
      </c>
      <c r="BZ139" s="296">
        <f>emp6_mont_ini</f>
        <v>0</v>
      </c>
      <c r="CA139" s="156">
        <v>0</v>
      </c>
      <c r="CB139" s="325"/>
      <c r="CC139" s="325"/>
      <c r="CD139" s="325"/>
      <c r="CE139" s="325"/>
      <c r="CF139" s="325"/>
      <c r="CG139" s="303"/>
      <c r="CH139" s="394"/>
      <c r="CI139" s="156"/>
      <c r="CJ139" s="156"/>
      <c r="CK139" s="156"/>
      <c r="CL139" s="156"/>
      <c r="CM139" s="218"/>
      <c r="CN139" s="90"/>
    </row>
    <row r="140" spans="1:98" ht="15" customHeight="1">
      <c r="A140" s="394"/>
      <c r="B140" s="299">
        <f>emp1_debut</f>
        <v>2</v>
      </c>
      <c r="C140" s="359" t="str">
        <f t="shared" si="221"/>
        <v>bxx2</v>
      </c>
      <c r="D140" s="334">
        <f t="shared" ref="D140:D171" si="227">IF(I140&gt;emp1_fin,3,IF(I140&lt;=emp1_conge,0,2))</f>
        <v>2</v>
      </c>
      <c r="E140" s="82">
        <f t="shared" ref="E140:E171" si="228">IF(D140=2,emp1_vers,0)</f>
        <v>0</v>
      </c>
      <c r="F140" s="295">
        <f t="shared" ref="F140:F171" si="229">IF(D140=2,ROUND(emp1_tx*H139,2),0)</f>
        <v>0</v>
      </c>
      <c r="G140" s="295">
        <f>IF(D140=2,E140-F140,0)</f>
        <v>0</v>
      </c>
      <c r="H140" s="295">
        <f>IF(D140=3,0,H139-G140)</f>
        <v>0</v>
      </c>
      <c r="I140" s="156">
        <v>1</v>
      </c>
      <c r="J140" s="325"/>
      <c r="K140" s="325"/>
      <c r="L140" s="325"/>
      <c r="M140" s="325"/>
      <c r="N140" s="325"/>
      <c r="O140" s="394"/>
      <c r="P140" s="299">
        <f>emp2_debut</f>
        <v>2</v>
      </c>
      <c r="Q140" s="359" t="str">
        <f t="shared" si="222"/>
        <v>bxx2</v>
      </c>
      <c r="R140" s="334">
        <f t="shared" ref="R140:R171" si="230">IF(W140&gt;emp2_fin,3,IF(W140&lt;=emp2_conge,0,2))</f>
        <v>2</v>
      </c>
      <c r="S140" s="82">
        <f t="shared" ref="S140:S171" si="231">IF(R140=2,emp2_vers,0)</f>
        <v>0</v>
      </c>
      <c r="T140" s="295">
        <f t="shared" ref="T140:T171" si="232">IF(R140=2,ROUND(emp2_tx*V139,2),0)</f>
        <v>0</v>
      </c>
      <c r="U140" s="295">
        <f>IF(R140=2,S140-T140,0)</f>
        <v>0</v>
      </c>
      <c r="V140" s="295">
        <f>IF(R140=3,0,V139-U140)</f>
        <v>0</v>
      </c>
      <c r="W140" s="156">
        <v>1</v>
      </c>
      <c r="X140" s="325"/>
      <c r="Y140" s="325"/>
      <c r="Z140" s="325"/>
      <c r="AA140" s="325"/>
      <c r="AB140" s="325"/>
      <c r="AC140" s="394"/>
      <c r="AD140" s="299">
        <f>emp3_debut</f>
        <v>2</v>
      </c>
      <c r="AE140" s="359" t="str">
        <f t="shared" si="223"/>
        <v>bxx2</v>
      </c>
      <c r="AF140" s="334">
        <f t="shared" ref="AF140:AF171" si="233">IF(AK140&gt;emp3_fin,3,IF(AK140&lt;=emp3_conge,0,2))</f>
        <v>2</v>
      </c>
      <c r="AG140" s="82">
        <f t="shared" ref="AG140:AG171" si="234">IF(AF140=2,emp3_vers,0)</f>
        <v>0</v>
      </c>
      <c r="AH140" s="295">
        <f t="shared" ref="AH140:AH171" si="235">IF(AF140=2,ROUND(emp3_tx*AJ139,2),0)</f>
        <v>0</v>
      </c>
      <c r="AI140" s="295">
        <f>IF(AF140=2,AG140-AH140,0)</f>
        <v>0</v>
      </c>
      <c r="AJ140" s="295">
        <f>IF(AF140=3,0,AJ139-AI140)</f>
        <v>0</v>
      </c>
      <c r="AK140" s="156">
        <v>1</v>
      </c>
      <c r="AL140" s="325"/>
      <c r="AM140" s="325"/>
      <c r="AN140" s="325"/>
      <c r="AO140" s="325"/>
      <c r="AP140" s="325"/>
      <c r="AQ140" s="394"/>
      <c r="AR140" s="299">
        <f>emp4_debut</f>
        <v>2</v>
      </c>
      <c r="AS140" s="359" t="str">
        <f t="shared" si="224"/>
        <v>bxx2</v>
      </c>
      <c r="AT140" s="334">
        <f t="shared" ref="AT140:AT171" si="236">IF(AY140&gt;emp4_fin,3,IF(AY140&lt;=emp4_conge,0,2))</f>
        <v>2</v>
      </c>
      <c r="AU140" s="82">
        <f t="shared" ref="AU140:AU171" si="237">IF(AT140=2,emp4_vers,0)</f>
        <v>0</v>
      </c>
      <c r="AV140" s="295">
        <f t="shared" ref="AV140:AV171" si="238">IF(AT140=2,ROUND(emp4_tx*AX139,2),0)</f>
        <v>0</v>
      </c>
      <c r="AW140" s="295">
        <f>IF(AT140=2,AU140-AV140,0)</f>
        <v>0</v>
      </c>
      <c r="AX140" s="295">
        <f>IF(AT140=3,0,AX139-AW140)</f>
        <v>0</v>
      </c>
      <c r="AY140" s="156">
        <v>1</v>
      </c>
      <c r="AZ140" s="325"/>
      <c r="BA140" s="325"/>
      <c r="BB140" s="325"/>
      <c r="BC140" s="325"/>
      <c r="BD140" s="325"/>
      <c r="BE140" s="394"/>
      <c r="BF140" s="299">
        <f>emp5_debut</f>
        <v>2</v>
      </c>
      <c r="BG140" s="359" t="str">
        <f t="shared" si="225"/>
        <v>bxx2</v>
      </c>
      <c r="BH140" s="334">
        <f t="shared" ref="BH140:BH171" si="239">IF(BM140&gt;emp5_fin,3,IF(BM140&lt;=emp5_conge,0,2))</f>
        <v>2</v>
      </c>
      <c r="BI140" s="82">
        <f t="shared" ref="BI140:BI171" si="240">IF(BH140=2,emp5_vers,0)</f>
        <v>0</v>
      </c>
      <c r="BJ140" s="295">
        <f t="shared" ref="BJ140:BJ171" si="241">IF(BH140=2,ROUND(emp5_tx*BL139,2),0)</f>
        <v>0</v>
      </c>
      <c r="BK140" s="295">
        <f>IF(BH140=2,BI140-BJ140,0)</f>
        <v>0</v>
      </c>
      <c r="BL140" s="295">
        <f>IF(BH140=3,0,BL139-BK140)</f>
        <v>0</v>
      </c>
      <c r="BM140" s="156">
        <v>1</v>
      </c>
      <c r="BN140" s="325"/>
      <c r="BO140" s="325"/>
      <c r="BP140" s="325"/>
      <c r="BQ140" s="325"/>
      <c r="BR140" s="325"/>
      <c r="BS140" s="394"/>
      <c r="BT140" s="299">
        <f>emp6_debut</f>
        <v>2</v>
      </c>
      <c r="BU140" s="359" t="str">
        <f t="shared" si="226"/>
        <v>bxx2</v>
      </c>
      <c r="BV140" s="334">
        <f t="shared" ref="BV140:BV171" si="242">IF(CA140&gt;emp6_fin,3,IF(CA140&lt;=emp6_conge,0,2))</f>
        <v>2</v>
      </c>
      <c r="BW140" s="82">
        <f t="shared" ref="BW140:BW171" si="243">IF(BV140=2,emp6_vers,0)</f>
        <v>0</v>
      </c>
      <c r="BX140" s="295">
        <f t="shared" ref="BX140:BX171" si="244">IF(BV140=2,ROUND(emp6_tx*BZ139,2),0)</f>
        <v>0</v>
      </c>
      <c r="BY140" s="295">
        <f>IF(BV140=2,BW140-BX140,0)</f>
        <v>0</v>
      </c>
      <c r="BZ140" s="295">
        <f>IF(BV140=3,0,BZ139-BY140)</f>
        <v>0</v>
      </c>
      <c r="CA140" s="156">
        <v>1</v>
      </c>
      <c r="CB140" s="325"/>
      <c r="CC140" s="325"/>
      <c r="CD140" s="325"/>
      <c r="CE140" s="325"/>
      <c r="CF140" s="325"/>
      <c r="CH140" s="394"/>
      <c r="CI140" s="156"/>
      <c r="CJ140" s="156"/>
      <c r="CK140" s="156"/>
      <c r="CL140" s="156"/>
      <c r="CM140" s="218"/>
      <c r="CN140" s="90"/>
    </row>
    <row r="141" spans="1:98" ht="15" customHeight="1">
      <c r="A141" s="394"/>
      <c r="B141" s="360">
        <f t="shared" ref="B141:B204" si="245">B140+1</f>
        <v>3</v>
      </c>
      <c r="C141" s="359" t="str">
        <f t="shared" si="221"/>
        <v>bxx3</v>
      </c>
      <c r="D141" s="334">
        <f t="shared" si="227"/>
        <v>2</v>
      </c>
      <c r="E141" s="82">
        <f t="shared" si="228"/>
        <v>0</v>
      </c>
      <c r="F141" s="295">
        <f t="shared" si="229"/>
        <v>0</v>
      </c>
      <c r="G141" s="295">
        <f t="shared" ref="G141:G204" si="246">IF(D141=2,E141-F141,0)</f>
        <v>0</v>
      </c>
      <c r="H141" s="295">
        <f t="shared" ref="H141:H142" si="247">IF(D141=3,0,H140-G141)</f>
        <v>0</v>
      </c>
      <c r="I141">
        <v>2</v>
      </c>
      <c r="J141" s="325"/>
      <c r="K141" s="325"/>
      <c r="L141" s="325"/>
      <c r="M141" s="325"/>
      <c r="N141" s="325"/>
      <c r="O141" s="394"/>
      <c r="P141" s="360">
        <f t="shared" ref="P141:P204" si="248">P140+1</f>
        <v>3</v>
      </c>
      <c r="Q141" s="359" t="str">
        <f t="shared" si="222"/>
        <v>bxx3</v>
      </c>
      <c r="R141" s="334">
        <f t="shared" si="230"/>
        <v>2</v>
      </c>
      <c r="S141" s="82">
        <f t="shared" si="231"/>
        <v>0</v>
      </c>
      <c r="T141" s="295">
        <f t="shared" si="232"/>
        <v>0</v>
      </c>
      <c r="U141" s="295">
        <f t="shared" ref="U141:U204" si="249">IF(R141=2,S141-T141,0)</f>
        <v>0</v>
      </c>
      <c r="V141" s="295">
        <f t="shared" ref="V141:V142" si="250">IF(R141=3,0,V140-U141)</f>
        <v>0</v>
      </c>
      <c r="W141">
        <v>2</v>
      </c>
      <c r="X141" s="325"/>
      <c r="Y141" s="325"/>
      <c r="Z141" s="325"/>
      <c r="AA141" s="325"/>
      <c r="AB141" s="325"/>
      <c r="AC141" s="394"/>
      <c r="AD141" s="360">
        <f t="shared" ref="AD141:AD204" si="251">AD140+1</f>
        <v>3</v>
      </c>
      <c r="AE141" s="359" t="str">
        <f t="shared" si="223"/>
        <v>bxx3</v>
      </c>
      <c r="AF141" s="334">
        <f t="shared" si="233"/>
        <v>2</v>
      </c>
      <c r="AG141" s="82">
        <f t="shared" si="234"/>
        <v>0</v>
      </c>
      <c r="AH141" s="295">
        <f t="shared" si="235"/>
        <v>0</v>
      </c>
      <c r="AI141" s="295">
        <f t="shared" ref="AI141:AI204" si="252">IF(AF141=2,AG141-AH141,0)</f>
        <v>0</v>
      </c>
      <c r="AJ141" s="295">
        <f t="shared" ref="AJ141:AJ142" si="253">IF(AF141=3,0,AJ140-AI141)</f>
        <v>0</v>
      </c>
      <c r="AK141">
        <v>2</v>
      </c>
      <c r="AL141" s="325"/>
      <c r="AM141" s="325"/>
      <c r="AN141" s="325"/>
      <c r="AO141" s="325"/>
      <c r="AP141" s="325"/>
      <c r="AQ141" s="394"/>
      <c r="AR141" s="360">
        <f t="shared" ref="AR141:AR204" si="254">AR140+1</f>
        <v>3</v>
      </c>
      <c r="AS141" s="359" t="str">
        <f t="shared" si="224"/>
        <v>bxx3</v>
      </c>
      <c r="AT141" s="334">
        <f t="shared" si="236"/>
        <v>2</v>
      </c>
      <c r="AU141" s="82">
        <f t="shared" si="237"/>
        <v>0</v>
      </c>
      <c r="AV141" s="295">
        <f t="shared" si="238"/>
        <v>0</v>
      </c>
      <c r="AW141" s="295">
        <f t="shared" ref="AW141:AW204" si="255">IF(AT141=2,AU141-AV141,0)</f>
        <v>0</v>
      </c>
      <c r="AX141" s="295">
        <f t="shared" ref="AX141:AX142" si="256">IF(AT141=3,0,AX140-AW141)</f>
        <v>0</v>
      </c>
      <c r="AY141">
        <v>2</v>
      </c>
      <c r="AZ141" s="325"/>
      <c r="BA141" s="325"/>
      <c r="BB141" s="325"/>
      <c r="BC141" s="325"/>
      <c r="BD141" s="325"/>
      <c r="BE141" s="394"/>
      <c r="BF141" s="360">
        <f t="shared" ref="BF141:BF204" si="257">BF140+1</f>
        <v>3</v>
      </c>
      <c r="BG141" s="359" t="str">
        <f t="shared" si="225"/>
        <v>bxx3</v>
      </c>
      <c r="BH141" s="334">
        <f t="shared" si="239"/>
        <v>2</v>
      </c>
      <c r="BI141" s="82">
        <f t="shared" si="240"/>
        <v>0</v>
      </c>
      <c r="BJ141" s="295">
        <f t="shared" si="241"/>
        <v>0</v>
      </c>
      <c r="BK141" s="295">
        <f t="shared" ref="BK141:BK204" si="258">IF(BH141=2,BI141-BJ141,0)</f>
        <v>0</v>
      </c>
      <c r="BL141" s="295">
        <f t="shared" ref="BL141:BL142" si="259">IF(BH141=3,0,BL140-BK141)</f>
        <v>0</v>
      </c>
      <c r="BM141">
        <v>2</v>
      </c>
      <c r="BN141" s="325"/>
      <c r="BO141" s="325"/>
      <c r="BP141" s="325"/>
      <c r="BQ141" s="325"/>
      <c r="BR141" s="325"/>
      <c r="BS141" s="394"/>
      <c r="BT141" s="360">
        <f t="shared" ref="BT141:BT204" si="260">BT140+1</f>
        <v>3</v>
      </c>
      <c r="BU141" s="359" t="str">
        <f t="shared" si="226"/>
        <v>bxx3</v>
      </c>
      <c r="BV141" s="334">
        <f t="shared" si="242"/>
        <v>2</v>
      </c>
      <c r="BW141" s="82">
        <f t="shared" si="243"/>
        <v>0</v>
      </c>
      <c r="BX141" s="295">
        <f t="shared" si="244"/>
        <v>0</v>
      </c>
      <c r="BY141" s="295">
        <f t="shared" ref="BY141:BY204" si="261">IF(BV141=2,BW141-BX141,0)</f>
        <v>0</v>
      </c>
      <c r="BZ141" s="295">
        <f t="shared" ref="BZ141:BZ142" si="262">IF(BV141=3,0,BZ140-BY141)</f>
        <v>0</v>
      </c>
      <c r="CA141">
        <v>2</v>
      </c>
      <c r="CB141" s="325"/>
      <c r="CC141" s="325"/>
      <c r="CD141" s="325"/>
      <c r="CE141" s="325"/>
      <c r="CF141" s="325"/>
      <c r="CH141" s="394"/>
      <c r="CI141" s="156"/>
      <c r="CJ141" s="156"/>
      <c r="CK141" s="156"/>
      <c r="CL141" s="156"/>
      <c r="CM141" s="218"/>
      <c r="CN141" s="90"/>
    </row>
    <row r="142" spans="1:98" ht="15" customHeight="1">
      <c r="A142" s="394"/>
      <c r="B142" s="360">
        <f t="shared" si="245"/>
        <v>4</v>
      </c>
      <c r="C142" s="359" t="str">
        <f t="shared" si="221"/>
        <v>bxx4</v>
      </c>
      <c r="D142" s="334">
        <f t="shared" si="227"/>
        <v>2</v>
      </c>
      <c r="E142" s="82">
        <f t="shared" si="228"/>
        <v>0</v>
      </c>
      <c r="F142" s="295">
        <f t="shared" si="229"/>
        <v>0</v>
      </c>
      <c r="G142" s="295">
        <f t="shared" si="246"/>
        <v>0</v>
      </c>
      <c r="H142" s="295">
        <f t="shared" si="247"/>
        <v>0</v>
      </c>
      <c r="I142" s="156">
        <v>3</v>
      </c>
      <c r="J142" s="325"/>
      <c r="K142" s="325"/>
      <c r="L142" s="325"/>
      <c r="M142" s="325"/>
      <c r="N142" s="325"/>
      <c r="O142" s="394"/>
      <c r="P142" s="360">
        <f t="shared" si="248"/>
        <v>4</v>
      </c>
      <c r="Q142" s="359" t="str">
        <f t="shared" si="222"/>
        <v>bxx4</v>
      </c>
      <c r="R142" s="334">
        <f t="shared" si="230"/>
        <v>2</v>
      </c>
      <c r="S142" s="82">
        <f t="shared" si="231"/>
        <v>0</v>
      </c>
      <c r="T142" s="295">
        <f t="shared" si="232"/>
        <v>0</v>
      </c>
      <c r="U142" s="295">
        <f t="shared" si="249"/>
        <v>0</v>
      </c>
      <c r="V142" s="295">
        <f t="shared" si="250"/>
        <v>0</v>
      </c>
      <c r="W142" s="156">
        <v>3</v>
      </c>
      <c r="X142" s="325"/>
      <c r="Y142" s="325"/>
      <c r="Z142" s="325"/>
      <c r="AA142" s="325"/>
      <c r="AB142" s="325"/>
      <c r="AC142" s="394"/>
      <c r="AD142" s="360">
        <f t="shared" si="251"/>
        <v>4</v>
      </c>
      <c r="AE142" s="359" t="str">
        <f t="shared" si="223"/>
        <v>bxx4</v>
      </c>
      <c r="AF142" s="334">
        <f t="shared" si="233"/>
        <v>2</v>
      </c>
      <c r="AG142" s="82">
        <f t="shared" si="234"/>
        <v>0</v>
      </c>
      <c r="AH142" s="295">
        <f t="shared" si="235"/>
        <v>0</v>
      </c>
      <c r="AI142" s="295">
        <f t="shared" si="252"/>
        <v>0</v>
      </c>
      <c r="AJ142" s="295">
        <f t="shared" si="253"/>
        <v>0</v>
      </c>
      <c r="AK142" s="156">
        <v>3</v>
      </c>
      <c r="AL142" s="325"/>
      <c r="AM142" s="325"/>
      <c r="AN142" s="325"/>
      <c r="AO142" s="325"/>
      <c r="AP142" s="325"/>
      <c r="AQ142" s="394"/>
      <c r="AR142" s="360">
        <f t="shared" si="254"/>
        <v>4</v>
      </c>
      <c r="AS142" s="359" t="str">
        <f t="shared" si="224"/>
        <v>bxx4</v>
      </c>
      <c r="AT142" s="334">
        <f t="shared" si="236"/>
        <v>2</v>
      </c>
      <c r="AU142" s="82">
        <f t="shared" si="237"/>
        <v>0</v>
      </c>
      <c r="AV142" s="295">
        <f t="shared" si="238"/>
        <v>0</v>
      </c>
      <c r="AW142" s="295">
        <f t="shared" si="255"/>
        <v>0</v>
      </c>
      <c r="AX142" s="295">
        <f t="shared" si="256"/>
        <v>0</v>
      </c>
      <c r="AY142" s="156">
        <v>3</v>
      </c>
      <c r="AZ142" s="325"/>
      <c r="BA142" s="325"/>
      <c r="BB142" s="325"/>
      <c r="BC142" s="325"/>
      <c r="BD142" s="325"/>
      <c r="BE142" s="394"/>
      <c r="BF142" s="360">
        <f t="shared" si="257"/>
        <v>4</v>
      </c>
      <c r="BG142" s="359" t="str">
        <f t="shared" si="225"/>
        <v>bxx4</v>
      </c>
      <c r="BH142" s="334">
        <f t="shared" si="239"/>
        <v>2</v>
      </c>
      <c r="BI142" s="82">
        <f t="shared" si="240"/>
        <v>0</v>
      </c>
      <c r="BJ142" s="295">
        <f t="shared" si="241"/>
        <v>0</v>
      </c>
      <c r="BK142" s="295">
        <f t="shared" si="258"/>
        <v>0</v>
      </c>
      <c r="BL142" s="295">
        <f t="shared" si="259"/>
        <v>0</v>
      </c>
      <c r="BM142" s="156">
        <v>3</v>
      </c>
      <c r="BN142" s="325"/>
      <c r="BO142" s="325"/>
      <c r="BP142" s="325"/>
      <c r="BQ142" s="325"/>
      <c r="BR142" s="325"/>
      <c r="BS142" s="394"/>
      <c r="BT142" s="360">
        <f t="shared" si="260"/>
        <v>4</v>
      </c>
      <c r="BU142" s="359" t="str">
        <f t="shared" si="226"/>
        <v>bxx4</v>
      </c>
      <c r="BV142" s="334">
        <f t="shared" si="242"/>
        <v>2</v>
      </c>
      <c r="BW142" s="82">
        <f t="shared" si="243"/>
        <v>0</v>
      </c>
      <c r="BX142" s="295">
        <f t="shared" si="244"/>
        <v>0</v>
      </c>
      <c r="BY142" s="295">
        <f t="shared" si="261"/>
        <v>0</v>
      </c>
      <c r="BZ142" s="295">
        <f t="shared" si="262"/>
        <v>0</v>
      </c>
      <c r="CA142" s="156">
        <v>3</v>
      </c>
      <c r="CB142" s="325"/>
      <c r="CC142" s="325"/>
      <c r="CD142" s="325"/>
      <c r="CE142" s="325"/>
      <c r="CF142" s="325"/>
      <c r="CH142" s="394"/>
    </row>
    <row r="143" spans="1:98" ht="15" customHeight="1">
      <c r="A143" s="394"/>
      <c r="B143" s="360">
        <f t="shared" si="245"/>
        <v>5</v>
      </c>
      <c r="C143" s="359" t="str">
        <f t="shared" si="221"/>
        <v>bxx5</v>
      </c>
      <c r="D143" s="334">
        <f t="shared" si="227"/>
        <v>2</v>
      </c>
      <c r="E143" s="82">
        <f t="shared" si="228"/>
        <v>0</v>
      </c>
      <c r="F143" s="295">
        <f t="shared" si="229"/>
        <v>0</v>
      </c>
      <c r="G143" s="295">
        <f t="shared" si="246"/>
        <v>0</v>
      </c>
      <c r="H143" s="295">
        <f>IF(D143=3,0,H142-G143)</f>
        <v>0</v>
      </c>
      <c r="I143">
        <v>4</v>
      </c>
      <c r="J143" s="325"/>
      <c r="K143" s="325"/>
      <c r="L143" s="325"/>
      <c r="M143" s="325"/>
      <c r="N143" s="325"/>
      <c r="O143" s="394"/>
      <c r="P143" s="360">
        <f t="shared" si="248"/>
        <v>5</v>
      </c>
      <c r="Q143" s="359" t="str">
        <f t="shared" si="222"/>
        <v>bxx5</v>
      </c>
      <c r="R143" s="334">
        <f t="shared" si="230"/>
        <v>2</v>
      </c>
      <c r="S143" s="82">
        <f t="shared" si="231"/>
        <v>0</v>
      </c>
      <c r="T143" s="295">
        <f t="shared" si="232"/>
        <v>0</v>
      </c>
      <c r="U143" s="295">
        <f t="shared" si="249"/>
        <v>0</v>
      </c>
      <c r="V143" s="295">
        <f>IF(R143=3,0,V142-U143)</f>
        <v>0</v>
      </c>
      <c r="W143">
        <v>4</v>
      </c>
      <c r="X143" s="325"/>
      <c r="Y143" s="325"/>
      <c r="Z143" s="325"/>
      <c r="AA143" s="325"/>
      <c r="AB143" s="325"/>
      <c r="AC143" s="394"/>
      <c r="AD143" s="360">
        <f t="shared" si="251"/>
        <v>5</v>
      </c>
      <c r="AE143" s="359" t="str">
        <f t="shared" si="223"/>
        <v>bxx5</v>
      </c>
      <c r="AF143" s="334">
        <f t="shared" si="233"/>
        <v>2</v>
      </c>
      <c r="AG143" s="82">
        <f t="shared" si="234"/>
        <v>0</v>
      </c>
      <c r="AH143" s="295">
        <f t="shared" si="235"/>
        <v>0</v>
      </c>
      <c r="AI143" s="295">
        <f t="shared" si="252"/>
        <v>0</v>
      </c>
      <c r="AJ143" s="295">
        <f>IF(AF143=3,0,AJ142-AI143)</f>
        <v>0</v>
      </c>
      <c r="AK143">
        <v>4</v>
      </c>
      <c r="AL143" s="325"/>
      <c r="AM143" s="325"/>
      <c r="AN143" s="325"/>
      <c r="AO143" s="325"/>
      <c r="AP143" s="325"/>
      <c r="AQ143" s="394"/>
      <c r="AR143" s="360">
        <f t="shared" si="254"/>
        <v>5</v>
      </c>
      <c r="AS143" s="359" t="str">
        <f t="shared" si="224"/>
        <v>bxx5</v>
      </c>
      <c r="AT143" s="334">
        <f t="shared" si="236"/>
        <v>2</v>
      </c>
      <c r="AU143" s="82">
        <f t="shared" si="237"/>
        <v>0</v>
      </c>
      <c r="AV143" s="295">
        <f t="shared" si="238"/>
        <v>0</v>
      </c>
      <c r="AW143" s="295">
        <f t="shared" si="255"/>
        <v>0</v>
      </c>
      <c r="AX143" s="295">
        <f>IF(AT143=3,0,AX142-AW143)</f>
        <v>0</v>
      </c>
      <c r="AY143">
        <v>4</v>
      </c>
      <c r="AZ143" s="325"/>
      <c r="BA143" s="325"/>
      <c r="BB143" s="325"/>
      <c r="BC143" s="325"/>
      <c r="BD143" s="325"/>
      <c r="BE143" s="394"/>
      <c r="BF143" s="360">
        <f t="shared" si="257"/>
        <v>5</v>
      </c>
      <c r="BG143" s="359" t="str">
        <f t="shared" si="225"/>
        <v>bxx5</v>
      </c>
      <c r="BH143" s="334">
        <f t="shared" si="239"/>
        <v>2</v>
      </c>
      <c r="BI143" s="82">
        <f t="shared" si="240"/>
        <v>0</v>
      </c>
      <c r="BJ143" s="295">
        <f t="shared" si="241"/>
        <v>0</v>
      </c>
      <c r="BK143" s="295">
        <f t="shared" si="258"/>
        <v>0</v>
      </c>
      <c r="BL143" s="295">
        <f>IF(BH143=3,0,BL142-BK143)</f>
        <v>0</v>
      </c>
      <c r="BM143">
        <v>4</v>
      </c>
      <c r="BN143" s="325"/>
      <c r="BO143" s="325"/>
      <c r="BP143" s="325"/>
      <c r="BQ143" s="325"/>
      <c r="BR143" s="325"/>
      <c r="BS143" s="394"/>
      <c r="BT143" s="360">
        <f t="shared" si="260"/>
        <v>5</v>
      </c>
      <c r="BU143" s="359" t="str">
        <f t="shared" si="226"/>
        <v>bxx5</v>
      </c>
      <c r="BV143" s="334">
        <f t="shared" si="242"/>
        <v>2</v>
      </c>
      <c r="BW143" s="82">
        <f t="shared" si="243"/>
        <v>0</v>
      </c>
      <c r="BX143" s="295">
        <f t="shared" si="244"/>
        <v>0</v>
      </c>
      <c r="BY143" s="295">
        <f t="shared" si="261"/>
        <v>0</v>
      </c>
      <c r="BZ143" s="295">
        <f>IF(BV143=3,0,BZ142-BY143)</f>
        <v>0</v>
      </c>
      <c r="CA143">
        <v>4</v>
      </c>
      <c r="CB143" s="325"/>
      <c r="CC143" s="325"/>
      <c r="CD143" s="325"/>
      <c r="CE143" s="325"/>
      <c r="CF143" s="325"/>
      <c r="CH143" s="394"/>
    </row>
    <row r="144" spans="1:98" ht="15" customHeight="1">
      <c r="A144" s="394"/>
      <c r="B144" s="360">
        <f t="shared" si="245"/>
        <v>6</v>
      </c>
      <c r="C144" s="359" t="str">
        <f t="shared" si="221"/>
        <v>bxx6</v>
      </c>
      <c r="D144" s="334">
        <f t="shared" si="227"/>
        <v>2</v>
      </c>
      <c r="E144" s="82">
        <f t="shared" si="228"/>
        <v>0</v>
      </c>
      <c r="F144" s="295">
        <f t="shared" si="229"/>
        <v>0</v>
      </c>
      <c r="G144" s="295">
        <f t="shared" si="246"/>
        <v>0</v>
      </c>
      <c r="H144" s="295">
        <f t="shared" ref="H144:H207" si="263">IF(D144=3,0,H143-G144)</f>
        <v>0</v>
      </c>
      <c r="I144" s="156">
        <v>5</v>
      </c>
      <c r="J144" s="325"/>
      <c r="K144" s="325"/>
      <c r="L144" s="325"/>
      <c r="M144" s="325"/>
      <c r="N144" s="325"/>
      <c r="O144" s="394"/>
      <c r="P144" s="360">
        <f t="shared" si="248"/>
        <v>6</v>
      </c>
      <c r="Q144" s="359" t="str">
        <f t="shared" si="222"/>
        <v>bxx6</v>
      </c>
      <c r="R144" s="334">
        <f t="shared" si="230"/>
        <v>2</v>
      </c>
      <c r="S144" s="82">
        <f t="shared" si="231"/>
        <v>0</v>
      </c>
      <c r="T144" s="295">
        <f t="shared" si="232"/>
        <v>0</v>
      </c>
      <c r="U144" s="295">
        <f t="shared" si="249"/>
        <v>0</v>
      </c>
      <c r="V144" s="295">
        <f t="shared" ref="V144:V207" si="264">IF(R144=3,0,V143-U144)</f>
        <v>0</v>
      </c>
      <c r="W144" s="156">
        <v>5</v>
      </c>
      <c r="X144" s="325"/>
      <c r="Y144" s="325"/>
      <c r="Z144" s="325"/>
      <c r="AA144" s="325"/>
      <c r="AB144" s="325"/>
      <c r="AC144" s="394"/>
      <c r="AD144" s="360">
        <f t="shared" si="251"/>
        <v>6</v>
      </c>
      <c r="AE144" s="359" t="str">
        <f t="shared" si="223"/>
        <v>bxx6</v>
      </c>
      <c r="AF144" s="334">
        <f t="shared" si="233"/>
        <v>2</v>
      </c>
      <c r="AG144" s="82">
        <f t="shared" si="234"/>
        <v>0</v>
      </c>
      <c r="AH144" s="295">
        <f t="shared" si="235"/>
        <v>0</v>
      </c>
      <c r="AI144" s="295">
        <f t="shared" si="252"/>
        <v>0</v>
      </c>
      <c r="AJ144" s="295">
        <f t="shared" ref="AJ144:AJ207" si="265">IF(AF144=3,0,AJ143-AI144)</f>
        <v>0</v>
      </c>
      <c r="AK144" s="156">
        <v>5</v>
      </c>
      <c r="AL144" s="325"/>
      <c r="AM144" s="325"/>
      <c r="AN144" s="325"/>
      <c r="AO144" s="325"/>
      <c r="AP144" s="325"/>
      <c r="AQ144" s="394"/>
      <c r="AR144" s="360">
        <f t="shared" si="254"/>
        <v>6</v>
      </c>
      <c r="AS144" s="359" t="str">
        <f t="shared" si="224"/>
        <v>bxx6</v>
      </c>
      <c r="AT144" s="334">
        <f t="shared" si="236"/>
        <v>2</v>
      </c>
      <c r="AU144" s="82">
        <f t="shared" si="237"/>
        <v>0</v>
      </c>
      <c r="AV144" s="295">
        <f t="shared" si="238"/>
        <v>0</v>
      </c>
      <c r="AW144" s="295">
        <f t="shared" si="255"/>
        <v>0</v>
      </c>
      <c r="AX144" s="295">
        <f t="shared" ref="AX144:AX207" si="266">IF(AT144=3,0,AX143-AW144)</f>
        <v>0</v>
      </c>
      <c r="AY144" s="156">
        <v>5</v>
      </c>
      <c r="AZ144" s="325"/>
      <c r="BA144" s="325"/>
      <c r="BB144" s="325"/>
      <c r="BC144" s="325"/>
      <c r="BD144" s="325"/>
      <c r="BE144" s="394"/>
      <c r="BF144" s="360">
        <f t="shared" si="257"/>
        <v>6</v>
      </c>
      <c r="BG144" s="359" t="str">
        <f t="shared" si="225"/>
        <v>bxx6</v>
      </c>
      <c r="BH144" s="334">
        <f t="shared" si="239"/>
        <v>2</v>
      </c>
      <c r="BI144" s="82">
        <f t="shared" si="240"/>
        <v>0</v>
      </c>
      <c r="BJ144" s="295">
        <f t="shared" si="241"/>
        <v>0</v>
      </c>
      <c r="BK144" s="295">
        <f t="shared" si="258"/>
        <v>0</v>
      </c>
      <c r="BL144" s="295">
        <f t="shared" ref="BL144:BL207" si="267">IF(BH144=3,0,BL143-BK144)</f>
        <v>0</v>
      </c>
      <c r="BM144" s="156">
        <v>5</v>
      </c>
      <c r="BN144" s="325"/>
      <c r="BO144" s="325"/>
      <c r="BP144" s="325"/>
      <c r="BQ144" s="325"/>
      <c r="BR144" s="325"/>
      <c r="BS144" s="394"/>
      <c r="BT144" s="360">
        <f t="shared" si="260"/>
        <v>6</v>
      </c>
      <c r="BU144" s="359" t="str">
        <f t="shared" si="226"/>
        <v>bxx6</v>
      </c>
      <c r="BV144" s="334">
        <f t="shared" si="242"/>
        <v>2</v>
      </c>
      <c r="BW144" s="82">
        <f t="shared" si="243"/>
        <v>0</v>
      </c>
      <c r="BX144" s="295">
        <f t="shared" si="244"/>
        <v>0</v>
      </c>
      <c r="BY144" s="295">
        <f t="shared" si="261"/>
        <v>0</v>
      </c>
      <c r="BZ144" s="295">
        <f t="shared" ref="BZ144:BZ207" si="268">IF(BV144=3,0,BZ143-BY144)</f>
        <v>0</v>
      </c>
      <c r="CA144" s="156">
        <v>5</v>
      </c>
      <c r="CB144" s="325"/>
      <c r="CC144" s="325"/>
      <c r="CD144" s="325"/>
      <c r="CE144" s="325"/>
      <c r="CF144" s="325"/>
      <c r="CH144" s="394"/>
    </row>
    <row r="145" spans="1:86" ht="15" customHeight="1">
      <c r="A145" s="394"/>
      <c r="B145" s="360">
        <f t="shared" si="245"/>
        <v>7</v>
      </c>
      <c r="C145" s="359" t="str">
        <f t="shared" si="221"/>
        <v>bxx7</v>
      </c>
      <c r="D145" s="334">
        <f t="shared" si="227"/>
        <v>2</v>
      </c>
      <c r="E145" s="82">
        <f t="shared" si="228"/>
        <v>0</v>
      </c>
      <c r="F145" s="295">
        <f t="shared" si="229"/>
        <v>0</v>
      </c>
      <c r="G145" s="295">
        <f t="shared" si="246"/>
        <v>0</v>
      </c>
      <c r="H145" s="295">
        <f t="shared" si="263"/>
        <v>0</v>
      </c>
      <c r="I145">
        <v>6</v>
      </c>
      <c r="J145" s="325"/>
      <c r="K145" s="325"/>
      <c r="L145" s="325"/>
      <c r="M145" s="325"/>
      <c r="N145" s="325"/>
      <c r="O145" s="394"/>
      <c r="P145" s="360">
        <f t="shared" si="248"/>
        <v>7</v>
      </c>
      <c r="Q145" s="359" t="str">
        <f t="shared" si="222"/>
        <v>bxx7</v>
      </c>
      <c r="R145" s="334">
        <f t="shared" si="230"/>
        <v>2</v>
      </c>
      <c r="S145" s="82">
        <f t="shared" si="231"/>
        <v>0</v>
      </c>
      <c r="T145" s="295">
        <f t="shared" si="232"/>
        <v>0</v>
      </c>
      <c r="U145" s="295">
        <f t="shared" si="249"/>
        <v>0</v>
      </c>
      <c r="V145" s="295">
        <f t="shared" si="264"/>
        <v>0</v>
      </c>
      <c r="W145">
        <v>6</v>
      </c>
      <c r="X145" s="325"/>
      <c r="Y145" s="325"/>
      <c r="Z145" s="325"/>
      <c r="AA145" s="325"/>
      <c r="AB145" s="325"/>
      <c r="AC145" s="394"/>
      <c r="AD145" s="360">
        <f t="shared" si="251"/>
        <v>7</v>
      </c>
      <c r="AE145" s="359" t="str">
        <f t="shared" si="223"/>
        <v>bxx7</v>
      </c>
      <c r="AF145" s="334">
        <f t="shared" si="233"/>
        <v>2</v>
      </c>
      <c r="AG145" s="82">
        <f t="shared" si="234"/>
        <v>0</v>
      </c>
      <c r="AH145" s="295">
        <f t="shared" si="235"/>
        <v>0</v>
      </c>
      <c r="AI145" s="295">
        <f t="shared" si="252"/>
        <v>0</v>
      </c>
      <c r="AJ145" s="295">
        <f t="shared" si="265"/>
        <v>0</v>
      </c>
      <c r="AK145">
        <v>6</v>
      </c>
      <c r="AL145" s="325"/>
      <c r="AM145" s="325"/>
      <c r="AN145" s="325"/>
      <c r="AO145" s="325"/>
      <c r="AP145" s="325"/>
      <c r="AQ145" s="394"/>
      <c r="AR145" s="360">
        <f t="shared" si="254"/>
        <v>7</v>
      </c>
      <c r="AS145" s="359" t="str">
        <f t="shared" si="224"/>
        <v>bxx7</v>
      </c>
      <c r="AT145" s="334">
        <f t="shared" si="236"/>
        <v>2</v>
      </c>
      <c r="AU145" s="82">
        <f t="shared" si="237"/>
        <v>0</v>
      </c>
      <c r="AV145" s="295">
        <f t="shared" si="238"/>
        <v>0</v>
      </c>
      <c r="AW145" s="295">
        <f t="shared" si="255"/>
        <v>0</v>
      </c>
      <c r="AX145" s="295">
        <f t="shared" si="266"/>
        <v>0</v>
      </c>
      <c r="AY145">
        <v>6</v>
      </c>
      <c r="AZ145" s="325"/>
      <c r="BA145" s="325"/>
      <c r="BB145" s="325"/>
      <c r="BC145" s="325"/>
      <c r="BD145" s="325"/>
      <c r="BE145" s="394"/>
      <c r="BF145" s="360">
        <f t="shared" si="257"/>
        <v>7</v>
      </c>
      <c r="BG145" s="359" t="str">
        <f t="shared" si="225"/>
        <v>bxx7</v>
      </c>
      <c r="BH145" s="334">
        <f t="shared" si="239"/>
        <v>2</v>
      </c>
      <c r="BI145" s="82">
        <f t="shared" si="240"/>
        <v>0</v>
      </c>
      <c r="BJ145" s="295">
        <f t="shared" si="241"/>
        <v>0</v>
      </c>
      <c r="BK145" s="295">
        <f t="shared" si="258"/>
        <v>0</v>
      </c>
      <c r="BL145" s="295">
        <f t="shared" si="267"/>
        <v>0</v>
      </c>
      <c r="BM145">
        <v>6</v>
      </c>
      <c r="BN145" s="325"/>
      <c r="BO145" s="325"/>
      <c r="BP145" s="325"/>
      <c r="BQ145" s="325"/>
      <c r="BR145" s="325"/>
      <c r="BS145" s="394"/>
      <c r="BT145" s="360">
        <f t="shared" si="260"/>
        <v>7</v>
      </c>
      <c r="BU145" s="359" t="str">
        <f t="shared" si="226"/>
        <v>bxx7</v>
      </c>
      <c r="BV145" s="334">
        <f t="shared" si="242"/>
        <v>2</v>
      </c>
      <c r="BW145" s="82">
        <f t="shared" si="243"/>
        <v>0</v>
      </c>
      <c r="BX145" s="295">
        <f t="shared" si="244"/>
        <v>0</v>
      </c>
      <c r="BY145" s="295">
        <f t="shared" si="261"/>
        <v>0</v>
      </c>
      <c r="BZ145" s="295">
        <f t="shared" si="268"/>
        <v>0</v>
      </c>
      <c r="CA145">
        <v>6</v>
      </c>
      <c r="CB145" s="325"/>
      <c r="CC145" s="325"/>
      <c r="CD145" s="325"/>
      <c r="CE145" s="325"/>
      <c r="CF145" s="325"/>
      <c r="CH145" s="394"/>
    </row>
    <row r="146" spans="1:86" ht="15" customHeight="1">
      <c r="A146" s="394"/>
      <c r="B146" s="360">
        <f t="shared" si="245"/>
        <v>8</v>
      </c>
      <c r="C146" s="359" t="str">
        <f t="shared" si="221"/>
        <v>bxx8</v>
      </c>
      <c r="D146" s="334">
        <f t="shared" si="227"/>
        <v>2</v>
      </c>
      <c r="E146" s="82">
        <f t="shared" si="228"/>
        <v>0</v>
      </c>
      <c r="F146" s="295">
        <f t="shared" si="229"/>
        <v>0</v>
      </c>
      <c r="G146" s="295">
        <f t="shared" si="246"/>
        <v>0</v>
      </c>
      <c r="H146" s="295">
        <f t="shared" si="263"/>
        <v>0</v>
      </c>
      <c r="I146" s="156">
        <v>7</v>
      </c>
      <c r="J146" s="325"/>
      <c r="K146" s="325"/>
      <c r="L146" s="325"/>
      <c r="M146" s="325"/>
      <c r="N146" s="325"/>
      <c r="O146" s="394"/>
      <c r="P146" s="360">
        <f t="shared" si="248"/>
        <v>8</v>
      </c>
      <c r="Q146" s="359" t="str">
        <f t="shared" si="222"/>
        <v>bxx8</v>
      </c>
      <c r="R146" s="334">
        <f t="shared" si="230"/>
        <v>2</v>
      </c>
      <c r="S146" s="82">
        <f t="shared" si="231"/>
        <v>0</v>
      </c>
      <c r="T146" s="295">
        <f t="shared" si="232"/>
        <v>0</v>
      </c>
      <c r="U146" s="295">
        <f t="shared" si="249"/>
        <v>0</v>
      </c>
      <c r="V146" s="295">
        <f t="shared" si="264"/>
        <v>0</v>
      </c>
      <c r="W146" s="156">
        <v>7</v>
      </c>
      <c r="X146" s="325"/>
      <c r="Y146" s="325"/>
      <c r="Z146" s="325"/>
      <c r="AA146" s="325"/>
      <c r="AB146" s="325"/>
      <c r="AC146" s="394"/>
      <c r="AD146" s="360">
        <f t="shared" si="251"/>
        <v>8</v>
      </c>
      <c r="AE146" s="359" t="str">
        <f t="shared" si="223"/>
        <v>bxx8</v>
      </c>
      <c r="AF146" s="334">
        <f t="shared" si="233"/>
        <v>2</v>
      </c>
      <c r="AG146" s="82">
        <f t="shared" si="234"/>
        <v>0</v>
      </c>
      <c r="AH146" s="295">
        <f t="shared" si="235"/>
        <v>0</v>
      </c>
      <c r="AI146" s="295">
        <f t="shared" si="252"/>
        <v>0</v>
      </c>
      <c r="AJ146" s="295">
        <f t="shared" si="265"/>
        <v>0</v>
      </c>
      <c r="AK146" s="156">
        <v>7</v>
      </c>
      <c r="AL146" s="325"/>
      <c r="AM146" s="325"/>
      <c r="AN146" s="325"/>
      <c r="AO146" s="325"/>
      <c r="AP146" s="325"/>
      <c r="AQ146" s="394"/>
      <c r="AR146" s="360">
        <f t="shared" si="254"/>
        <v>8</v>
      </c>
      <c r="AS146" s="359" t="str">
        <f t="shared" si="224"/>
        <v>bxx8</v>
      </c>
      <c r="AT146" s="334">
        <f t="shared" si="236"/>
        <v>2</v>
      </c>
      <c r="AU146" s="82">
        <f t="shared" si="237"/>
        <v>0</v>
      </c>
      <c r="AV146" s="295">
        <f t="shared" si="238"/>
        <v>0</v>
      </c>
      <c r="AW146" s="295">
        <f t="shared" si="255"/>
        <v>0</v>
      </c>
      <c r="AX146" s="295">
        <f t="shared" si="266"/>
        <v>0</v>
      </c>
      <c r="AY146" s="156">
        <v>7</v>
      </c>
      <c r="AZ146" s="325"/>
      <c r="BA146" s="325"/>
      <c r="BB146" s="325"/>
      <c r="BC146" s="325"/>
      <c r="BD146" s="325"/>
      <c r="BE146" s="394"/>
      <c r="BF146" s="360">
        <f t="shared" si="257"/>
        <v>8</v>
      </c>
      <c r="BG146" s="359" t="str">
        <f t="shared" si="225"/>
        <v>bxx8</v>
      </c>
      <c r="BH146" s="334">
        <f t="shared" si="239"/>
        <v>2</v>
      </c>
      <c r="BI146" s="82">
        <f t="shared" si="240"/>
        <v>0</v>
      </c>
      <c r="BJ146" s="295">
        <f t="shared" si="241"/>
        <v>0</v>
      </c>
      <c r="BK146" s="295">
        <f t="shared" si="258"/>
        <v>0</v>
      </c>
      <c r="BL146" s="295">
        <f t="shared" si="267"/>
        <v>0</v>
      </c>
      <c r="BM146" s="156">
        <v>7</v>
      </c>
      <c r="BN146" s="325"/>
      <c r="BO146" s="325"/>
      <c r="BP146" s="325"/>
      <c r="BQ146" s="325"/>
      <c r="BR146" s="325"/>
      <c r="BS146" s="394"/>
      <c r="BT146" s="360">
        <f t="shared" si="260"/>
        <v>8</v>
      </c>
      <c r="BU146" s="359" t="str">
        <f t="shared" si="226"/>
        <v>bxx8</v>
      </c>
      <c r="BV146" s="334">
        <f t="shared" si="242"/>
        <v>2</v>
      </c>
      <c r="BW146" s="82">
        <f t="shared" si="243"/>
        <v>0</v>
      </c>
      <c r="BX146" s="295">
        <f t="shared" si="244"/>
        <v>0</v>
      </c>
      <c r="BY146" s="295">
        <f t="shared" si="261"/>
        <v>0</v>
      </c>
      <c r="BZ146" s="295">
        <f t="shared" si="268"/>
        <v>0</v>
      </c>
      <c r="CA146" s="156">
        <v>7</v>
      </c>
      <c r="CB146" s="325"/>
      <c r="CC146" s="325"/>
      <c r="CD146" s="325"/>
      <c r="CE146" s="325"/>
      <c r="CF146" s="325"/>
      <c r="CH146" s="394"/>
    </row>
    <row r="147" spans="1:86" ht="15" customHeight="1">
      <c r="A147" s="394"/>
      <c r="B147" s="360">
        <f t="shared" si="245"/>
        <v>9</v>
      </c>
      <c r="C147" s="359" t="str">
        <f t="shared" si="221"/>
        <v>bxx9</v>
      </c>
      <c r="D147" s="334">
        <f t="shared" si="227"/>
        <v>2</v>
      </c>
      <c r="E147" s="82">
        <f t="shared" si="228"/>
        <v>0</v>
      </c>
      <c r="F147" s="295">
        <f t="shared" si="229"/>
        <v>0</v>
      </c>
      <c r="G147" s="295">
        <f t="shared" si="246"/>
        <v>0</v>
      </c>
      <c r="H147" s="295">
        <f t="shared" si="263"/>
        <v>0</v>
      </c>
      <c r="I147">
        <v>8</v>
      </c>
      <c r="J147" s="325"/>
      <c r="K147" s="325"/>
      <c r="L147" s="325"/>
      <c r="M147" s="325"/>
      <c r="N147" s="325"/>
      <c r="O147" s="394"/>
      <c r="P147" s="360">
        <f t="shared" si="248"/>
        <v>9</v>
      </c>
      <c r="Q147" s="359" t="str">
        <f t="shared" si="222"/>
        <v>bxx9</v>
      </c>
      <c r="R147" s="334">
        <f t="shared" si="230"/>
        <v>2</v>
      </c>
      <c r="S147" s="82">
        <f t="shared" si="231"/>
        <v>0</v>
      </c>
      <c r="T147" s="295">
        <f t="shared" si="232"/>
        <v>0</v>
      </c>
      <c r="U147" s="295">
        <f t="shared" si="249"/>
        <v>0</v>
      </c>
      <c r="V147" s="295">
        <f t="shared" si="264"/>
        <v>0</v>
      </c>
      <c r="W147">
        <v>8</v>
      </c>
      <c r="X147" s="325"/>
      <c r="Y147" s="325"/>
      <c r="Z147" s="325"/>
      <c r="AA147" s="325"/>
      <c r="AB147" s="325"/>
      <c r="AC147" s="394"/>
      <c r="AD147" s="360">
        <f t="shared" si="251"/>
        <v>9</v>
      </c>
      <c r="AE147" s="359" t="str">
        <f t="shared" si="223"/>
        <v>bxx9</v>
      </c>
      <c r="AF147" s="334">
        <f t="shared" si="233"/>
        <v>2</v>
      </c>
      <c r="AG147" s="82">
        <f t="shared" si="234"/>
        <v>0</v>
      </c>
      <c r="AH147" s="295">
        <f t="shared" si="235"/>
        <v>0</v>
      </c>
      <c r="AI147" s="295">
        <f t="shared" si="252"/>
        <v>0</v>
      </c>
      <c r="AJ147" s="295">
        <f t="shared" si="265"/>
        <v>0</v>
      </c>
      <c r="AK147">
        <v>8</v>
      </c>
      <c r="AL147" s="325"/>
      <c r="AM147" s="325"/>
      <c r="AN147" s="325"/>
      <c r="AO147" s="325"/>
      <c r="AP147" s="325"/>
      <c r="AQ147" s="394"/>
      <c r="AR147" s="360">
        <f t="shared" si="254"/>
        <v>9</v>
      </c>
      <c r="AS147" s="359" t="str">
        <f t="shared" si="224"/>
        <v>bxx9</v>
      </c>
      <c r="AT147" s="334">
        <f t="shared" si="236"/>
        <v>2</v>
      </c>
      <c r="AU147" s="82">
        <f t="shared" si="237"/>
        <v>0</v>
      </c>
      <c r="AV147" s="295">
        <f t="shared" si="238"/>
        <v>0</v>
      </c>
      <c r="AW147" s="295">
        <f t="shared" si="255"/>
        <v>0</v>
      </c>
      <c r="AX147" s="295">
        <f t="shared" si="266"/>
        <v>0</v>
      </c>
      <c r="AY147">
        <v>8</v>
      </c>
      <c r="AZ147" s="325"/>
      <c r="BA147" s="325"/>
      <c r="BB147" s="325"/>
      <c r="BC147" s="325"/>
      <c r="BD147" s="325"/>
      <c r="BE147" s="394"/>
      <c r="BF147" s="360">
        <f t="shared" si="257"/>
        <v>9</v>
      </c>
      <c r="BG147" s="359" t="str">
        <f t="shared" si="225"/>
        <v>bxx9</v>
      </c>
      <c r="BH147" s="334">
        <f t="shared" si="239"/>
        <v>2</v>
      </c>
      <c r="BI147" s="82">
        <f t="shared" si="240"/>
        <v>0</v>
      </c>
      <c r="BJ147" s="295">
        <f t="shared" si="241"/>
        <v>0</v>
      </c>
      <c r="BK147" s="295">
        <f t="shared" si="258"/>
        <v>0</v>
      </c>
      <c r="BL147" s="295">
        <f t="shared" si="267"/>
        <v>0</v>
      </c>
      <c r="BM147">
        <v>8</v>
      </c>
      <c r="BN147" s="325"/>
      <c r="BO147" s="325"/>
      <c r="BP147" s="325"/>
      <c r="BQ147" s="325"/>
      <c r="BR147" s="325"/>
      <c r="BS147" s="394"/>
      <c r="BT147" s="360">
        <f t="shared" si="260"/>
        <v>9</v>
      </c>
      <c r="BU147" s="359" t="str">
        <f t="shared" si="226"/>
        <v>bxx9</v>
      </c>
      <c r="BV147" s="334">
        <f t="shared" si="242"/>
        <v>2</v>
      </c>
      <c r="BW147" s="82">
        <f t="shared" si="243"/>
        <v>0</v>
      </c>
      <c r="BX147" s="295">
        <f t="shared" si="244"/>
        <v>0</v>
      </c>
      <c r="BY147" s="295">
        <f t="shared" si="261"/>
        <v>0</v>
      </c>
      <c r="BZ147" s="295">
        <f t="shared" si="268"/>
        <v>0</v>
      </c>
      <c r="CA147">
        <v>8</v>
      </c>
      <c r="CB147" s="325"/>
      <c r="CC147" s="325"/>
      <c r="CD147" s="325"/>
      <c r="CE147" s="325"/>
      <c r="CF147" s="325"/>
      <c r="CH147" s="394"/>
    </row>
    <row r="148" spans="1:86" ht="15" customHeight="1">
      <c r="A148" s="394"/>
      <c r="B148" s="360">
        <f t="shared" si="245"/>
        <v>10</v>
      </c>
      <c r="C148" s="359" t="str">
        <f t="shared" si="221"/>
        <v>bxx10</v>
      </c>
      <c r="D148" s="334">
        <f t="shared" si="227"/>
        <v>2</v>
      </c>
      <c r="E148" s="82">
        <f t="shared" si="228"/>
        <v>0</v>
      </c>
      <c r="F148" s="295">
        <f t="shared" si="229"/>
        <v>0</v>
      </c>
      <c r="G148" s="295">
        <f t="shared" si="246"/>
        <v>0</v>
      </c>
      <c r="H148" s="295">
        <f t="shared" si="263"/>
        <v>0</v>
      </c>
      <c r="I148" s="156">
        <v>9</v>
      </c>
      <c r="J148" s="325"/>
      <c r="K148" s="325"/>
      <c r="L148" s="325"/>
      <c r="M148" s="325"/>
      <c r="N148" s="325"/>
      <c r="O148" s="394"/>
      <c r="P148" s="360">
        <f t="shared" si="248"/>
        <v>10</v>
      </c>
      <c r="Q148" s="359" t="str">
        <f t="shared" si="222"/>
        <v>bxx10</v>
      </c>
      <c r="R148" s="334">
        <f t="shared" si="230"/>
        <v>2</v>
      </c>
      <c r="S148" s="82">
        <f t="shared" si="231"/>
        <v>0</v>
      </c>
      <c r="T148" s="295">
        <f t="shared" si="232"/>
        <v>0</v>
      </c>
      <c r="U148" s="295">
        <f t="shared" si="249"/>
        <v>0</v>
      </c>
      <c r="V148" s="295">
        <f t="shared" si="264"/>
        <v>0</v>
      </c>
      <c r="W148" s="156">
        <v>9</v>
      </c>
      <c r="X148" s="325"/>
      <c r="Y148" s="325"/>
      <c r="Z148" s="325"/>
      <c r="AA148" s="325"/>
      <c r="AB148" s="325"/>
      <c r="AC148" s="394"/>
      <c r="AD148" s="360">
        <f t="shared" si="251"/>
        <v>10</v>
      </c>
      <c r="AE148" s="359" t="str">
        <f t="shared" si="223"/>
        <v>bxx10</v>
      </c>
      <c r="AF148" s="334">
        <f t="shared" si="233"/>
        <v>2</v>
      </c>
      <c r="AG148" s="82">
        <f t="shared" si="234"/>
        <v>0</v>
      </c>
      <c r="AH148" s="295">
        <f t="shared" si="235"/>
        <v>0</v>
      </c>
      <c r="AI148" s="295">
        <f t="shared" si="252"/>
        <v>0</v>
      </c>
      <c r="AJ148" s="295">
        <f t="shared" si="265"/>
        <v>0</v>
      </c>
      <c r="AK148" s="156">
        <v>9</v>
      </c>
      <c r="AL148" s="325"/>
      <c r="AM148" s="325"/>
      <c r="AN148" s="325"/>
      <c r="AO148" s="325"/>
      <c r="AP148" s="325"/>
      <c r="AQ148" s="394"/>
      <c r="AR148" s="360">
        <f t="shared" si="254"/>
        <v>10</v>
      </c>
      <c r="AS148" s="359" t="str">
        <f t="shared" si="224"/>
        <v>bxx10</v>
      </c>
      <c r="AT148" s="334">
        <f t="shared" si="236"/>
        <v>2</v>
      </c>
      <c r="AU148" s="82">
        <f t="shared" si="237"/>
        <v>0</v>
      </c>
      <c r="AV148" s="295">
        <f t="shared" si="238"/>
        <v>0</v>
      </c>
      <c r="AW148" s="295">
        <f t="shared" si="255"/>
        <v>0</v>
      </c>
      <c r="AX148" s="295">
        <f t="shared" si="266"/>
        <v>0</v>
      </c>
      <c r="AY148" s="156">
        <v>9</v>
      </c>
      <c r="AZ148" s="325"/>
      <c r="BA148" s="325"/>
      <c r="BB148" s="325"/>
      <c r="BC148" s="325"/>
      <c r="BD148" s="325"/>
      <c r="BE148" s="394"/>
      <c r="BF148" s="360">
        <f t="shared" si="257"/>
        <v>10</v>
      </c>
      <c r="BG148" s="359" t="str">
        <f t="shared" si="225"/>
        <v>bxx10</v>
      </c>
      <c r="BH148" s="334">
        <f t="shared" si="239"/>
        <v>2</v>
      </c>
      <c r="BI148" s="82">
        <f t="shared" si="240"/>
        <v>0</v>
      </c>
      <c r="BJ148" s="295">
        <f t="shared" si="241"/>
        <v>0</v>
      </c>
      <c r="BK148" s="295">
        <f t="shared" si="258"/>
        <v>0</v>
      </c>
      <c r="BL148" s="295">
        <f t="shared" si="267"/>
        <v>0</v>
      </c>
      <c r="BM148" s="156">
        <v>9</v>
      </c>
      <c r="BN148" s="325"/>
      <c r="BO148" s="325"/>
      <c r="BP148" s="325"/>
      <c r="BQ148" s="325"/>
      <c r="BR148" s="325"/>
      <c r="BS148" s="394"/>
      <c r="BT148" s="360">
        <f t="shared" si="260"/>
        <v>10</v>
      </c>
      <c r="BU148" s="359" t="str">
        <f t="shared" si="226"/>
        <v>bxx10</v>
      </c>
      <c r="BV148" s="334">
        <f t="shared" si="242"/>
        <v>2</v>
      </c>
      <c r="BW148" s="82">
        <f t="shared" si="243"/>
        <v>0</v>
      </c>
      <c r="BX148" s="295">
        <f t="shared" si="244"/>
        <v>0</v>
      </c>
      <c r="BY148" s="295">
        <f t="shared" si="261"/>
        <v>0</v>
      </c>
      <c r="BZ148" s="295">
        <f t="shared" si="268"/>
        <v>0</v>
      </c>
      <c r="CA148" s="156">
        <v>9</v>
      </c>
      <c r="CB148" s="325"/>
      <c r="CC148" s="325"/>
      <c r="CD148" s="325"/>
      <c r="CE148" s="325"/>
      <c r="CF148" s="325"/>
      <c r="CH148" s="394"/>
    </row>
    <row r="149" spans="1:86" ht="15" customHeight="1">
      <c r="A149" s="394"/>
      <c r="B149" s="360">
        <f t="shared" si="245"/>
        <v>11</v>
      </c>
      <c r="C149" s="359" t="str">
        <f t="shared" si="221"/>
        <v>bxx11</v>
      </c>
      <c r="D149" s="334">
        <f t="shared" si="227"/>
        <v>2</v>
      </c>
      <c r="E149" s="82">
        <f t="shared" si="228"/>
        <v>0</v>
      </c>
      <c r="F149" s="295">
        <f t="shared" si="229"/>
        <v>0</v>
      </c>
      <c r="G149" s="295">
        <f t="shared" si="246"/>
        <v>0</v>
      </c>
      <c r="H149" s="295">
        <f t="shared" si="263"/>
        <v>0</v>
      </c>
      <c r="I149">
        <v>10</v>
      </c>
      <c r="J149" s="325"/>
      <c r="K149" s="325"/>
      <c r="L149" s="325"/>
      <c r="M149" s="325"/>
      <c r="N149" s="325"/>
      <c r="O149" s="394"/>
      <c r="P149" s="360">
        <f t="shared" si="248"/>
        <v>11</v>
      </c>
      <c r="Q149" s="359" t="str">
        <f t="shared" si="222"/>
        <v>bxx11</v>
      </c>
      <c r="R149" s="334">
        <f t="shared" si="230"/>
        <v>2</v>
      </c>
      <c r="S149" s="82">
        <f t="shared" si="231"/>
        <v>0</v>
      </c>
      <c r="T149" s="295">
        <f t="shared" si="232"/>
        <v>0</v>
      </c>
      <c r="U149" s="295">
        <f t="shared" si="249"/>
        <v>0</v>
      </c>
      <c r="V149" s="295">
        <f t="shared" si="264"/>
        <v>0</v>
      </c>
      <c r="W149">
        <v>10</v>
      </c>
      <c r="X149" s="325"/>
      <c r="Y149" s="325"/>
      <c r="Z149" s="325"/>
      <c r="AA149" s="325"/>
      <c r="AB149" s="325"/>
      <c r="AC149" s="394"/>
      <c r="AD149" s="360">
        <f t="shared" si="251"/>
        <v>11</v>
      </c>
      <c r="AE149" s="359" t="str">
        <f t="shared" si="223"/>
        <v>bxx11</v>
      </c>
      <c r="AF149" s="334">
        <f t="shared" si="233"/>
        <v>2</v>
      </c>
      <c r="AG149" s="82">
        <f t="shared" si="234"/>
        <v>0</v>
      </c>
      <c r="AH149" s="295">
        <f t="shared" si="235"/>
        <v>0</v>
      </c>
      <c r="AI149" s="295">
        <f t="shared" si="252"/>
        <v>0</v>
      </c>
      <c r="AJ149" s="295">
        <f t="shared" si="265"/>
        <v>0</v>
      </c>
      <c r="AK149">
        <v>10</v>
      </c>
      <c r="AL149" s="325"/>
      <c r="AM149" s="325"/>
      <c r="AN149" s="325"/>
      <c r="AO149" s="325"/>
      <c r="AP149" s="325"/>
      <c r="AQ149" s="394"/>
      <c r="AR149" s="360">
        <f t="shared" si="254"/>
        <v>11</v>
      </c>
      <c r="AS149" s="359" t="str">
        <f t="shared" si="224"/>
        <v>bxx11</v>
      </c>
      <c r="AT149" s="334">
        <f t="shared" si="236"/>
        <v>2</v>
      </c>
      <c r="AU149" s="82">
        <f t="shared" si="237"/>
        <v>0</v>
      </c>
      <c r="AV149" s="295">
        <f t="shared" si="238"/>
        <v>0</v>
      </c>
      <c r="AW149" s="295">
        <f t="shared" si="255"/>
        <v>0</v>
      </c>
      <c r="AX149" s="295">
        <f t="shared" si="266"/>
        <v>0</v>
      </c>
      <c r="AY149">
        <v>10</v>
      </c>
      <c r="AZ149" s="325"/>
      <c r="BA149" s="325"/>
      <c r="BB149" s="325"/>
      <c r="BC149" s="325"/>
      <c r="BD149" s="325"/>
      <c r="BE149" s="394"/>
      <c r="BF149" s="360">
        <f t="shared" si="257"/>
        <v>11</v>
      </c>
      <c r="BG149" s="359" t="str">
        <f t="shared" si="225"/>
        <v>bxx11</v>
      </c>
      <c r="BH149" s="334">
        <f t="shared" si="239"/>
        <v>2</v>
      </c>
      <c r="BI149" s="82">
        <f t="shared" si="240"/>
        <v>0</v>
      </c>
      <c r="BJ149" s="295">
        <f t="shared" si="241"/>
        <v>0</v>
      </c>
      <c r="BK149" s="295">
        <f t="shared" si="258"/>
        <v>0</v>
      </c>
      <c r="BL149" s="295">
        <f t="shared" si="267"/>
        <v>0</v>
      </c>
      <c r="BM149">
        <v>10</v>
      </c>
      <c r="BN149" s="325"/>
      <c r="BO149" s="325"/>
      <c r="BP149" s="325"/>
      <c r="BQ149" s="325"/>
      <c r="BR149" s="325"/>
      <c r="BS149" s="394"/>
      <c r="BT149" s="360">
        <f t="shared" si="260"/>
        <v>11</v>
      </c>
      <c r="BU149" s="359" t="str">
        <f t="shared" si="226"/>
        <v>bxx11</v>
      </c>
      <c r="BV149" s="334">
        <f t="shared" si="242"/>
        <v>2</v>
      </c>
      <c r="BW149" s="82">
        <f t="shared" si="243"/>
        <v>0</v>
      </c>
      <c r="BX149" s="295">
        <f t="shared" si="244"/>
        <v>0</v>
      </c>
      <c r="BY149" s="295">
        <f t="shared" si="261"/>
        <v>0</v>
      </c>
      <c r="BZ149" s="295">
        <f t="shared" si="268"/>
        <v>0</v>
      </c>
      <c r="CA149">
        <v>10</v>
      </c>
      <c r="CB149" s="325"/>
      <c r="CC149" s="325"/>
      <c r="CD149" s="325"/>
      <c r="CE149" s="325"/>
      <c r="CF149" s="325"/>
      <c r="CH149" s="394"/>
    </row>
    <row r="150" spans="1:86" ht="15" customHeight="1">
      <c r="A150" s="394"/>
      <c r="B150" s="360">
        <f t="shared" si="245"/>
        <v>12</v>
      </c>
      <c r="C150" s="359" t="str">
        <f t="shared" si="221"/>
        <v>bxx12</v>
      </c>
      <c r="D150" s="334">
        <f t="shared" si="227"/>
        <v>2</v>
      </c>
      <c r="E150" s="82">
        <f t="shared" si="228"/>
        <v>0</v>
      </c>
      <c r="F150" s="295">
        <f t="shared" si="229"/>
        <v>0</v>
      </c>
      <c r="G150" s="295">
        <f t="shared" si="246"/>
        <v>0</v>
      </c>
      <c r="H150" s="295">
        <f t="shared" si="263"/>
        <v>0</v>
      </c>
      <c r="I150" s="156">
        <v>11</v>
      </c>
      <c r="J150" s="325"/>
      <c r="K150" s="325"/>
      <c r="L150" s="325"/>
      <c r="M150" s="325"/>
      <c r="N150" s="325"/>
      <c r="O150" s="394"/>
      <c r="P150" s="360">
        <f t="shared" si="248"/>
        <v>12</v>
      </c>
      <c r="Q150" s="359" t="str">
        <f t="shared" si="222"/>
        <v>bxx12</v>
      </c>
      <c r="R150" s="334">
        <f t="shared" si="230"/>
        <v>2</v>
      </c>
      <c r="S150" s="82">
        <f t="shared" si="231"/>
        <v>0</v>
      </c>
      <c r="T150" s="295">
        <f t="shared" si="232"/>
        <v>0</v>
      </c>
      <c r="U150" s="295">
        <f t="shared" si="249"/>
        <v>0</v>
      </c>
      <c r="V150" s="295">
        <f t="shared" si="264"/>
        <v>0</v>
      </c>
      <c r="W150" s="156">
        <v>11</v>
      </c>
      <c r="X150" s="325"/>
      <c r="Y150" s="325"/>
      <c r="Z150" s="325"/>
      <c r="AA150" s="325"/>
      <c r="AB150" s="325"/>
      <c r="AC150" s="394"/>
      <c r="AD150" s="360">
        <f t="shared" si="251"/>
        <v>12</v>
      </c>
      <c r="AE150" s="359" t="str">
        <f t="shared" si="223"/>
        <v>bxx12</v>
      </c>
      <c r="AF150" s="334">
        <f t="shared" si="233"/>
        <v>2</v>
      </c>
      <c r="AG150" s="82">
        <f t="shared" si="234"/>
        <v>0</v>
      </c>
      <c r="AH150" s="295">
        <f t="shared" si="235"/>
        <v>0</v>
      </c>
      <c r="AI150" s="295">
        <f t="shared" si="252"/>
        <v>0</v>
      </c>
      <c r="AJ150" s="295">
        <f t="shared" si="265"/>
        <v>0</v>
      </c>
      <c r="AK150" s="156">
        <v>11</v>
      </c>
      <c r="AL150" s="325"/>
      <c r="AM150" s="325"/>
      <c r="AN150" s="325"/>
      <c r="AO150" s="325"/>
      <c r="AP150" s="325"/>
      <c r="AQ150" s="394"/>
      <c r="AR150" s="360">
        <f t="shared" si="254"/>
        <v>12</v>
      </c>
      <c r="AS150" s="359" t="str">
        <f t="shared" si="224"/>
        <v>bxx12</v>
      </c>
      <c r="AT150" s="334">
        <f t="shared" si="236"/>
        <v>2</v>
      </c>
      <c r="AU150" s="82">
        <f t="shared" si="237"/>
        <v>0</v>
      </c>
      <c r="AV150" s="295">
        <f t="shared" si="238"/>
        <v>0</v>
      </c>
      <c r="AW150" s="295">
        <f t="shared" si="255"/>
        <v>0</v>
      </c>
      <c r="AX150" s="295">
        <f t="shared" si="266"/>
        <v>0</v>
      </c>
      <c r="AY150" s="156">
        <v>11</v>
      </c>
      <c r="AZ150" s="325"/>
      <c r="BA150" s="325"/>
      <c r="BB150" s="325"/>
      <c r="BC150" s="325"/>
      <c r="BD150" s="325"/>
      <c r="BE150" s="394"/>
      <c r="BF150" s="360">
        <f t="shared" si="257"/>
        <v>12</v>
      </c>
      <c r="BG150" s="359" t="str">
        <f t="shared" si="225"/>
        <v>bxx12</v>
      </c>
      <c r="BH150" s="334">
        <f t="shared" si="239"/>
        <v>2</v>
      </c>
      <c r="BI150" s="82">
        <f t="shared" si="240"/>
        <v>0</v>
      </c>
      <c r="BJ150" s="295">
        <f t="shared" si="241"/>
        <v>0</v>
      </c>
      <c r="BK150" s="295">
        <f t="shared" si="258"/>
        <v>0</v>
      </c>
      <c r="BL150" s="295">
        <f t="shared" si="267"/>
        <v>0</v>
      </c>
      <c r="BM150" s="156">
        <v>11</v>
      </c>
      <c r="BN150" s="325"/>
      <c r="BO150" s="325"/>
      <c r="BP150" s="325"/>
      <c r="BQ150" s="325"/>
      <c r="BR150" s="325"/>
      <c r="BS150" s="394"/>
      <c r="BT150" s="360">
        <f t="shared" si="260"/>
        <v>12</v>
      </c>
      <c r="BU150" s="359" t="str">
        <f t="shared" si="226"/>
        <v>bxx12</v>
      </c>
      <c r="BV150" s="334">
        <f t="shared" si="242"/>
        <v>2</v>
      </c>
      <c r="BW150" s="82">
        <f t="shared" si="243"/>
        <v>0</v>
      </c>
      <c r="BX150" s="295">
        <f t="shared" si="244"/>
        <v>0</v>
      </c>
      <c r="BY150" s="295">
        <f t="shared" si="261"/>
        <v>0</v>
      </c>
      <c r="BZ150" s="295">
        <f t="shared" si="268"/>
        <v>0</v>
      </c>
      <c r="CA150" s="156">
        <v>11</v>
      </c>
      <c r="CB150" s="325"/>
      <c r="CC150" s="325"/>
      <c r="CD150" s="325"/>
      <c r="CE150" s="325"/>
      <c r="CF150" s="325"/>
      <c r="CH150" s="394"/>
    </row>
    <row r="151" spans="1:86" ht="15" customHeight="1">
      <c r="A151" s="394"/>
      <c r="B151" s="360">
        <f t="shared" si="245"/>
        <v>13</v>
      </c>
      <c r="C151" s="359" t="str">
        <f t="shared" si="221"/>
        <v>bxx13</v>
      </c>
      <c r="D151" s="334">
        <f t="shared" si="227"/>
        <v>2</v>
      </c>
      <c r="E151" s="82">
        <f t="shared" si="228"/>
        <v>0</v>
      </c>
      <c r="F151" s="295">
        <f t="shared" si="229"/>
        <v>0</v>
      </c>
      <c r="G151" s="295">
        <f t="shared" si="246"/>
        <v>0</v>
      </c>
      <c r="H151" s="295">
        <f t="shared" si="263"/>
        <v>0</v>
      </c>
      <c r="I151">
        <v>12</v>
      </c>
      <c r="J151" s="325"/>
      <c r="K151" s="325"/>
      <c r="L151" s="325"/>
      <c r="M151" s="325"/>
      <c r="N151" s="325"/>
      <c r="O151" s="394"/>
      <c r="P151" s="360">
        <f t="shared" si="248"/>
        <v>13</v>
      </c>
      <c r="Q151" s="359" t="str">
        <f t="shared" si="222"/>
        <v>bxx13</v>
      </c>
      <c r="R151" s="334">
        <f t="shared" si="230"/>
        <v>2</v>
      </c>
      <c r="S151" s="82">
        <f t="shared" si="231"/>
        <v>0</v>
      </c>
      <c r="T151" s="295">
        <f t="shared" si="232"/>
        <v>0</v>
      </c>
      <c r="U151" s="295">
        <f t="shared" si="249"/>
        <v>0</v>
      </c>
      <c r="V151" s="295">
        <f t="shared" si="264"/>
        <v>0</v>
      </c>
      <c r="W151">
        <v>12</v>
      </c>
      <c r="X151" s="325"/>
      <c r="Y151" s="325"/>
      <c r="Z151" s="325"/>
      <c r="AA151" s="325"/>
      <c r="AB151" s="325"/>
      <c r="AC151" s="394"/>
      <c r="AD151" s="360">
        <f t="shared" si="251"/>
        <v>13</v>
      </c>
      <c r="AE151" s="359" t="str">
        <f t="shared" si="223"/>
        <v>bxx13</v>
      </c>
      <c r="AF151" s="334">
        <f t="shared" si="233"/>
        <v>2</v>
      </c>
      <c r="AG151" s="82">
        <f t="shared" si="234"/>
        <v>0</v>
      </c>
      <c r="AH151" s="295">
        <f t="shared" si="235"/>
        <v>0</v>
      </c>
      <c r="AI151" s="295">
        <f t="shared" si="252"/>
        <v>0</v>
      </c>
      <c r="AJ151" s="295">
        <f t="shared" si="265"/>
        <v>0</v>
      </c>
      <c r="AK151">
        <v>12</v>
      </c>
      <c r="AL151" s="325"/>
      <c r="AM151" s="325"/>
      <c r="AN151" s="325"/>
      <c r="AO151" s="325"/>
      <c r="AP151" s="325"/>
      <c r="AQ151" s="394"/>
      <c r="AR151" s="360">
        <f t="shared" si="254"/>
        <v>13</v>
      </c>
      <c r="AS151" s="359" t="str">
        <f t="shared" si="224"/>
        <v>bxx13</v>
      </c>
      <c r="AT151" s="334">
        <f t="shared" si="236"/>
        <v>2</v>
      </c>
      <c r="AU151" s="82">
        <f t="shared" si="237"/>
        <v>0</v>
      </c>
      <c r="AV151" s="295">
        <f t="shared" si="238"/>
        <v>0</v>
      </c>
      <c r="AW151" s="295">
        <f t="shared" si="255"/>
        <v>0</v>
      </c>
      <c r="AX151" s="295">
        <f t="shared" si="266"/>
        <v>0</v>
      </c>
      <c r="AY151">
        <v>12</v>
      </c>
      <c r="AZ151" s="325"/>
      <c r="BA151" s="325"/>
      <c r="BB151" s="325"/>
      <c r="BC151" s="325"/>
      <c r="BD151" s="325"/>
      <c r="BE151" s="394"/>
      <c r="BF151" s="360">
        <f t="shared" si="257"/>
        <v>13</v>
      </c>
      <c r="BG151" s="359" t="str">
        <f t="shared" si="225"/>
        <v>bxx13</v>
      </c>
      <c r="BH151" s="334">
        <f t="shared" si="239"/>
        <v>2</v>
      </c>
      <c r="BI151" s="82">
        <f t="shared" si="240"/>
        <v>0</v>
      </c>
      <c r="BJ151" s="295">
        <f t="shared" si="241"/>
        <v>0</v>
      </c>
      <c r="BK151" s="295">
        <f t="shared" si="258"/>
        <v>0</v>
      </c>
      <c r="BL151" s="295">
        <f t="shared" si="267"/>
        <v>0</v>
      </c>
      <c r="BM151">
        <v>12</v>
      </c>
      <c r="BN151" s="325"/>
      <c r="BO151" s="325"/>
      <c r="BP151" s="325"/>
      <c r="BQ151" s="325"/>
      <c r="BR151" s="325"/>
      <c r="BS151" s="394"/>
      <c r="BT151" s="360">
        <f t="shared" si="260"/>
        <v>13</v>
      </c>
      <c r="BU151" s="359" t="str">
        <f t="shared" si="226"/>
        <v>bxx13</v>
      </c>
      <c r="BV151" s="334">
        <f t="shared" si="242"/>
        <v>2</v>
      </c>
      <c r="BW151" s="82">
        <f t="shared" si="243"/>
        <v>0</v>
      </c>
      <c r="BX151" s="295">
        <f t="shared" si="244"/>
        <v>0</v>
      </c>
      <c r="BY151" s="295">
        <f t="shared" si="261"/>
        <v>0</v>
      </c>
      <c r="BZ151" s="295">
        <f t="shared" si="268"/>
        <v>0</v>
      </c>
      <c r="CA151">
        <v>12</v>
      </c>
      <c r="CB151" s="325"/>
      <c r="CC151" s="325"/>
      <c r="CD151" s="325"/>
      <c r="CE151" s="325"/>
      <c r="CF151" s="325"/>
      <c r="CH151" s="394"/>
    </row>
    <row r="152" spans="1:86" ht="15" customHeight="1">
      <c r="A152" s="394"/>
      <c r="B152" s="360">
        <f t="shared" si="245"/>
        <v>14</v>
      </c>
      <c r="C152" s="359" t="str">
        <f t="shared" si="221"/>
        <v>bxx14</v>
      </c>
      <c r="D152" s="334">
        <f t="shared" si="227"/>
        <v>2</v>
      </c>
      <c r="E152" s="82">
        <f t="shared" si="228"/>
        <v>0</v>
      </c>
      <c r="F152" s="295">
        <f t="shared" si="229"/>
        <v>0</v>
      </c>
      <c r="G152" s="295">
        <f t="shared" si="246"/>
        <v>0</v>
      </c>
      <c r="H152" s="295">
        <f t="shared" si="263"/>
        <v>0</v>
      </c>
      <c r="I152" s="156">
        <v>13</v>
      </c>
      <c r="J152" s="325"/>
      <c r="K152" s="325"/>
      <c r="L152" s="325"/>
      <c r="M152" s="325"/>
      <c r="N152" s="325"/>
      <c r="O152" s="394"/>
      <c r="P152" s="360">
        <f t="shared" si="248"/>
        <v>14</v>
      </c>
      <c r="Q152" s="359" t="str">
        <f t="shared" si="222"/>
        <v>bxx14</v>
      </c>
      <c r="R152" s="334">
        <f t="shared" si="230"/>
        <v>2</v>
      </c>
      <c r="S152" s="82">
        <f t="shared" si="231"/>
        <v>0</v>
      </c>
      <c r="T152" s="295">
        <f t="shared" si="232"/>
        <v>0</v>
      </c>
      <c r="U152" s="295">
        <f t="shared" si="249"/>
        <v>0</v>
      </c>
      <c r="V152" s="295">
        <f t="shared" si="264"/>
        <v>0</v>
      </c>
      <c r="W152" s="156">
        <v>13</v>
      </c>
      <c r="X152" s="325"/>
      <c r="Y152" s="325"/>
      <c r="Z152" s="325"/>
      <c r="AA152" s="325"/>
      <c r="AB152" s="325"/>
      <c r="AC152" s="394"/>
      <c r="AD152" s="360">
        <f t="shared" si="251"/>
        <v>14</v>
      </c>
      <c r="AE152" s="359" t="str">
        <f t="shared" si="223"/>
        <v>bxx14</v>
      </c>
      <c r="AF152" s="334">
        <f t="shared" si="233"/>
        <v>2</v>
      </c>
      <c r="AG152" s="82">
        <f t="shared" si="234"/>
        <v>0</v>
      </c>
      <c r="AH152" s="295">
        <f t="shared" si="235"/>
        <v>0</v>
      </c>
      <c r="AI152" s="295">
        <f t="shared" si="252"/>
        <v>0</v>
      </c>
      <c r="AJ152" s="295">
        <f t="shared" si="265"/>
        <v>0</v>
      </c>
      <c r="AK152" s="156">
        <v>13</v>
      </c>
      <c r="AL152" s="325"/>
      <c r="AM152" s="325"/>
      <c r="AN152" s="325"/>
      <c r="AO152" s="325"/>
      <c r="AP152" s="325"/>
      <c r="AQ152" s="394"/>
      <c r="AR152" s="360">
        <f t="shared" si="254"/>
        <v>14</v>
      </c>
      <c r="AS152" s="359" t="str">
        <f t="shared" si="224"/>
        <v>bxx14</v>
      </c>
      <c r="AT152" s="334">
        <f t="shared" si="236"/>
        <v>2</v>
      </c>
      <c r="AU152" s="82">
        <f t="shared" si="237"/>
        <v>0</v>
      </c>
      <c r="AV152" s="295">
        <f t="shared" si="238"/>
        <v>0</v>
      </c>
      <c r="AW152" s="295">
        <f t="shared" si="255"/>
        <v>0</v>
      </c>
      <c r="AX152" s="295">
        <f t="shared" si="266"/>
        <v>0</v>
      </c>
      <c r="AY152" s="156">
        <v>13</v>
      </c>
      <c r="AZ152" s="325"/>
      <c r="BA152" s="325"/>
      <c r="BB152" s="325"/>
      <c r="BC152" s="325"/>
      <c r="BD152" s="325"/>
      <c r="BE152" s="394"/>
      <c r="BF152" s="360">
        <f t="shared" si="257"/>
        <v>14</v>
      </c>
      <c r="BG152" s="359" t="str">
        <f t="shared" si="225"/>
        <v>bxx14</v>
      </c>
      <c r="BH152" s="334">
        <f t="shared" si="239"/>
        <v>2</v>
      </c>
      <c r="BI152" s="82">
        <f t="shared" si="240"/>
        <v>0</v>
      </c>
      <c r="BJ152" s="295">
        <f t="shared" si="241"/>
        <v>0</v>
      </c>
      <c r="BK152" s="295">
        <f t="shared" si="258"/>
        <v>0</v>
      </c>
      <c r="BL152" s="295">
        <f t="shared" si="267"/>
        <v>0</v>
      </c>
      <c r="BM152" s="156">
        <v>13</v>
      </c>
      <c r="BN152" s="325"/>
      <c r="BO152" s="325"/>
      <c r="BP152" s="325"/>
      <c r="BQ152" s="325"/>
      <c r="BR152" s="325"/>
      <c r="BS152" s="394"/>
      <c r="BT152" s="360">
        <f t="shared" si="260"/>
        <v>14</v>
      </c>
      <c r="BU152" s="359" t="str">
        <f t="shared" si="226"/>
        <v>bxx14</v>
      </c>
      <c r="BV152" s="334">
        <f t="shared" si="242"/>
        <v>2</v>
      </c>
      <c r="BW152" s="82">
        <f t="shared" si="243"/>
        <v>0</v>
      </c>
      <c r="BX152" s="295">
        <f t="shared" si="244"/>
        <v>0</v>
      </c>
      <c r="BY152" s="295">
        <f t="shared" si="261"/>
        <v>0</v>
      </c>
      <c r="BZ152" s="295">
        <f t="shared" si="268"/>
        <v>0</v>
      </c>
      <c r="CA152" s="156">
        <v>13</v>
      </c>
      <c r="CB152" s="325"/>
      <c r="CC152" s="325"/>
      <c r="CD152" s="325"/>
      <c r="CE152" s="325"/>
      <c r="CF152" s="325"/>
      <c r="CH152" s="394"/>
    </row>
    <row r="153" spans="1:86" ht="15" customHeight="1">
      <c r="A153" s="394"/>
      <c r="B153" s="360">
        <f t="shared" si="245"/>
        <v>15</v>
      </c>
      <c r="C153" s="359" t="str">
        <f t="shared" si="221"/>
        <v>bxx15</v>
      </c>
      <c r="D153" s="334">
        <f t="shared" si="227"/>
        <v>2</v>
      </c>
      <c r="E153" s="82">
        <f t="shared" si="228"/>
        <v>0</v>
      </c>
      <c r="F153" s="295">
        <f t="shared" si="229"/>
        <v>0</v>
      </c>
      <c r="G153" s="295">
        <f t="shared" si="246"/>
        <v>0</v>
      </c>
      <c r="H153" s="295">
        <f t="shared" si="263"/>
        <v>0</v>
      </c>
      <c r="I153">
        <v>14</v>
      </c>
      <c r="J153" s="325"/>
      <c r="K153" s="325"/>
      <c r="L153" s="325"/>
      <c r="M153" s="325"/>
      <c r="N153" s="325"/>
      <c r="O153" s="394"/>
      <c r="P153" s="360">
        <f t="shared" si="248"/>
        <v>15</v>
      </c>
      <c r="Q153" s="359" t="str">
        <f t="shared" si="222"/>
        <v>bxx15</v>
      </c>
      <c r="R153" s="334">
        <f t="shared" si="230"/>
        <v>2</v>
      </c>
      <c r="S153" s="82">
        <f t="shared" si="231"/>
        <v>0</v>
      </c>
      <c r="T153" s="295">
        <f t="shared" si="232"/>
        <v>0</v>
      </c>
      <c r="U153" s="295">
        <f t="shared" si="249"/>
        <v>0</v>
      </c>
      <c r="V153" s="295">
        <f t="shared" si="264"/>
        <v>0</v>
      </c>
      <c r="W153">
        <v>14</v>
      </c>
      <c r="X153" s="325"/>
      <c r="Y153" s="325"/>
      <c r="Z153" s="325"/>
      <c r="AA153" s="325"/>
      <c r="AB153" s="325"/>
      <c r="AC153" s="394"/>
      <c r="AD153" s="360">
        <f t="shared" si="251"/>
        <v>15</v>
      </c>
      <c r="AE153" s="359" t="str">
        <f t="shared" si="223"/>
        <v>bxx15</v>
      </c>
      <c r="AF153" s="334">
        <f t="shared" si="233"/>
        <v>2</v>
      </c>
      <c r="AG153" s="82">
        <f t="shared" si="234"/>
        <v>0</v>
      </c>
      <c r="AH153" s="295">
        <f t="shared" si="235"/>
        <v>0</v>
      </c>
      <c r="AI153" s="295">
        <f t="shared" si="252"/>
        <v>0</v>
      </c>
      <c r="AJ153" s="295">
        <f t="shared" si="265"/>
        <v>0</v>
      </c>
      <c r="AK153">
        <v>14</v>
      </c>
      <c r="AL153" s="325"/>
      <c r="AM153" s="325"/>
      <c r="AN153" s="325"/>
      <c r="AO153" s="325"/>
      <c r="AP153" s="325"/>
      <c r="AQ153" s="394"/>
      <c r="AR153" s="360">
        <f t="shared" si="254"/>
        <v>15</v>
      </c>
      <c r="AS153" s="359" t="str">
        <f t="shared" si="224"/>
        <v>bxx15</v>
      </c>
      <c r="AT153" s="334">
        <f t="shared" si="236"/>
        <v>2</v>
      </c>
      <c r="AU153" s="82">
        <f t="shared" si="237"/>
        <v>0</v>
      </c>
      <c r="AV153" s="295">
        <f t="shared" si="238"/>
        <v>0</v>
      </c>
      <c r="AW153" s="295">
        <f t="shared" si="255"/>
        <v>0</v>
      </c>
      <c r="AX153" s="295">
        <f t="shared" si="266"/>
        <v>0</v>
      </c>
      <c r="AY153">
        <v>14</v>
      </c>
      <c r="AZ153" s="325"/>
      <c r="BA153" s="325"/>
      <c r="BB153" s="325"/>
      <c r="BC153" s="325"/>
      <c r="BD153" s="325"/>
      <c r="BE153" s="394"/>
      <c r="BF153" s="360">
        <f t="shared" si="257"/>
        <v>15</v>
      </c>
      <c r="BG153" s="359" t="str">
        <f t="shared" si="225"/>
        <v>bxx15</v>
      </c>
      <c r="BH153" s="334">
        <f t="shared" si="239"/>
        <v>2</v>
      </c>
      <c r="BI153" s="82">
        <f t="shared" si="240"/>
        <v>0</v>
      </c>
      <c r="BJ153" s="295">
        <f t="shared" si="241"/>
        <v>0</v>
      </c>
      <c r="BK153" s="295">
        <f t="shared" si="258"/>
        <v>0</v>
      </c>
      <c r="BL153" s="295">
        <f t="shared" si="267"/>
        <v>0</v>
      </c>
      <c r="BM153">
        <v>14</v>
      </c>
      <c r="BN153" s="325"/>
      <c r="BO153" s="325"/>
      <c r="BP153" s="325"/>
      <c r="BQ153" s="325"/>
      <c r="BR153" s="325"/>
      <c r="BS153" s="394"/>
      <c r="BT153" s="360">
        <f t="shared" si="260"/>
        <v>15</v>
      </c>
      <c r="BU153" s="359" t="str">
        <f t="shared" si="226"/>
        <v>bxx15</v>
      </c>
      <c r="BV153" s="334">
        <f t="shared" si="242"/>
        <v>2</v>
      </c>
      <c r="BW153" s="82">
        <f t="shared" si="243"/>
        <v>0</v>
      </c>
      <c r="BX153" s="295">
        <f t="shared" si="244"/>
        <v>0</v>
      </c>
      <c r="BY153" s="295">
        <f t="shared" si="261"/>
        <v>0</v>
      </c>
      <c r="BZ153" s="295">
        <f t="shared" si="268"/>
        <v>0</v>
      </c>
      <c r="CA153">
        <v>14</v>
      </c>
      <c r="CB153" s="325"/>
      <c r="CC153" s="325"/>
      <c r="CD153" s="325"/>
      <c r="CE153" s="325"/>
      <c r="CF153" s="325"/>
      <c r="CH153" s="394"/>
    </row>
    <row r="154" spans="1:86" ht="15" customHeight="1">
      <c r="A154" s="394"/>
      <c r="B154" s="360">
        <f t="shared" si="245"/>
        <v>16</v>
      </c>
      <c r="C154" s="359" t="str">
        <f t="shared" si="221"/>
        <v>bxx16</v>
      </c>
      <c r="D154" s="334">
        <f t="shared" si="227"/>
        <v>2</v>
      </c>
      <c r="E154" s="82">
        <f t="shared" si="228"/>
        <v>0</v>
      </c>
      <c r="F154" s="295">
        <f t="shared" si="229"/>
        <v>0</v>
      </c>
      <c r="G154" s="295">
        <f t="shared" si="246"/>
        <v>0</v>
      </c>
      <c r="H154" s="295">
        <f t="shared" si="263"/>
        <v>0</v>
      </c>
      <c r="I154" s="156">
        <v>15</v>
      </c>
      <c r="J154" s="325"/>
      <c r="K154" s="325"/>
      <c r="L154" s="325"/>
      <c r="M154" s="325"/>
      <c r="N154" s="325"/>
      <c r="O154" s="394"/>
      <c r="P154" s="360">
        <f t="shared" si="248"/>
        <v>16</v>
      </c>
      <c r="Q154" s="359" t="str">
        <f t="shared" si="222"/>
        <v>bxx16</v>
      </c>
      <c r="R154" s="334">
        <f t="shared" si="230"/>
        <v>2</v>
      </c>
      <c r="S154" s="82">
        <f t="shared" si="231"/>
        <v>0</v>
      </c>
      <c r="T154" s="295">
        <f t="shared" si="232"/>
        <v>0</v>
      </c>
      <c r="U154" s="295">
        <f t="shared" si="249"/>
        <v>0</v>
      </c>
      <c r="V154" s="295">
        <f t="shared" si="264"/>
        <v>0</v>
      </c>
      <c r="W154" s="156">
        <v>15</v>
      </c>
      <c r="X154" s="325"/>
      <c r="Y154" s="325"/>
      <c r="Z154" s="325"/>
      <c r="AA154" s="325"/>
      <c r="AB154" s="325"/>
      <c r="AC154" s="394"/>
      <c r="AD154" s="360">
        <f t="shared" si="251"/>
        <v>16</v>
      </c>
      <c r="AE154" s="359" t="str">
        <f t="shared" si="223"/>
        <v>bxx16</v>
      </c>
      <c r="AF154" s="334">
        <f t="shared" si="233"/>
        <v>2</v>
      </c>
      <c r="AG154" s="82">
        <f t="shared" si="234"/>
        <v>0</v>
      </c>
      <c r="AH154" s="295">
        <f t="shared" si="235"/>
        <v>0</v>
      </c>
      <c r="AI154" s="295">
        <f t="shared" si="252"/>
        <v>0</v>
      </c>
      <c r="AJ154" s="295">
        <f t="shared" si="265"/>
        <v>0</v>
      </c>
      <c r="AK154" s="156">
        <v>15</v>
      </c>
      <c r="AL154" s="325"/>
      <c r="AM154" s="325"/>
      <c r="AN154" s="325"/>
      <c r="AO154" s="325"/>
      <c r="AP154" s="325"/>
      <c r="AQ154" s="394"/>
      <c r="AR154" s="360">
        <f t="shared" si="254"/>
        <v>16</v>
      </c>
      <c r="AS154" s="359" t="str">
        <f t="shared" si="224"/>
        <v>bxx16</v>
      </c>
      <c r="AT154" s="334">
        <f t="shared" si="236"/>
        <v>2</v>
      </c>
      <c r="AU154" s="82">
        <f t="shared" si="237"/>
        <v>0</v>
      </c>
      <c r="AV154" s="295">
        <f t="shared" si="238"/>
        <v>0</v>
      </c>
      <c r="AW154" s="295">
        <f t="shared" si="255"/>
        <v>0</v>
      </c>
      <c r="AX154" s="295">
        <f t="shared" si="266"/>
        <v>0</v>
      </c>
      <c r="AY154" s="156">
        <v>15</v>
      </c>
      <c r="AZ154" s="325"/>
      <c r="BA154" s="325"/>
      <c r="BB154" s="325"/>
      <c r="BC154" s="325"/>
      <c r="BD154" s="325"/>
      <c r="BE154" s="394"/>
      <c r="BF154" s="360">
        <f t="shared" si="257"/>
        <v>16</v>
      </c>
      <c r="BG154" s="359" t="str">
        <f t="shared" si="225"/>
        <v>bxx16</v>
      </c>
      <c r="BH154" s="334">
        <f t="shared" si="239"/>
        <v>2</v>
      </c>
      <c r="BI154" s="82">
        <f t="shared" si="240"/>
        <v>0</v>
      </c>
      <c r="BJ154" s="295">
        <f t="shared" si="241"/>
        <v>0</v>
      </c>
      <c r="BK154" s="295">
        <f t="shared" si="258"/>
        <v>0</v>
      </c>
      <c r="BL154" s="295">
        <f t="shared" si="267"/>
        <v>0</v>
      </c>
      <c r="BM154" s="156">
        <v>15</v>
      </c>
      <c r="BN154" s="325"/>
      <c r="BO154" s="325"/>
      <c r="BP154" s="325"/>
      <c r="BQ154" s="325"/>
      <c r="BR154" s="325"/>
      <c r="BS154" s="394"/>
      <c r="BT154" s="360">
        <f t="shared" si="260"/>
        <v>16</v>
      </c>
      <c r="BU154" s="359" t="str">
        <f t="shared" si="226"/>
        <v>bxx16</v>
      </c>
      <c r="BV154" s="334">
        <f t="shared" si="242"/>
        <v>2</v>
      </c>
      <c r="BW154" s="82">
        <f t="shared" si="243"/>
        <v>0</v>
      </c>
      <c r="BX154" s="295">
        <f t="shared" si="244"/>
        <v>0</v>
      </c>
      <c r="BY154" s="295">
        <f t="shared" si="261"/>
        <v>0</v>
      </c>
      <c r="BZ154" s="295">
        <f t="shared" si="268"/>
        <v>0</v>
      </c>
      <c r="CA154" s="156">
        <v>15</v>
      </c>
      <c r="CB154" s="325"/>
      <c r="CC154" s="325"/>
      <c r="CD154" s="325"/>
      <c r="CE154" s="325"/>
      <c r="CF154" s="325"/>
      <c r="CH154" s="394"/>
    </row>
    <row r="155" spans="1:86" ht="15" customHeight="1">
      <c r="A155" s="394"/>
      <c r="B155" s="360">
        <f t="shared" si="245"/>
        <v>17</v>
      </c>
      <c r="C155" s="359" t="str">
        <f t="shared" si="221"/>
        <v>bxx17</v>
      </c>
      <c r="D155" s="334">
        <f t="shared" si="227"/>
        <v>2</v>
      </c>
      <c r="E155" s="82">
        <f t="shared" si="228"/>
        <v>0</v>
      </c>
      <c r="F155" s="295">
        <f t="shared" si="229"/>
        <v>0</v>
      </c>
      <c r="G155" s="295">
        <f t="shared" si="246"/>
        <v>0</v>
      </c>
      <c r="H155" s="295">
        <f t="shared" si="263"/>
        <v>0</v>
      </c>
      <c r="I155">
        <v>16</v>
      </c>
      <c r="J155" s="325"/>
      <c r="K155" s="325"/>
      <c r="L155" s="325"/>
      <c r="M155" s="325"/>
      <c r="N155" s="325"/>
      <c r="O155" s="394"/>
      <c r="P155" s="360">
        <f t="shared" si="248"/>
        <v>17</v>
      </c>
      <c r="Q155" s="359" t="str">
        <f t="shared" si="222"/>
        <v>bxx17</v>
      </c>
      <c r="R155" s="334">
        <f t="shared" si="230"/>
        <v>2</v>
      </c>
      <c r="S155" s="82">
        <f t="shared" si="231"/>
        <v>0</v>
      </c>
      <c r="T155" s="295">
        <f t="shared" si="232"/>
        <v>0</v>
      </c>
      <c r="U155" s="295">
        <f t="shared" si="249"/>
        <v>0</v>
      </c>
      <c r="V155" s="295">
        <f t="shared" si="264"/>
        <v>0</v>
      </c>
      <c r="W155">
        <v>16</v>
      </c>
      <c r="X155" s="325"/>
      <c r="Y155" s="325"/>
      <c r="Z155" s="325"/>
      <c r="AA155" s="325"/>
      <c r="AB155" s="325"/>
      <c r="AC155" s="394"/>
      <c r="AD155" s="360">
        <f t="shared" si="251"/>
        <v>17</v>
      </c>
      <c r="AE155" s="359" t="str">
        <f t="shared" si="223"/>
        <v>bxx17</v>
      </c>
      <c r="AF155" s="334">
        <f t="shared" si="233"/>
        <v>2</v>
      </c>
      <c r="AG155" s="82">
        <f t="shared" si="234"/>
        <v>0</v>
      </c>
      <c r="AH155" s="295">
        <f t="shared" si="235"/>
        <v>0</v>
      </c>
      <c r="AI155" s="295">
        <f t="shared" si="252"/>
        <v>0</v>
      </c>
      <c r="AJ155" s="295">
        <f t="shared" si="265"/>
        <v>0</v>
      </c>
      <c r="AK155">
        <v>16</v>
      </c>
      <c r="AL155" s="325"/>
      <c r="AM155" s="325"/>
      <c r="AN155" s="325"/>
      <c r="AO155" s="325"/>
      <c r="AP155" s="325"/>
      <c r="AQ155" s="394"/>
      <c r="AR155" s="360">
        <f t="shared" si="254"/>
        <v>17</v>
      </c>
      <c r="AS155" s="359" t="str">
        <f t="shared" si="224"/>
        <v>bxx17</v>
      </c>
      <c r="AT155" s="334">
        <f t="shared" si="236"/>
        <v>2</v>
      </c>
      <c r="AU155" s="82">
        <f t="shared" si="237"/>
        <v>0</v>
      </c>
      <c r="AV155" s="295">
        <f t="shared" si="238"/>
        <v>0</v>
      </c>
      <c r="AW155" s="295">
        <f t="shared" si="255"/>
        <v>0</v>
      </c>
      <c r="AX155" s="295">
        <f t="shared" si="266"/>
        <v>0</v>
      </c>
      <c r="AY155">
        <v>16</v>
      </c>
      <c r="AZ155" s="325"/>
      <c r="BA155" s="325"/>
      <c r="BB155" s="325"/>
      <c r="BC155" s="325"/>
      <c r="BD155" s="325"/>
      <c r="BE155" s="394"/>
      <c r="BF155" s="360">
        <f t="shared" si="257"/>
        <v>17</v>
      </c>
      <c r="BG155" s="359" t="str">
        <f t="shared" si="225"/>
        <v>bxx17</v>
      </c>
      <c r="BH155" s="334">
        <f t="shared" si="239"/>
        <v>2</v>
      </c>
      <c r="BI155" s="82">
        <f t="shared" si="240"/>
        <v>0</v>
      </c>
      <c r="BJ155" s="295">
        <f t="shared" si="241"/>
        <v>0</v>
      </c>
      <c r="BK155" s="295">
        <f t="shared" si="258"/>
        <v>0</v>
      </c>
      <c r="BL155" s="295">
        <f t="shared" si="267"/>
        <v>0</v>
      </c>
      <c r="BM155">
        <v>16</v>
      </c>
      <c r="BN155" s="325"/>
      <c r="BO155" s="325"/>
      <c r="BP155" s="325"/>
      <c r="BQ155" s="325"/>
      <c r="BR155" s="325"/>
      <c r="BS155" s="394"/>
      <c r="BT155" s="360">
        <f t="shared" si="260"/>
        <v>17</v>
      </c>
      <c r="BU155" s="359" t="str">
        <f t="shared" si="226"/>
        <v>bxx17</v>
      </c>
      <c r="BV155" s="334">
        <f t="shared" si="242"/>
        <v>2</v>
      </c>
      <c r="BW155" s="82">
        <f t="shared" si="243"/>
        <v>0</v>
      </c>
      <c r="BX155" s="295">
        <f t="shared" si="244"/>
        <v>0</v>
      </c>
      <c r="BY155" s="295">
        <f t="shared" si="261"/>
        <v>0</v>
      </c>
      <c r="BZ155" s="295">
        <f t="shared" si="268"/>
        <v>0</v>
      </c>
      <c r="CA155">
        <v>16</v>
      </c>
      <c r="CB155" s="325"/>
      <c r="CC155" s="325"/>
      <c r="CD155" s="325"/>
      <c r="CE155" s="325"/>
      <c r="CF155" s="325"/>
      <c r="CH155" s="394"/>
    </row>
    <row r="156" spans="1:86" ht="15" customHeight="1">
      <c r="A156" s="394"/>
      <c r="B156" s="360">
        <f t="shared" si="245"/>
        <v>18</v>
      </c>
      <c r="C156" s="359" t="str">
        <f t="shared" si="221"/>
        <v>bxx18</v>
      </c>
      <c r="D156" s="334">
        <f t="shared" si="227"/>
        <v>2</v>
      </c>
      <c r="E156" s="82">
        <f t="shared" si="228"/>
        <v>0</v>
      </c>
      <c r="F156" s="295">
        <f t="shared" si="229"/>
        <v>0</v>
      </c>
      <c r="G156" s="295">
        <f t="shared" si="246"/>
        <v>0</v>
      </c>
      <c r="H156" s="295">
        <f t="shared" si="263"/>
        <v>0</v>
      </c>
      <c r="I156" s="156">
        <v>17</v>
      </c>
      <c r="J156" s="325"/>
      <c r="K156" s="325"/>
      <c r="L156" s="325"/>
      <c r="M156" s="325"/>
      <c r="N156" s="325"/>
      <c r="O156" s="394"/>
      <c r="P156" s="360">
        <f t="shared" si="248"/>
        <v>18</v>
      </c>
      <c r="Q156" s="359" t="str">
        <f t="shared" si="222"/>
        <v>bxx18</v>
      </c>
      <c r="R156" s="334">
        <f t="shared" si="230"/>
        <v>2</v>
      </c>
      <c r="S156" s="82">
        <f t="shared" si="231"/>
        <v>0</v>
      </c>
      <c r="T156" s="295">
        <f t="shared" si="232"/>
        <v>0</v>
      </c>
      <c r="U156" s="295">
        <f t="shared" si="249"/>
        <v>0</v>
      </c>
      <c r="V156" s="295">
        <f t="shared" si="264"/>
        <v>0</v>
      </c>
      <c r="W156" s="156">
        <v>17</v>
      </c>
      <c r="X156" s="325"/>
      <c r="Y156" s="325"/>
      <c r="Z156" s="325"/>
      <c r="AA156" s="325"/>
      <c r="AB156" s="325"/>
      <c r="AC156" s="394"/>
      <c r="AD156" s="360">
        <f t="shared" si="251"/>
        <v>18</v>
      </c>
      <c r="AE156" s="359" t="str">
        <f t="shared" si="223"/>
        <v>bxx18</v>
      </c>
      <c r="AF156" s="334">
        <f t="shared" si="233"/>
        <v>2</v>
      </c>
      <c r="AG156" s="82">
        <f t="shared" si="234"/>
        <v>0</v>
      </c>
      <c r="AH156" s="295">
        <f t="shared" si="235"/>
        <v>0</v>
      </c>
      <c r="AI156" s="295">
        <f t="shared" si="252"/>
        <v>0</v>
      </c>
      <c r="AJ156" s="295">
        <f t="shared" si="265"/>
        <v>0</v>
      </c>
      <c r="AK156" s="156">
        <v>17</v>
      </c>
      <c r="AL156" s="325"/>
      <c r="AM156" s="325"/>
      <c r="AN156" s="325"/>
      <c r="AO156" s="325"/>
      <c r="AP156" s="325"/>
      <c r="AQ156" s="394"/>
      <c r="AR156" s="360">
        <f t="shared" si="254"/>
        <v>18</v>
      </c>
      <c r="AS156" s="359" t="str">
        <f t="shared" si="224"/>
        <v>bxx18</v>
      </c>
      <c r="AT156" s="334">
        <f t="shared" si="236"/>
        <v>2</v>
      </c>
      <c r="AU156" s="82">
        <f t="shared" si="237"/>
        <v>0</v>
      </c>
      <c r="AV156" s="295">
        <f t="shared" si="238"/>
        <v>0</v>
      </c>
      <c r="AW156" s="295">
        <f t="shared" si="255"/>
        <v>0</v>
      </c>
      <c r="AX156" s="295">
        <f t="shared" si="266"/>
        <v>0</v>
      </c>
      <c r="AY156" s="156">
        <v>17</v>
      </c>
      <c r="AZ156" s="325"/>
      <c r="BA156" s="325"/>
      <c r="BB156" s="325"/>
      <c r="BC156" s="325"/>
      <c r="BD156" s="325"/>
      <c r="BE156" s="394"/>
      <c r="BF156" s="360">
        <f t="shared" si="257"/>
        <v>18</v>
      </c>
      <c r="BG156" s="359" t="str">
        <f t="shared" si="225"/>
        <v>bxx18</v>
      </c>
      <c r="BH156" s="334">
        <f t="shared" si="239"/>
        <v>2</v>
      </c>
      <c r="BI156" s="82">
        <f t="shared" si="240"/>
        <v>0</v>
      </c>
      <c r="BJ156" s="295">
        <f t="shared" si="241"/>
        <v>0</v>
      </c>
      <c r="BK156" s="295">
        <f t="shared" si="258"/>
        <v>0</v>
      </c>
      <c r="BL156" s="295">
        <f t="shared" si="267"/>
        <v>0</v>
      </c>
      <c r="BM156" s="156">
        <v>17</v>
      </c>
      <c r="BN156" s="325"/>
      <c r="BO156" s="325"/>
      <c r="BP156" s="325"/>
      <c r="BQ156" s="325"/>
      <c r="BR156" s="325"/>
      <c r="BS156" s="394"/>
      <c r="BT156" s="360">
        <f t="shared" si="260"/>
        <v>18</v>
      </c>
      <c r="BU156" s="359" t="str">
        <f t="shared" si="226"/>
        <v>bxx18</v>
      </c>
      <c r="BV156" s="334">
        <f t="shared" si="242"/>
        <v>2</v>
      </c>
      <c r="BW156" s="82">
        <f t="shared" si="243"/>
        <v>0</v>
      </c>
      <c r="BX156" s="295">
        <f t="shared" si="244"/>
        <v>0</v>
      </c>
      <c r="BY156" s="295">
        <f t="shared" si="261"/>
        <v>0</v>
      </c>
      <c r="BZ156" s="295">
        <f t="shared" si="268"/>
        <v>0</v>
      </c>
      <c r="CA156" s="156">
        <v>17</v>
      </c>
      <c r="CB156" s="325"/>
      <c r="CC156" s="325"/>
      <c r="CD156" s="325"/>
      <c r="CE156" s="325"/>
      <c r="CF156" s="325"/>
      <c r="CH156" s="394"/>
    </row>
    <row r="157" spans="1:86" ht="15" customHeight="1">
      <c r="A157" s="394"/>
      <c r="B157" s="360">
        <f t="shared" si="245"/>
        <v>19</v>
      </c>
      <c r="C157" s="359" t="str">
        <f t="shared" si="221"/>
        <v>bxx19</v>
      </c>
      <c r="D157" s="334">
        <f t="shared" si="227"/>
        <v>2</v>
      </c>
      <c r="E157" s="82">
        <f t="shared" si="228"/>
        <v>0</v>
      </c>
      <c r="F157" s="295">
        <f t="shared" si="229"/>
        <v>0</v>
      </c>
      <c r="G157" s="295">
        <f t="shared" si="246"/>
        <v>0</v>
      </c>
      <c r="H157" s="295">
        <f t="shared" si="263"/>
        <v>0</v>
      </c>
      <c r="I157">
        <v>18</v>
      </c>
      <c r="J157" s="325"/>
      <c r="K157" s="325"/>
      <c r="L157" s="325"/>
      <c r="M157" s="325"/>
      <c r="N157" s="325"/>
      <c r="O157" s="394"/>
      <c r="P157" s="360">
        <f t="shared" si="248"/>
        <v>19</v>
      </c>
      <c r="Q157" s="359" t="str">
        <f t="shared" si="222"/>
        <v>bxx19</v>
      </c>
      <c r="R157" s="334">
        <f t="shared" si="230"/>
        <v>2</v>
      </c>
      <c r="S157" s="82">
        <f t="shared" si="231"/>
        <v>0</v>
      </c>
      <c r="T157" s="295">
        <f t="shared" si="232"/>
        <v>0</v>
      </c>
      <c r="U157" s="295">
        <f t="shared" si="249"/>
        <v>0</v>
      </c>
      <c r="V157" s="295">
        <f t="shared" si="264"/>
        <v>0</v>
      </c>
      <c r="W157">
        <v>18</v>
      </c>
      <c r="X157" s="325"/>
      <c r="Y157" s="325"/>
      <c r="Z157" s="325"/>
      <c r="AA157" s="325"/>
      <c r="AB157" s="325"/>
      <c r="AC157" s="394"/>
      <c r="AD157" s="360">
        <f t="shared" si="251"/>
        <v>19</v>
      </c>
      <c r="AE157" s="359" t="str">
        <f t="shared" si="223"/>
        <v>bxx19</v>
      </c>
      <c r="AF157" s="334">
        <f t="shared" si="233"/>
        <v>2</v>
      </c>
      <c r="AG157" s="82">
        <f t="shared" si="234"/>
        <v>0</v>
      </c>
      <c r="AH157" s="295">
        <f t="shared" si="235"/>
        <v>0</v>
      </c>
      <c r="AI157" s="295">
        <f t="shared" si="252"/>
        <v>0</v>
      </c>
      <c r="AJ157" s="295">
        <f t="shared" si="265"/>
        <v>0</v>
      </c>
      <c r="AK157">
        <v>18</v>
      </c>
      <c r="AL157" s="325"/>
      <c r="AM157" s="325"/>
      <c r="AN157" s="325"/>
      <c r="AO157" s="325"/>
      <c r="AP157" s="325"/>
      <c r="AQ157" s="394"/>
      <c r="AR157" s="360">
        <f t="shared" si="254"/>
        <v>19</v>
      </c>
      <c r="AS157" s="359" t="str">
        <f t="shared" si="224"/>
        <v>bxx19</v>
      </c>
      <c r="AT157" s="334">
        <f t="shared" si="236"/>
        <v>2</v>
      </c>
      <c r="AU157" s="82">
        <f t="shared" si="237"/>
        <v>0</v>
      </c>
      <c r="AV157" s="295">
        <f t="shared" si="238"/>
        <v>0</v>
      </c>
      <c r="AW157" s="295">
        <f t="shared" si="255"/>
        <v>0</v>
      </c>
      <c r="AX157" s="295">
        <f t="shared" si="266"/>
        <v>0</v>
      </c>
      <c r="AY157">
        <v>18</v>
      </c>
      <c r="AZ157" s="325"/>
      <c r="BA157" s="325"/>
      <c r="BB157" s="325"/>
      <c r="BC157" s="325"/>
      <c r="BD157" s="325"/>
      <c r="BE157" s="394"/>
      <c r="BF157" s="360">
        <f t="shared" si="257"/>
        <v>19</v>
      </c>
      <c r="BG157" s="359" t="str">
        <f t="shared" si="225"/>
        <v>bxx19</v>
      </c>
      <c r="BH157" s="334">
        <f t="shared" si="239"/>
        <v>2</v>
      </c>
      <c r="BI157" s="82">
        <f t="shared" si="240"/>
        <v>0</v>
      </c>
      <c r="BJ157" s="295">
        <f t="shared" si="241"/>
        <v>0</v>
      </c>
      <c r="BK157" s="295">
        <f t="shared" si="258"/>
        <v>0</v>
      </c>
      <c r="BL157" s="295">
        <f t="shared" si="267"/>
        <v>0</v>
      </c>
      <c r="BM157">
        <v>18</v>
      </c>
      <c r="BN157" s="325"/>
      <c r="BO157" s="325"/>
      <c r="BP157" s="325"/>
      <c r="BQ157" s="325"/>
      <c r="BR157" s="325"/>
      <c r="BS157" s="394"/>
      <c r="BT157" s="360">
        <f t="shared" si="260"/>
        <v>19</v>
      </c>
      <c r="BU157" s="359" t="str">
        <f t="shared" si="226"/>
        <v>bxx19</v>
      </c>
      <c r="BV157" s="334">
        <f t="shared" si="242"/>
        <v>2</v>
      </c>
      <c r="BW157" s="82">
        <f t="shared" si="243"/>
        <v>0</v>
      </c>
      <c r="BX157" s="295">
        <f t="shared" si="244"/>
        <v>0</v>
      </c>
      <c r="BY157" s="295">
        <f t="shared" si="261"/>
        <v>0</v>
      </c>
      <c r="BZ157" s="295">
        <f t="shared" si="268"/>
        <v>0</v>
      </c>
      <c r="CA157">
        <v>18</v>
      </c>
      <c r="CB157" s="325"/>
      <c r="CC157" s="325"/>
      <c r="CD157" s="325"/>
      <c r="CE157" s="325"/>
      <c r="CF157" s="325"/>
      <c r="CH157" s="394"/>
    </row>
    <row r="158" spans="1:86" ht="15" customHeight="1">
      <c r="A158" s="394"/>
      <c r="B158" s="360">
        <f t="shared" si="245"/>
        <v>20</v>
      </c>
      <c r="C158" s="359" t="str">
        <f t="shared" si="221"/>
        <v>bxx20</v>
      </c>
      <c r="D158" s="334">
        <f t="shared" si="227"/>
        <v>2</v>
      </c>
      <c r="E158" s="82">
        <f t="shared" si="228"/>
        <v>0</v>
      </c>
      <c r="F158" s="295">
        <f t="shared" si="229"/>
        <v>0</v>
      </c>
      <c r="G158" s="295">
        <f t="shared" si="246"/>
        <v>0</v>
      </c>
      <c r="H158" s="295">
        <f t="shared" si="263"/>
        <v>0</v>
      </c>
      <c r="I158" s="156">
        <v>19</v>
      </c>
      <c r="J158" s="325"/>
      <c r="K158" s="325"/>
      <c r="L158" s="325"/>
      <c r="M158" s="325"/>
      <c r="N158" s="325"/>
      <c r="O158" s="394"/>
      <c r="P158" s="360">
        <f t="shared" si="248"/>
        <v>20</v>
      </c>
      <c r="Q158" s="359" t="str">
        <f t="shared" si="222"/>
        <v>bxx20</v>
      </c>
      <c r="R158" s="334">
        <f t="shared" si="230"/>
        <v>2</v>
      </c>
      <c r="S158" s="82">
        <f t="shared" si="231"/>
        <v>0</v>
      </c>
      <c r="T158" s="295">
        <f t="shared" si="232"/>
        <v>0</v>
      </c>
      <c r="U158" s="295">
        <f t="shared" si="249"/>
        <v>0</v>
      </c>
      <c r="V158" s="295">
        <f t="shared" si="264"/>
        <v>0</v>
      </c>
      <c r="W158" s="156">
        <v>19</v>
      </c>
      <c r="X158" s="325"/>
      <c r="Y158" s="325"/>
      <c r="Z158" s="325"/>
      <c r="AA158" s="325"/>
      <c r="AB158" s="325"/>
      <c r="AC158" s="394"/>
      <c r="AD158" s="360">
        <f t="shared" si="251"/>
        <v>20</v>
      </c>
      <c r="AE158" s="359" t="str">
        <f t="shared" si="223"/>
        <v>bxx20</v>
      </c>
      <c r="AF158" s="334">
        <f t="shared" si="233"/>
        <v>2</v>
      </c>
      <c r="AG158" s="82">
        <f t="shared" si="234"/>
        <v>0</v>
      </c>
      <c r="AH158" s="295">
        <f t="shared" si="235"/>
        <v>0</v>
      </c>
      <c r="AI158" s="295">
        <f t="shared" si="252"/>
        <v>0</v>
      </c>
      <c r="AJ158" s="295">
        <f t="shared" si="265"/>
        <v>0</v>
      </c>
      <c r="AK158" s="156">
        <v>19</v>
      </c>
      <c r="AL158" s="325"/>
      <c r="AM158" s="325"/>
      <c r="AN158" s="325"/>
      <c r="AO158" s="325"/>
      <c r="AP158" s="325"/>
      <c r="AQ158" s="394"/>
      <c r="AR158" s="360">
        <f t="shared" si="254"/>
        <v>20</v>
      </c>
      <c r="AS158" s="359" t="str">
        <f t="shared" si="224"/>
        <v>bxx20</v>
      </c>
      <c r="AT158" s="334">
        <f t="shared" si="236"/>
        <v>2</v>
      </c>
      <c r="AU158" s="82">
        <f t="shared" si="237"/>
        <v>0</v>
      </c>
      <c r="AV158" s="295">
        <f t="shared" si="238"/>
        <v>0</v>
      </c>
      <c r="AW158" s="295">
        <f t="shared" si="255"/>
        <v>0</v>
      </c>
      <c r="AX158" s="295">
        <f t="shared" si="266"/>
        <v>0</v>
      </c>
      <c r="AY158" s="156">
        <v>19</v>
      </c>
      <c r="AZ158" s="325"/>
      <c r="BA158" s="325"/>
      <c r="BB158" s="325"/>
      <c r="BC158" s="325"/>
      <c r="BD158" s="325"/>
      <c r="BE158" s="394"/>
      <c r="BF158" s="360">
        <f t="shared" si="257"/>
        <v>20</v>
      </c>
      <c r="BG158" s="359" t="str">
        <f t="shared" si="225"/>
        <v>bxx20</v>
      </c>
      <c r="BH158" s="334">
        <f t="shared" si="239"/>
        <v>2</v>
      </c>
      <c r="BI158" s="82">
        <f t="shared" si="240"/>
        <v>0</v>
      </c>
      <c r="BJ158" s="295">
        <f t="shared" si="241"/>
        <v>0</v>
      </c>
      <c r="BK158" s="295">
        <f t="shared" si="258"/>
        <v>0</v>
      </c>
      <c r="BL158" s="295">
        <f t="shared" si="267"/>
        <v>0</v>
      </c>
      <c r="BM158" s="156">
        <v>19</v>
      </c>
      <c r="BN158" s="325"/>
      <c r="BO158" s="325"/>
      <c r="BP158" s="325"/>
      <c r="BQ158" s="325"/>
      <c r="BR158" s="325"/>
      <c r="BS158" s="394"/>
      <c r="BT158" s="360">
        <f t="shared" si="260"/>
        <v>20</v>
      </c>
      <c r="BU158" s="359" t="str">
        <f t="shared" si="226"/>
        <v>bxx20</v>
      </c>
      <c r="BV158" s="334">
        <f t="shared" si="242"/>
        <v>2</v>
      </c>
      <c r="BW158" s="82">
        <f t="shared" si="243"/>
        <v>0</v>
      </c>
      <c r="BX158" s="295">
        <f t="shared" si="244"/>
        <v>0</v>
      </c>
      <c r="BY158" s="295">
        <f t="shared" si="261"/>
        <v>0</v>
      </c>
      <c r="BZ158" s="295">
        <f t="shared" si="268"/>
        <v>0</v>
      </c>
      <c r="CA158" s="156">
        <v>19</v>
      </c>
      <c r="CB158" s="325"/>
      <c r="CC158" s="325"/>
      <c r="CD158" s="325"/>
      <c r="CE158" s="325"/>
      <c r="CF158" s="325"/>
      <c r="CH158" s="394"/>
    </row>
    <row r="159" spans="1:86" ht="15" customHeight="1">
      <c r="A159" s="394"/>
      <c r="B159" s="360">
        <f t="shared" si="245"/>
        <v>21</v>
      </c>
      <c r="C159" s="359" t="str">
        <f t="shared" si="221"/>
        <v>bxx21</v>
      </c>
      <c r="D159" s="334">
        <f t="shared" si="227"/>
        <v>2</v>
      </c>
      <c r="E159" s="82">
        <f t="shared" si="228"/>
        <v>0</v>
      </c>
      <c r="F159" s="295">
        <f t="shared" si="229"/>
        <v>0</v>
      </c>
      <c r="G159" s="295">
        <f t="shared" si="246"/>
        <v>0</v>
      </c>
      <c r="H159" s="295">
        <f t="shared" si="263"/>
        <v>0</v>
      </c>
      <c r="I159">
        <v>20</v>
      </c>
      <c r="J159" s="325"/>
      <c r="K159" s="325"/>
      <c r="L159" s="325"/>
      <c r="M159" s="325"/>
      <c r="N159" s="325"/>
      <c r="O159" s="394"/>
      <c r="P159" s="360">
        <f t="shared" si="248"/>
        <v>21</v>
      </c>
      <c r="Q159" s="359" t="str">
        <f t="shared" si="222"/>
        <v>bxx21</v>
      </c>
      <c r="R159" s="334">
        <f t="shared" si="230"/>
        <v>2</v>
      </c>
      <c r="S159" s="82">
        <f t="shared" si="231"/>
        <v>0</v>
      </c>
      <c r="T159" s="295">
        <f t="shared" si="232"/>
        <v>0</v>
      </c>
      <c r="U159" s="295">
        <f t="shared" si="249"/>
        <v>0</v>
      </c>
      <c r="V159" s="295">
        <f t="shared" si="264"/>
        <v>0</v>
      </c>
      <c r="W159">
        <v>20</v>
      </c>
      <c r="X159" s="325"/>
      <c r="Y159" s="325"/>
      <c r="Z159" s="325"/>
      <c r="AA159" s="325"/>
      <c r="AB159" s="325"/>
      <c r="AC159" s="394"/>
      <c r="AD159" s="360">
        <f t="shared" si="251"/>
        <v>21</v>
      </c>
      <c r="AE159" s="359" t="str">
        <f t="shared" si="223"/>
        <v>bxx21</v>
      </c>
      <c r="AF159" s="334">
        <f t="shared" si="233"/>
        <v>2</v>
      </c>
      <c r="AG159" s="82">
        <f t="shared" si="234"/>
        <v>0</v>
      </c>
      <c r="AH159" s="295">
        <f t="shared" si="235"/>
        <v>0</v>
      </c>
      <c r="AI159" s="295">
        <f t="shared" si="252"/>
        <v>0</v>
      </c>
      <c r="AJ159" s="295">
        <f t="shared" si="265"/>
        <v>0</v>
      </c>
      <c r="AK159">
        <v>20</v>
      </c>
      <c r="AL159" s="325"/>
      <c r="AM159" s="325"/>
      <c r="AN159" s="325"/>
      <c r="AO159" s="325"/>
      <c r="AP159" s="325"/>
      <c r="AQ159" s="394"/>
      <c r="AR159" s="360">
        <f t="shared" si="254"/>
        <v>21</v>
      </c>
      <c r="AS159" s="359" t="str">
        <f t="shared" si="224"/>
        <v>bxx21</v>
      </c>
      <c r="AT159" s="334">
        <f t="shared" si="236"/>
        <v>2</v>
      </c>
      <c r="AU159" s="82">
        <f t="shared" si="237"/>
        <v>0</v>
      </c>
      <c r="AV159" s="295">
        <f t="shared" si="238"/>
        <v>0</v>
      </c>
      <c r="AW159" s="295">
        <f t="shared" si="255"/>
        <v>0</v>
      </c>
      <c r="AX159" s="295">
        <f t="shared" si="266"/>
        <v>0</v>
      </c>
      <c r="AY159">
        <v>20</v>
      </c>
      <c r="AZ159" s="325"/>
      <c r="BA159" s="325"/>
      <c r="BB159" s="325"/>
      <c r="BC159" s="325"/>
      <c r="BD159" s="325"/>
      <c r="BE159" s="394"/>
      <c r="BF159" s="360">
        <f t="shared" si="257"/>
        <v>21</v>
      </c>
      <c r="BG159" s="359" t="str">
        <f t="shared" si="225"/>
        <v>bxx21</v>
      </c>
      <c r="BH159" s="334">
        <f t="shared" si="239"/>
        <v>2</v>
      </c>
      <c r="BI159" s="82">
        <f t="shared" si="240"/>
        <v>0</v>
      </c>
      <c r="BJ159" s="295">
        <f t="shared" si="241"/>
        <v>0</v>
      </c>
      <c r="BK159" s="295">
        <f t="shared" si="258"/>
        <v>0</v>
      </c>
      <c r="BL159" s="295">
        <f t="shared" si="267"/>
        <v>0</v>
      </c>
      <c r="BM159">
        <v>20</v>
      </c>
      <c r="BN159" s="325"/>
      <c r="BO159" s="325"/>
      <c r="BP159" s="325"/>
      <c r="BQ159" s="325"/>
      <c r="BR159" s="325"/>
      <c r="BS159" s="394"/>
      <c r="BT159" s="360">
        <f t="shared" si="260"/>
        <v>21</v>
      </c>
      <c r="BU159" s="359" t="str">
        <f t="shared" si="226"/>
        <v>bxx21</v>
      </c>
      <c r="BV159" s="334">
        <f t="shared" si="242"/>
        <v>2</v>
      </c>
      <c r="BW159" s="82">
        <f t="shared" si="243"/>
        <v>0</v>
      </c>
      <c r="BX159" s="295">
        <f t="shared" si="244"/>
        <v>0</v>
      </c>
      <c r="BY159" s="295">
        <f t="shared" si="261"/>
        <v>0</v>
      </c>
      <c r="BZ159" s="295">
        <f t="shared" si="268"/>
        <v>0</v>
      </c>
      <c r="CA159">
        <v>20</v>
      </c>
      <c r="CB159" s="325"/>
      <c r="CC159" s="325"/>
      <c r="CD159" s="325"/>
      <c r="CE159" s="325"/>
      <c r="CF159" s="325"/>
      <c r="CH159" s="394"/>
    </row>
    <row r="160" spans="1:86" ht="15" customHeight="1">
      <c r="A160" s="394"/>
      <c r="B160" s="360">
        <f t="shared" si="245"/>
        <v>22</v>
      </c>
      <c r="C160" s="359" t="str">
        <f t="shared" si="221"/>
        <v>bxx22</v>
      </c>
      <c r="D160" s="334">
        <f t="shared" si="227"/>
        <v>2</v>
      </c>
      <c r="E160" s="82">
        <f t="shared" si="228"/>
        <v>0</v>
      </c>
      <c r="F160" s="295">
        <f t="shared" si="229"/>
        <v>0</v>
      </c>
      <c r="G160" s="295">
        <f t="shared" si="246"/>
        <v>0</v>
      </c>
      <c r="H160" s="295">
        <f t="shared" si="263"/>
        <v>0</v>
      </c>
      <c r="I160" s="156">
        <v>21</v>
      </c>
      <c r="J160" s="325"/>
      <c r="K160" s="325"/>
      <c r="L160" s="325"/>
      <c r="M160" s="325"/>
      <c r="N160" s="325"/>
      <c r="O160" s="394"/>
      <c r="P160" s="360">
        <f t="shared" si="248"/>
        <v>22</v>
      </c>
      <c r="Q160" s="359" t="str">
        <f t="shared" si="222"/>
        <v>bxx22</v>
      </c>
      <c r="R160" s="334">
        <f t="shared" si="230"/>
        <v>2</v>
      </c>
      <c r="S160" s="82">
        <f t="shared" si="231"/>
        <v>0</v>
      </c>
      <c r="T160" s="295">
        <f t="shared" si="232"/>
        <v>0</v>
      </c>
      <c r="U160" s="295">
        <f t="shared" si="249"/>
        <v>0</v>
      </c>
      <c r="V160" s="295">
        <f t="shared" si="264"/>
        <v>0</v>
      </c>
      <c r="W160" s="156">
        <v>21</v>
      </c>
      <c r="X160" s="325"/>
      <c r="Y160" s="325"/>
      <c r="Z160" s="325"/>
      <c r="AA160" s="325"/>
      <c r="AB160" s="325"/>
      <c r="AC160" s="394"/>
      <c r="AD160" s="360">
        <f t="shared" si="251"/>
        <v>22</v>
      </c>
      <c r="AE160" s="359" t="str">
        <f t="shared" si="223"/>
        <v>bxx22</v>
      </c>
      <c r="AF160" s="334">
        <f t="shared" si="233"/>
        <v>2</v>
      </c>
      <c r="AG160" s="82">
        <f t="shared" si="234"/>
        <v>0</v>
      </c>
      <c r="AH160" s="295">
        <f t="shared" si="235"/>
        <v>0</v>
      </c>
      <c r="AI160" s="295">
        <f t="shared" si="252"/>
        <v>0</v>
      </c>
      <c r="AJ160" s="295">
        <f t="shared" si="265"/>
        <v>0</v>
      </c>
      <c r="AK160" s="156">
        <v>21</v>
      </c>
      <c r="AL160" s="325"/>
      <c r="AM160" s="325"/>
      <c r="AN160" s="325"/>
      <c r="AO160" s="325"/>
      <c r="AP160" s="325"/>
      <c r="AQ160" s="394"/>
      <c r="AR160" s="360">
        <f t="shared" si="254"/>
        <v>22</v>
      </c>
      <c r="AS160" s="359" t="str">
        <f t="shared" si="224"/>
        <v>bxx22</v>
      </c>
      <c r="AT160" s="334">
        <f t="shared" si="236"/>
        <v>2</v>
      </c>
      <c r="AU160" s="82">
        <f t="shared" si="237"/>
        <v>0</v>
      </c>
      <c r="AV160" s="295">
        <f t="shared" si="238"/>
        <v>0</v>
      </c>
      <c r="AW160" s="295">
        <f t="shared" si="255"/>
        <v>0</v>
      </c>
      <c r="AX160" s="295">
        <f t="shared" si="266"/>
        <v>0</v>
      </c>
      <c r="AY160" s="156">
        <v>21</v>
      </c>
      <c r="AZ160" s="325"/>
      <c r="BA160" s="325"/>
      <c r="BB160" s="325"/>
      <c r="BC160" s="325"/>
      <c r="BD160" s="325"/>
      <c r="BE160" s="394"/>
      <c r="BF160" s="360">
        <f t="shared" si="257"/>
        <v>22</v>
      </c>
      <c r="BG160" s="359" t="str">
        <f t="shared" si="225"/>
        <v>bxx22</v>
      </c>
      <c r="BH160" s="334">
        <f t="shared" si="239"/>
        <v>2</v>
      </c>
      <c r="BI160" s="82">
        <f t="shared" si="240"/>
        <v>0</v>
      </c>
      <c r="BJ160" s="295">
        <f t="shared" si="241"/>
        <v>0</v>
      </c>
      <c r="BK160" s="295">
        <f t="shared" si="258"/>
        <v>0</v>
      </c>
      <c r="BL160" s="295">
        <f t="shared" si="267"/>
        <v>0</v>
      </c>
      <c r="BM160" s="156">
        <v>21</v>
      </c>
      <c r="BN160" s="325"/>
      <c r="BO160" s="325"/>
      <c r="BP160" s="325"/>
      <c r="BQ160" s="325"/>
      <c r="BR160" s="325"/>
      <c r="BS160" s="394"/>
      <c r="BT160" s="360">
        <f t="shared" si="260"/>
        <v>22</v>
      </c>
      <c r="BU160" s="359" t="str">
        <f t="shared" si="226"/>
        <v>bxx22</v>
      </c>
      <c r="BV160" s="334">
        <f t="shared" si="242"/>
        <v>2</v>
      </c>
      <c r="BW160" s="82">
        <f t="shared" si="243"/>
        <v>0</v>
      </c>
      <c r="BX160" s="295">
        <f t="shared" si="244"/>
        <v>0</v>
      </c>
      <c r="BY160" s="295">
        <f t="shared" si="261"/>
        <v>0</v>
      </c>
      <c r="BZ160" s="295">
        <f t="shared" si="268"/>
        <v>0</v>
      </c>
      <c r="CA160" s="156">
        <v>21</v>
      </c>
      <c r="CB160" s="325"/>
      <c r="CC160" s="325"/>
      <c r="CD160" s="325"/>
      <c r="CE160" s="325"/>
      <c r="CF160" s="325"/>
      <c r="CH160" s="394"/>
    </row>
    <row r="161" spans="1:86" ht="15" customHeight="1">
      <c r="A161" s="394"/>
      <c r="B161" s="360">
        <f t="shared" si="245"/>
        <v>23</v>
      </c>
      <c r="C161" s="359" t="str">
        <f t="shared" si="221"/>
        <v>bxx23</v>
      </c>
      <c r="D161" s="334">
        <f t="shared" si="227"/>
        <v>2</v>
      </c>
      <c r="E161" s="82">
        <f t="shared" si="228"/>
        <v>0</v>
      </c>
      <c r="F161" s="295">
        <f t="shared" si="229"/>
        <v>0</v>
      </c>
      <c r="G161" s="295">
        <f t="shared" si="246"/>
        <v>0</v>
      </c>
      <c r="H161" s="295">
        <f t="shared" si="263"/>
        <v>0</v>
      </c>
      <c r="I161">
        <v>22</v>
      </c>
      <c r="J161" s="325"/>
      <c r="K161" s="325"/>
      <c r="L161" s="325"/>
      <c r="M161" s="325"/>
      <c r="N161" s="325"/>
      <c r="O161" s="394"/>
      <c r="P161" s="360">
        <f t="shared" si="248"/>
        <v>23</v>
      </c>
      <c r="Q161" s="359" t="str">
        <f t="shared" si="222"/>
        <v>bxx23</v>
      </c>
      <c r="R161" s="334">
        <f t="shared" si="230"/>
        <v>2</v>
      </c>
      <c r="S161" s="82">
        <f t="shared" si="231"/>
        <v>0</v>
      </c>
      <c r="T161" s="295">
        <f t="shared" si="232"/>
        <v>0</v>
      </c>
      <c r="U161" s="295">
        <f t="shared" si="249"/>
        <v>0</v>
      </c>
      <c r="V161" s="295">
        <f t="shared" si="264"/>
        <v>0</v>
      </c>
      <c r="W161">
        <v>22</v>
      </c>
      <c r="X161" s="325"/>
      <c r="Y161" s="325"/>
      <c r="Z161" s="325"/>
      <c r="AA161" s="325"/>
      <c r="AB161" s="325"/>
      <c r="AC161" s="394"/>
      <c r="AD161" s="360">
        <f t="shared" si="251"/>
        <v>23</v>
      </c>
      <c r="AE161" s="359" t="str">
        <f t="shared" si="223"/>
        <v>bxx23</v>
      </c>
      <c r="AF161" s="334">
        <f t="shared" si="233"/>
        <v>2</v>
      </c>
      <c r="AG161" s="82">
        <f t="shared" si="234"/>
        <v>0</v>
      </c>
      <c r="AH161" s="295">
        <f t="shared" si="235"/>
        <v>0</v>
      </c>
      <c r="AI161" s="295">
        <f t="shared" si="252"/>
        <v>0</v>
      </c>
      <c r="AJ161" s="295">
        <f t="shared" si="265"/>
        <v>0</v>
      </c>
      <c r="AK161">
        <v>22</v>
      </c>
      <c r="AL161" s="325"/>
      <c r="AM161" s="325"/>
      <c r="AN161" s="325"/>
      <c r="AO161" s="325"/>
      <c r="AP161" s="325"/>
      <c r="AQ161" s="394"/>
      <c r="AR161" s="360">
        <f t="shared" si="254"/>
        <v>23</v>
      </c>
      <c r="AS161" s="359" t="str">
        <f t="shared" si="224"/>
        <v>bxx23</v>
      </c>
      <c r="AT161" s="334">
        <f t="shared" si="236"/>
        <v>2</v>
      </c>
      <c r="AU161" s="82">
        <f t="shared" si="237"/>
        <v>0</v>
      </c>
      <c r="AV161" s="295">
        <f t="shared" si="238"/>
        <v>0</v>
      </c>
      <c r="AW161" s="295">
        <f t="shared" si="255"/>
        <v>0</v>
      </c>
      <c r="AX161" s="295">
        <f t="shared" si="266"/>
        <v>0</v>
      </c>
      <c r="AY161">
        <v>22</v>
      </c>
      <c r="AZ161" s="325"/>
      <c r="BA161" s="325"/>
      <c r="BB161" s="325"/>
      <c r="BC161" s="325"/>
      <c r="BD161" s="325"/>
      <c r="BE161" s="394"/>
      <c r="BF161" s="360">
        <f t="shared" si="257"/>
        <v>23</v>
      </c>
      <c r="BG161" s="359" t="str">
        <f t="shared" si="225"/>
        <v>bxx23</v>
      </c>
      <c r="BH161" s="334">
        <f t="shared" si="239"/>
        <v>2</v>
      </c>
      <c r="BI161" s="82">
        <f t="shared" si="240"/>
        <v>0</v>
      </c>
      <c r="BJ161" s="295">
        <f t="shared" si="241"/>
        <v>0</v>
      </c>
      <c r="BK161" s="295">
        <f t="shared" si="258"/>
        <v>0</v>
      </c>
      <c r="BL161" s="295">
        <f t="shared" si="267"/>
        <v>0</v>
      </c>
      <c r="BM161">
        <v>22</v>
      </c>
      <c r="BN161" s="325"/>
      <c r="BO161" s="325"/>
      <c r="BP161" s="325"/>
      <c r="BQ161" s="325"/>
      <c r="BR161" s="325"/>
      <c r="BS161" s="394"/>
      <c r="BT161" s="360">
        <f t="shared" si="260"/>
        <v>23</v>
      </c>
      <c r="BU161" s="359" t="str">
        <f t="shared" si="226"/>
        <v>bxx23</v>
      </c>
      <c r="BV161" s="334">
        <f t="shared" si="242"/>
        <v>2</v>
      </c>
      <c r="BW161" s="82">
        <f t="shared" si="243"/>
        <v>0</v>
      </c>
      <c r="BX161" s="295">
        <f t="shared" si="244"/>
        <v>0</v>
      </c>
      <c r="BY161" s="295">
        <f t="shared" si="261"/>
        <v>0</v>
      </c>
      <c r="BZ161" s="295">
        <f t="shared" si="268"/>
        <v>0</v>
      </c>
      <c r="CA161">
        <v>22</v>
      </c>
      <c r="CB161" s="325"/>
      <c r="CC161" s="325"/>
      <c r="CD161" s="325"/>
      <c r="CE161" s="325"/>
      <c r="CF161" s="325"/>
      <c r="CH161" s="394"/>
    </row>
    <row r="162" spans="1:86" ht="15" customHeight="1">
      <c r="A162" s="394"/>
      <c r="B162" s="360">
        <f t="shared" si="245"/>
        <v>24</v>
      </c>
      <c r="C162" s="359" t="str">
        <f t="shared" si="221"/>
        <v>bxx24</v>
      </c>
      <c r="D162" s="334">
        <f t="shared" si="227"/>
        <v>2</v>
      </c>
      <c r="E162" s="82">
        <f t="shared" si="228"/>
        <v>0</v>
      </c>
      <c r="F162" s="295">
        <f t="shared" si="229"/>
        <v>0</v>
      </c>
      <c r="G162" s="295">
        <f t="shared" si="246"/>
        <v>0</v>
      </c>
      <c r="H162" s="295">
        <f t="shared" si="263"/>
        <v>0</v>
      </c>
      <c r="I162" s="156">
        <v>23</v>
      </c>
      <c r="J162" s="325"/>
      <c r="K162" s="325"/>
      <c r="L162" s="325"/>
      <c r="M162" s="325"/>
      <c r="N162" s="325"/>
      <c r="O162" s="394"/>
      <c r="P162" s="360">
        <f t="shared" si="248"/>
        <v>24</v>
      </c>
      <c r="Q162" s="359" t="str">
        <f t="shared" si="222"/>
        <v>bxx24</v>
      </c>
      <c r="R162" s="334">
        <f t="shared" si="230"/>
        <v>2</v>
      </c>
      <c r="S162" s="82">
        <f t="shared" si="231"/>
        <v>0</v>
      </c>
      <c r="T162" s="295">
        <f t="shared" si="232"/>
        <v>0</v>
      </c>
      <c r="U162" s="295">
        <f t="shared" si="249"/>
        <v>0</v>
      </c>
      <c r="V162" s="295">
        <f t="shared" si="264"/>
        <v>0</v>
      </c>
      <c r="W162" s="156">
        <v>23</v>
      </c>
      <c r="X162" s="325"/>
      <c r="Y162" s="325"/>
      <c r="Z162" s="325"/>
      <c r="AA162" s="325"/>
      <c r="AB162" s="325"/>
      <c r="AC162" s="394"/>
      <c r="AD162" s="360">
        <f t="shared" si="251"/>
        <v>24</v>
      </c>
      <c r="AE162" s="359" t="str">
        <f t="shared" si="223"/>
        <v>bxx24</v>
      </c>
      <c r="AF162" s="334">
        <f t="shared" si="233"/>
        <v>2</v>
      </c>
      <c r="AG162" s="82">
        <f t="shared" si="234"/>
        <v>0</v>
      </c>
      <c r="AH162" s="295">
        <f t="shared" si="235"/>
        <v>0</v>
      </c>
      <c r="AI162" s="295">
        <f t="shared" si="252"/>
        <v>0</v>
      </c>
      <c r="AJ162" s="295">
        <f t="shared" si="265"/>
        <v>0</v>
      </c>
      <c r="AK162" s="156">
        <v>23</v>
      </c>
      <c r="AL162" s="325"/>
      <c r="AM162" s="325"/>
      <c r="AN162" s="325"/>
      <c r="AO162" s="325"/>
      <c r="AP162" s="325"/>
      <c r="AQ162" s="394"/>
      <c r="AR162" s="360">
        <f t="shared" si="254"/>
        <v>24</v>
      </c>
      <c r="AS162" s="359" t="str">
        <f t="shared" si="224"/>
        <v>bxx24</v>
      </c>
      <c r="AT162" s="334">
        <f t="shared" si="236"/>
        <v>2</v>
      </c>
      <c r="AU162" s="82">
        <f t="shared" si="237"/>
        <v>0</v>
      </c>
      <c r="AV162" s="295">
        <f t="shared" si="238"/>
        <v>0</v>
      </c>
      <c r="AW162" s="295">
        <f t="shared" si="255"/>
        <v>0</v>
      </c>
      <c r="AX162" s="295">
        <f t="shared" si="266"/>
        <v>0</v>
      </c>
      <c r="AY162" s="156">
        <v>23</v>
      </c>
      <c r="AZ162" s="325"/>
      <c r="BA162" s="325"/>
      <c r="BB162" s="325"/>
      <c r="BC162" s="325"/>
      <c r="BD162" s="325"/>
      <c r="BE162" s="394"/>
      <c r="BF162" s="360">
        <f t="shared" si="257"/>
        <v>24</v>
      </c>
      <c r="BG162" s="359" t="str">
        <f t="shared" si="225"/>
        <v>bxx24</v>
      </c>
      <c r="BH162" s="334">
        <f t="shared" si="239"/>
        <v>2</v>
      </c>
      <c r="BI162" s="82">
        <f t="shared" si="240"/>
        <v>0</v>
      </c>
      <c r="BJ162" s="295">
        <f t="shared" si="241"/>
        <v>0</v>
      </c>
      <c r="BK162" s="295">
        <f t="shared" si="258"/>
        <v>0</v>
      </c>
      <c r="BL162" s="295">
        <f t="shared" si="267"/>
        <v>0</v>
      </c>
      <c r="BM162" s="156">
        <v>23</v>
      </c>
      <c r="BN162" s="325"/>
      <c r="BO162" s="325"/>
      <c r="BP162" s="325"/>
      <c r="BQ162" s="325"/>
      <c r="BR162" s="325"/>
      <c r="BS162" s="394"/>
      <c r="BT162" s="360">
        <f t="shared" si="260"/>
        <v>24</v>
      </c>
      <c r="BU162" s="359" t="str">
        <f t="shared" si="226"/>
        <v>bxx24</v>
      </c>
      <c r="BV162" s="334">
        <f t="shared" si="242"/>
        <v>2</v>
      </c>
      <c r="BW162" s="82">
        <f t="shared" si="243"/>
        <v>0</v>
      </c>
      <c r="BX162" s="295">
        <f t="shared" si="244"/>
        <v>0</v>
      </c>
      <c r="BY162" s="295">
        <f t="shared" si="261"/>
        <v>0</v>
      </c>
      <c r="BZ162" s="295">
        <f t="shared" si="268"/>
        <v>0</v>
      </c>
      <c r="CA162" s="156">
        <v>23</v>
      </c>
      <c r="CB162" s="325"/>
      <c r="CC162" s="325"/>
      <c r="CD162" s="325"/>
      <c r="CE162" s="325"/>
      <c r="CF162" s="325"/>
      <c r="CH162" s="394"/>
    </row>
    <row r="163" spans="1:86" ht="15" customHeight="1">
      <c r="A163" s="394"/>
      <c r="B163" s="360">
        <f t="shared" si="245"/>
        <v>25</v>
      </c>
      <c r="C163" s="359" t="str">
        <f t="shared" si="221"/>
        <v>bxx25</v>
      </c>
      <c r="D163" s="334">
        <f t="shared" si="227"/>
        <v>2</v>
      </c>
      <c r="E163" s="82">
        <f t="shared" si="228"/>
        <v>0</v>
      </c>
      <c r="F163" s="295">
        <f t="shared" si="229"/>
        <v>0</v>
      </c>
      <c r="G163" s="295">
        <f t="shared" si="246"/>
        <v>0</v>
      </c>
      <c r="H163" s="295">
        <f t="shared" si="263"/>
        <v>0</v>
      </c>
      <c r="I163">
        <v>24</v>
      </c>
      <c r="J163" s="325"/>
      <c r="K163" s="325"/>
      <c r="L163" s="325"/>
      <c r="M163" s="325"/>
      <c r="N163" s="325"/>
      <c r="O163" s="394"/>
      <c r="P163" s="360">
        <f t="shared" si="248"/>
        <v>25</v>
      </c>
      <c r="Q163" s="359" t="str">
        <f t="shared" si="222"/>
        <v>bxx25</v>
      </c>
      <c r="R163" s="334">
        <f t="shared" si="230"/>
        <v>2</v>
      </c>
      <c r="S163" s="82">
        <f t="shared" si="231"/>
        <v>0</v>
      </c>
      <c r="T163" s="295">
        <f t="shared" si="232"/>
        <v>0</v>
      </c>
      <c r="U163" s="295">
        <f t="shared" si="249"/>
        <v>0</v>
      </c>
      <c r="V163" s="295">
        <f t="shared" si="264"/>
        <v>0</v>
      </c>
      <c r="W163">
        <v>24</v>
      </c>
      <c r="X163" s="325"/>
      <c r="Y163" s="325"/>
      <c r="Z163" s="325"/>
      <c r="AA163" s="325"/>
      <c r="AB163" s="325"/>
      <c r="AC163" s="394"/>
      <c r="AD163" s="360">
        <f t="shared" si="251"/>
        <v>25</v>
      </c>
      <c r="AE163" s="359" t="str">
        <f t="shared" si="223"/>
        <v>bxx25</v>
      </c>
      <c r="AF163" s="334">
        <f t="shared" si="233"/>
        <v>2</v>
      </c>
      <c r="AG163" s="82">
        <f t="shared" si="234"/>
        <v>0</v>
      </c>
      <c r="AH163" s="295">
        <f t="shared" si="235"/>
        <v>0</v>
      </c>
      <c r="AI163" s="295">
        <f t="shared" si="252"/>
        <v>0</v>
      </c>
      <c r="AJ163" s="295">
        <f t="shared" si="265"/>
        <v>0</v>
      </c>
      <c r="AK163">
        <v>24</v>
      </c>
      <c r="AL163" s="325"/>
      <c r="AM163" s="325"/>
      <c r="AN163" s="325"/>
      <c r="AO163" s="325"/>
      <c r="AP163" s="325"/>
      <c r="AQ163" s="394"/>
      <c r="AR163" s="360">
        <f t="shared" si="254"/>
        <v>25</v>
      </c>
      <c r="AS163" s="359" t="str">
        <f t="shared" si="224"/>
        <v>bxx25</v>
      </c>
      <c r="AT163" s="334">
        <f t="shared" si="236"/>
        <v>2</v>
      </c>
      <c r="AU163" s="82">
        <f t="shared" si="237"/>
        <v>0</v>
      </c>
      <c r="AV163" s="295">
        <f t="shared" si="238"/>
        <v>0</v>
      </c>
      <c r="AW163" s="295">
        <f t="shared" si="255"/>
        <v>0</v>
      </c>
      <c r="AX163" s="295">
        <f t="shared" si="266"/>
        <v>0</v>
      </c>
      <c r="AY163">
        <v>24</v>
      </c>
      <c r="AZ163" s="325"/>
      <c r="BA163" s="325"/>
      <c r="BB163" s="325"/>
      <c r="BC163" s="325"/>
      <c r="BD163" s="325"/>
      <c r="BE163" s="394"/>
      <c r="BF163" s="360">
        <f t="shared" si="257"/>
        <v>25</v>
      </c>
      <c r="BG163" s="359" t="str">
        <f t="shared" si="225"/>
        <v>bxx25</v>
      </c>
      <c r="BH163" s="334">
        <f t="shared" si="239"/>
        <v>2</v>
      </c>
      <c r="BI163" s="82">
        <f t="shared" si="240"/>
        <v>0</v>
      </c>
      <c r="BJ163" s="295">
        <f t="shared" si="241"/>
        <v>0</v>
      </c>
      <c r="BK163" s="295">
        <f t="shared" si="258"/>
        <v>0</v>
      </c>
      <c r="BL163" s="295">
        <f t="shared" si="267"/>
        <v>0</v>
      </c>
      <c r="BM163">
        <v>24</v>
      </c>
      <c r="BN163" s="325"/>
      <c r="BO163" s="325"/>
      <c r="BP163" s="325"/>
      <c r="BQ163" s="325"/>
      <c r="BR163" s="325"/>
      <c r="BS163" s="394"/>
      <c r="BT163" s="360">
        <f t="shared" si="260"/>
        <v>25</v>
      </c>
      <c r="BU163" s="359" t="str">
        <f t="shared" si="226"/>
        <v>bxx25</v>
      </c>
      <c r="BV163" s="334">
        <f t="shared" si="242"/>
        <v>2</v>
      </c>
      <c r="BW163" s="82">
        <f t="shared" si="243"/>
        <v>0</v>
      </c>
      <c r="BX163" s="295">
        <f t="shared" si="244"/>
        <v>0</v>
      </c>
      <c r="BY163" s="295">
        <f t="shared" si="261"/>
        <v>0</v>
      </c>
      <c r="BZ163" s="295">
        <f t="shared" si="268"/>
        <v>0</v>
      </c>
      <c r="CA163">
        <v>24</v>
      </c>
      <c r="CB163" s="325"/>
      <c r="CC163" s="325"/>
      <c r="CD163" s="325"/>
      <c r="CE163" s="325"/>
      <c r="CF163" s="325"/>
      <c r="CH163" s="394"/>
    </row>
    <row r="164" spans="1:86" ht="15" customHeight="1">
      <c r="A164" s="394"/>
      <c r="B164" s="360">
        <f t="shared" si="245"/>
        <v>26</v>
      </c>
      <c r="C164" s="359" t="str">
        <f t="shared" si="221"/>
        <v>bxx26</v>
      </c>
      <c r="D164" s="334">
        <f t="shared" si="227"/>
        <v>2</v>
      </c>
      <c r="E164" s="82">
        <f t="shared" si="228"/>
        <v>0</v>
      </c>
      <c r="F164" s="295">
        <f t="shared" si="229"/>
        <v>0</v>
      </c>
      <c r="G164" s="295">
        <f t="shared" si="246"/>
        <v>0</v>
      </c>
      <c r="H164" s="295">
        <f t="shared" si="263"/>
        <v>0</v>
      </c>
      <c r="I164" s="156">
        <v>25</v>
      </c>
      <c r="J164" s="325"/>
      <c r="K164" s="325"/>
      <c r="L164" s="325"/>
      <c r="M164" s="325"/>
      <c r="N164" s="325"/>
      <c r="O164" s="394"/>
      <c r="P164" s="360">
        <f t="shared" si="248"/>
        <v>26</v>
      </c>
      <c r="Q164" s="359" t="str">
        <f t="shared" si="222"/>
        <v>bxx26</v>
      </c>
      <c r="R164" s="334">
        <f t="shared" si="230"/>
        <v>2</v>
      </c>
      <c r="S164" s="82">
        <f t="shared" si="231"/>
        <v>0</v>
      </c>
      <c r="T164" s="295">
        <f t="shared" si="232"/>
        <v>0</v>
      </c>
      <c r="U164" s="295">
        <f t="shared" si="249"/>
        <v>0</v>
      </c>
      <c r="V164" s="295">
        <f t="shared" si="264"/>
        <v>0</v>
      </c>
      <c r="W164" s="156">
        <v>25</v>
      </c>
      <c r="X164" s="325"/>
      <c r="Y164" s="325"/>
      <c r="Z164" s="325"/>
      <c r="AA164" s="325"/>
      <c r="AB164" s="325"/>
      <c r="AC164" s="394"/>
      <c r="AD164" s="360">
        <f t="shared" si="251"/>
        <v>26</v>
      </c>
      <c r="AE164" s="359" t="str">
        <f t="shared" si="223"/>
        <v>bxx26</v>
      </c>
      <c r="AF164" s="334">
        <f t="shared" si="233"/>
        <v>2</v>
      </c>
      <c r="AG164" s="82">
        <f t="shared" si="234"/>
        <v>0</v>
      </c>
      <c r="AH164" s="295">
        <f t="shared" si="235"/>
        <v>0</v>
      </c>
      <c r="AI164" s="295">
        <f t="shared" si="252"/>
        <v>0</v>
      </c>
      <c r="AJ164" s="295">
        <f t="shared" si="265"/>
        <v>0</v>
      </c>
      <c r="AK164" s="156">
        <v>25</v>
      </c>
      <c r="AL164" s="325"/>
      <c r="AM164" s="325"/>
      <c r="AN164" s="325"/>
      <c r="AO164" s="325"/>
      <c r="AP164" s="325"/>
      <c r="AQ164" s="394"/>
      <c r="AR164" s="360">
        <f t="shared" si="254"/>
        <v>26</v>
      </c>
      <c r="AS164" s="359" t="str">
        <f t="shared" si="224"/>
        <v>bxx26</v>
      </c>
      <c r="AT164" s="334">
        <f t="shared" si="236"/>
        <v>2</v>
      </c>
      <c r="AU164" s="82">
        <f t="shared" si="237"/>
        <v>0</v>
      </c>
      <c r="AV164" s="295">
        <f t="shared" si="238"/>
        <v>0</v>
      </c>
      <c r="AW164" s="295">
        <f t="shared" si="255"/>
        <v>0</v>
      </c>
      <c r="AX164" s="295">
        <f t="shared" si="266"/>
        <v>0</v>
      </c>
      <c r="AY164" s="156">
        <v>25</v>
      </c>
      <c r="AZ164" s="325"/>
      <c r="BA164" s="325"/>
      <c r="BB164" s="325"/>
      <c r="BC164" s="325"/>
      <c r="BD164" s="325"/>
      <c r="BE164" s="394"/>
      <c r="BF164" s="360">
        <f t="shared" si="257"/>
        <v>26</v>
      </c>
      <c r="BG164" s="359" t="str">
        <f t="shared" si="225"/>
        <v>bxx26</v>
      </c>
      <c r="BH164" s="334">
        <f t="shared" si="239"/>
        <v>2</v>
      </c>
      <c r="BI164" s="82">
        <f t="shared" si="240"/>
        <v>0</v>
      </c>
      <c r="BJ164" s="295">
        <f t="shared" si="241"/>
        <v>0</v>
      </c>
      <c r="BK164" s="295">
        <f t="shared" si="258"/>
        <v>0</v>
      </c>
      <c r="BL164" s="295">
        <f t="shared" si="267"/>
        <v>0</v>
      </c>
      <c r="BM164" s="156">
        <v>25</v>
      </c>
      <c r="BN164" s="325"/>
      <c r="BO164" s="325"/>
      <c r="BP164" s="325"/>
      <c r="BQ164" s="325"/>
      <c r="BR164" s="325"/>
      <c r="BS164" s="394"/>
      <c r="BT164" s="360">
        <f t="shared" si="260"/>
        <v>26</v>
      </c>
      <c r="BU164" s="359" t="str">
        <f t="shared" si="226"/>
        <v>bxx26</v>
      </c>
      <c r="BV164" s="334">
        <f t="shared" si="242"/>
        <v>2</v>
      </c>
      <c r="BW164" s="82">
        <f t="shared" si="243"/>
        <v>0</v>
      </c>
      <c r="BX164" s="295">
        <f t="shared" si="244"/>
        <v>0</v>
      </c>
      <c r="BY164" s="295">
        <f t="shared" si="261"/>
        <v>0</v>
      </c>
      <c r="BZ164" s="295">
        <f t="shared" si="268"/>
        <v>0</v>
      </c>
      <c r="CA164" s="156">
        <v>25</v>
      </c>
      <c r="CB164" s="325"/>
      <c r="CC164" s="325"/>
      <c r="CD164" s="325"/>
      <c r="CE164" s="325"/>
      <c r="CF164" s="325"/>
      <c r="CH164" s="394"/>
    </row>
    <row r="165" spans="1:86" ht="15" customHeight="1">
      <c r="A165" s="394"/>
      <c r="B165" s="360">
        <f t="shared" si="245"/>
        <v>27</v>
      </c>
      <c r="C165" s="359" t="str">
        <f t="shared" si="221"/>
        <v>bxx27</v>
      </c>
      <c r="D165" s="334">
        <f t="shared" si="227"/>
        <v>2</v>
      </c>
      <c r="E165" s="82">
        <f t="shared" si="228"/>
        <v>0</v>
      </c>
      <c r="F165" s="295">
        <f t="shared" si="229"/>
        <v>0</v>
      </c>
      <c r="G165" s="295">
        <f t="shared" si="246"/>
        <v>0</v>
      </c>
      <c r="H165" s="295">
        <f t="shared" si="263"/>
        <v>0</v>
      </c>
      <c r="I165">
        <v>26</v>
      </c>
      <c r="J165" s="325"/>
      <c r="K165" s="325"/>
      <c r="L165" s="325"/>
      <c r="M165" s="325"/>
      <c r="N165" s="325"/>
      <c r="O165" s="394"/>
      <c r="P165" s="360">
        <f t="shared" si="248"/>
        <v>27</v>
      </c>
      <c r="Q165" s="359" t="str">
        <f t="shared" si="222"/>
        <v>bxx27</v>
      </c>
      <c r="R165" s="334">
        <f t="shared" si="230"/>
        <v>2</v>
      </c>
      <c r="S165" s="82">
        <f t="shared" si="231"/>
        <v>0</v>
      </c>
      <c r="T165" s="295">
        <f t="shared" si="232"/>
        <v>0</v>
      </c>
      <c r="U165" s="295">
        <f t="shared" si="249"/>
        <v>0</v>
      </c>
      <c r="V165" s="295">
        <f t="shared" si="264"/>
        <v>0</v>
      </c>
      <c r="W165">
        <v>26</v>
      </c>
      <c r="X165" s="325"/>
      <c r="Y165" s="325"/>
      <c r="Z165" s="325"/>
      <c r="AA165" s="325"/>
      <c r="AB165" s="325"/>
      <c r="AC165" s="394"/>
      <c r="AD165" s="360">
        <f t="shared" si="251"/>
        <v>27</v>
      </c>
      <c r="AE165" s="359" t="str">
        <f t="shared" si="223"/>
        <v>bxx27</v>
      </c>
      <c r="AF165" s="334">
        <f t="shared" si="233"/>
        <v>2</v>
      </c>
      <c r="AG165" s="82">
        <f t="shared" si="234"/>
        <v>0</v>
      </c>
      <c r="AH165" s="295">
        <f t="shared" si="235"/>
        <v>0</v>
      </c>
      <c r="AI165" s="295">
        <f t="shared" si="252"/>
        <v>0</v>
      </c>
      <c r="AJ165" s="295">
        <f t="shared" si="265"/>
        <v>0</v>
      </c>
      <c r="AK165">
        <v>26</v>
      </c>
      <c r="AL165" s="325"/>
      <c r="AM165" s="325"/>
      <c r="AN165" s="325"/>
      <c r="AO165" s="325"/>
      <c r="AP165" s="325"/>
      <c r="AQ165" s="394"/>
      <c r="AR165" s="360">
        <f t="shared" si="254"/>
        <v>27</v>
      </c>
      <c r="AS165" s="359" t="str">
        <f t="shared" si="224"/>
        <v>bxx27</v>
      </c>
      <c r="AT165" s="334">
        <f t="shared" si="236"/>
        <v>2</v>
      </c>
      <c r="AU165" s="82">
        <f t="shared" si="237"/>
        <v>0</v>
      </c>
      <c r="AV165" s="295">
        <f t="shared" si="238"/>
        <v>0</v>
      </c>
      <c r="AW165" s="295">
        <f t="shared" si="255"/>
        <v>0</v>
      </c>
      <c r="AX165" s="295">
        <f t="shared" si="266"/>
        <v>0</v>
      </c>
      <c r="AY165">
        <v>26</v>
      </c>
      <c r="AZ165" s="325"/>
      <c r="BA165" s="325"/>
      <c r="BB165" s="325"/>
      <c r="BC165" s="325"/>
      <c r="BD165" s="325"/>
      <c r="BE165" s="394"/>
      <c r="BF165" s="360">
        <f t="shared" si="257"/>
        <v>27</v>
      </c>
      <c r="BG165" s="359" t="str">
        <f t="shared" si="225"/>
        <v>bxx27</v>
      </c>
      <c r="BH165" s="334">
        <f t="shared" si="239"/>
        <v>2</v>
      </c>
      <c r="BI165" s="82">
        <f t="shared" si="240"/>
        <v>0</v>
      </c>
      <c r="BJ165" s="295">
        <f t="shared" si="241"/>
        <v>0</v>
      </c>
      <c r="BK165" s="295">
        <f t="shared" si="258"/>
        <v>0</v>
      </c>
      <c r="BL165" s="295">
        <f t="shared" si="267"/>
        <v>0</v>
      </c>
      <c r="BM165">
        <v>26</v>
      </c>
      <c r="BN165" s="325"/>
      <c r="BO165" s="325"/>
      <c r="BP165" s="325"/>
      <c r="BQ165" s="325"/>
      <c r="BR165" s="325"/>
      <c r="BS165" s="394"/>
      <c r="BT165" s="360">
        <f t="shared" si="260"/>
        <v>27</v>
      </c>
      <c r="BU165" s="359" t="str">
        <f t="shared" si="226"/>
        <v>bxx27</v>
      </c>
      <c r="BV165" s="334">
        <f t="shared" si="242"/>
        <v>2</v>
      </c>
      <c r="BW165" s="82">
        <f t="shared" si="243"/>
        <v>0</v>
      </c>
      <c r="BX165" s="295">
        <f t="shared" si="244"/>
        <v>0</v>
      </c>
      <c r="BY165" s="295">
        <f t="shared" si="261"/>
        <v>0</v>
      </c>
      <c r="BZ165" s="295">
        <f t="shared" si="268"/>
        <v>0</v>
      </c>
      <c r="CA165">
        <v>26</v>
      </c>
      <c r="CB165" s="325"/>
      <c r="CC165" s="325"/>
      <c r="CD165" s="325"/>
      <c r="CE165" s="325"/>
      <c r="CF165" s="325"/>
      <c r="CH165" s="394"/>
    </row>
    <row r="166" spans="1:86" ht="15" customHeight="1">
      <c r="A166" s="394"/>
      <c r="B166" s="360">
        <f t="shared" si="245"/>
        <v>28</v>
      </c>
      <c r="C166" s="359" t="str">
        <f t="shared" si="221"/>
        <v>bxx28</v>
      </c>
      <c r="D166" s="334">
        <f t="shared" si="227"/>
        <v>2</v>
      </c>
      <c r="E166" s="82">
        <f t="shared" si="228"/>
        <v>0</v>
      </c>
      <c r="F166" s="295">
        <f t="shared" si="229"/>
        <v>0</v>
      </c>
      <c r="G166" s="295">
        <f t="shared" si="246"/>
        <v>0</v>
      </c>
      <c r="H166" s="295">
        <f t="shared" si="263"/>
        <v>0</v>
      </c>
      <c r="I166" s="156">
        <v>27</v>
      </c>
      <c r="J166" s="325"/>
      <c r="K166" s="325"/>
      <c r="L166" s="325"/>
      <c r="M166" s="325"/>
      <c r="N166" s="325"/>
      <c r="O166" s="394"/>
      <c r="P166" s="360">
        <f t="shared" si="248"/>
        <v>28</v>
      </c>
      <c r="Q166" s="359" t="str">
        <f t="shared" si="222"/>
        <v>bxx28</v>
      </c>
      <c r="R166" s="334">
        <f t="shared" si="230"/>
        <v>2</v>
      </c>
      <c r="S166" s="82">
        <f t="shared" si="231"/>
        <v>0</v>
      </c>
      <c r="T166" s="295">
        <f t="shared" si="232"/>
        <v>0</v>
      </c>
      <c r="U166" s="295">
        <f t="shared" si="249"/>
        <v>0</v>
      </c>
      <c r="V166" s="295">
        <f t="shared" si="264"/>
        <v>0</v>
      </c>
      <c r="W166" s="156">
        <v>27</v>
      </c>
      <c r="X166" s="325"/>
      <c r="Y166" s="325"/>
      <c r="Z166" s="325"/>
      <c r="AA166" s="325"/>
      <c r="AB166" s="325"/>
      <c r="AC166" s="394"/>
      <c r="AD166" s="360">
        <f t="shared" si="251"/>
        <v>28</v>
      </c>
      <c r="AE166" s="359" t="str">
        <f t="shared" si="223"/>
        <v>bxx28</v>
      </c>
      <c r="AF166" s="334">
        <f t="shared" si="233"/>
        <v>2</v>
      </c>
      <c r="AG166" s="82">
        <f t="shared" si="234"/>
        <v>0</v>
      </c>
      <c r="AH166" s="295">
        <f t="shared" si="235"/>
        <v>0</v>
      </c>
      <c r="AI166" s="295">
        <f t="shared" si="252"/>
        <v>0</v>
      </c>
      <c r="AJ166" s="295">
        <f t="shared" si="265"/>
        <v>0</v>
      </c>
      <c r="AK166" s="156">
        <v>27</v>
      </c>
      <c r="AL166" s="325"/>
      <c r="AM166" s="325"/>
      <c r="AN166" s="325"/>
      <c r="AO166" s="325"/>
      <c r="AP166" s="325"/>
      <c r="AQ166" s="394"/>
      <c r="AR166" s="360">
        <f t="shared" si="254"/>
        <v>28</v>
      </c>
      <c r="AS166" s="359" t="str">
        <f t="shared" si="224"/>
        <v>bxx28</v>
      </c>
      <c r="AT166" s="334">
        <f t="shared" si="236"/>
        <v>2</v>
      </c>
      <c r="AU166" s="82">
        <f t="shared" si="237"/>
        <v>0</v>
      </c>
      <c r="AV166" s="295">
        <f t="shared" si="238"/>
        <v>0</v>
      </c>
      <c r="AW166" s="295">
        <f t="shared" si="255"/>
        <v>0</v>
      </c>
      <c r="AX166" s="295">
        <f t="shared" si="266"/>
        <v>0</v>
      </c>
      <c r="AY166" s="156">
        <v>27</v>
      </c>
      <c r="AZ166" s="325"/>
      <c r="BA166" s="325"/>
      <c r="BB166" s="325"/>
      <c r="BC166" s="325"/>
      <c r="BD166" s="325"/>
      <c r="BE166" s="394"/>
      <c r="BF166" s="360">
        <f t="shared" si="257"/>
        <v>28</v>
      </c>
      <c r="BG166" s="359" t="str">
        <f t="shared" si="225"/>
        <v>bxx28</v>
      </c>
      <c r="BH166" s="334">
        <f t="shared" si="239"/>
        <v>2</v>
      </c>
      <c r="BI166" s="82">
        <f t="shared" si="240"/>
        <v>0</v>
      </c>
      <c r="BJ166" s="295">
        <f t="shared" si="241"/>
        <v>0</v>
      </c>
      <c r="BK166" s="295">
        <f t="shared" si="258"/>
        <v>0</v>
      </c>
      <c r="BL166" s="295">
        <f t="shared" si="267"/>
        <v>0</v>
      </c>
      <c r="BM166" s="156">
        <v>27</v>
      </c>
      <c r="BN166" s="325"/>
      <c r="BO166" s="325"/>
      <c r="BP166" s="325"/>
      <c r="BQ166" s="325"/>
      <c r="BR166" s="325"/>
      <c r="BS166" s="394"/>
      <c r="BT166" s="360">
        <f t="shared" si="260"/>
        <v>28</v>
      </c>
      <c r="BU166" s="359" t="str">
        <f t="shared" si="226"/>
        <v>bxx28</v>
      </c>
      <c r="BV166" s="334">
        <f t="shared" si="242"/>
        <v>2</v>
      </c>
      <c r="BW166" s="82">
        <f t="shared" si="243"/>
        <v>0</v>
      </c>
      <c r="BX166" s="295">
        <f t="shared" si="244"/>
        <v>0</v>
      </c>
      <c r="BY166" s="295">
        <f t="shared" si="261"/>
        <v>0</v>
      </c>
      <c r="BZ166" s="295">
        <f t="shared" si="268"/>
        <v>0</v>
      </c>
      <c r="CA166" s="156">
        <v>27</v>
      </c>
      <c r="CB166" s="325"/>
      <c r="CC166" s="325"/>
      <c r="CD166" s="325"/>
      <c r="CE166" s="325"/>
      <c r="CF166" s="325"/>
      <c r="CH166" s="394"/>
    </row>
    <row r="167" spans="1:86" ht="15" customHeight="1">
      <c r="A167" s="394"/>
      <c r="B167" s="360">
        <f t="shared" si="245"/>
        <v>29</v>
      </c>
      <c r="C167" s="359" t="str">
        <f t="shared" si="221"/>
        <v>bxx29</v>
      </c>
      <c r="D167" s="334">
        <f t="shared" si="227"/>
        <v>2</v>
      </c>
      <c r="E167" s="82">
        <f t="shared" si="228"/>
        <v>0</v>
      </c>
      <c r="F167" s="295">
        <f t="shared" si="229"/>
        <v>0</v>
      </c>
      <c r="G167" s="295">
        <f t="shared" si="246"/>
        <v>0</v>
      </c>
      <c r="H167" s="295">
        <f t="shared" si="263"/>
        <v>0</v>
      </c>
      <c r="I167">
        <v>28</v>
      </c>
      <c r="J167" s="325"/>
      <c r="K167" s="325"/>
      <c r="L167" s="325"/>
      <c r="M167" s="325"/>
      <c r="N167" s="325"/>
      <c r="O167" s="394"/>
      <c r="P167" s="360">
        <f t="shared" si="248"/>
        <v>29</v>
      </c>
      <c r="Q167" s="359" t="str">
        <f t="shared" si="222"/>
        <v>bxx29</v>
      </c>
      <c r="R167" s="334">
        <f t="shared" si="230"/>
        <v>2</v>
      </c>
      <c r="S167" s="82">
        <f t="shared" si="231"/>
        <v>0</v>
      </c>
      <c r="T167" s="295">
        <f t="shared" si="232"/>
        <v>0</v>
      </c>
      <c r="U167" s="295">
        <f t="shared" si="249"/>
        <v>0</v>
      </c>
      <c r="V167" s="295">
        <f t="shared" si="264"/>
        <v>0</v>
      </c>
      <c r="W167">
        <v>28</v>
      </c>
      <c r="X167" s="325"/>
      <c r="Y167" s="325"/>
      <c r="Z167" s="325"/>
      <c r="AA167" s="325"/>
      <c r="AB167" s="325"/>
      <c r="AC167" s="394"/>
      <c r="AD167" s="360">
        <f t="shared" si="251"/>
        <v>29</v>
      </c>
      <c r="AE167" s="359" t="str">
        <f t="shared" si="223"/>
        <v>bxx29</v>
      </c>
      <c r="AF167" s="334">
        <f t="shared" si="233"/>
        <v>2</v>
      </c>
      <c r="AG167" s="82">
        <f t="shared" si="234"/>
        <v>0</v>
      </c>
      <c r="AH167" s="295">
        <f t="shared" si="235"/>
        <v>0</v>
      </c>
      <c r="AI167" s="295">
        <f t="shared" si="252"/>
        <v>0</v>
      </c>
      <c r="AJ167" s="295">
        <f t="shared" si="265"/>
        <v>0</v>
      </c>
      <c r="AK167">
        <v>28</v>
      </c>
      <c r="AL167" s="325"/>
      <c r="AM167" s="325"/>
      <c r="AN167" s="325"/>
      <c r="AO167" s="325"/>
      <c r="AP167" s="325"/>
      <c r="AQ167" s="394"/>
      <c r="AR167" s="360">
        <f t="shared" si="254"/>
        <v>29</v>
      </c>
      <c r="AS167" s="359" t="str">
        <f t="shared" si="224"/>
        <v>bxx29</v>
      </c>
      <c r="AT167" s="334">
        <f t="shared" si="236"/>
        <v>2</v>
      </c>
      <c r="AU167" s="82">
        <f t="shared" si="237"/>
        <v>0</v>
      </c>
      <c r="AV167" s="295">
        <f t="shared" si="238"/>
        <v>0</v>
      </c>
      <c r="AW167" s="295">
        <f t="shared" si="255"/>
        <v>0</v>
      </c>
      <c r="AX167" s="295">
        <f t="shared" si="266"/>
        <v>0</v>
      </c>
      <c r="AY167">
        <v>28</v>
      </c>
      <c r="AZ167" s="325"/>
      <c r="BA167" s="325"/>
      <c r="BB167" s="325"/>
      <c r="BC167" s="325"/>
      <c r="BD167" s="325"/>
      <c r="BE167" s="394"/>
      <c r="BF167" s="360">
        <f t="shared" si="257"/>
        <v>29</v>
      </c>
      <c r="BG167" s="359" t="str">
        <f t="shared" si="225"/>
        <v>bxx29</v>
      </c>
      <c r="BH167" s="334">
        <f t="shared" si="239"/>
        <v>2</v>
      </c>
      <c r="BI167" s="82">
        <f t="shared" si="240"/>
        <v>0</v>
      </c>
      <c r="BJ167" s="295">
        <f t="shared" si="241"/>
        <v>0</v>
      </c>
      <c r="BK167" s="295">
        <f t="shared" si="258"/>
        <v>0</v>
      </c>
      <c r="BL167" s="295">
        <f t="shared" si="267"/>
        <v>0</v>
      </c>
      <c r="BM167">
        <v>28</v>
      </c>
      <c r="BN167" s="325"/>
      <c r="BO167" s="325"/>
      <c r="BP167" s="325"/>
      <c r="BQ167" s="325"/>
      <c r="BR167" s="325"/>
      <c r="BS167" s="394"/>
      <c r="BT167" s="360">
        <f t="shared" si="260"/>
        <v>29</v>
      </c>
      <c r="BU167" s="359" t="str">
        <f t="shared" si="226"/>
        <v>bxx29</v>
      </c>
      <c r="BV167" s="334">
        <f t="shared" si="242"/>
        <v>2</v>
      </c>
      <c r="BW167" s="82">
        <f t="shared" si="243"/>
        <v>0</v>
      </c>
      <c r="BX167" s="295">
        <f t="shared" si="244"/>
        <v>0</v>
      </c>
      <c r="BY167" s="295">
        <f t="shared" si="261"/>
        <v>0</v>
      </c>
      <c r="BZ167" s="295">
        <f t="shared" si="268"/>
        <v>0</v>
      </c>
      <c r="CA167">
        <v>28</v>
      </c>
      <c r="CB167" s="325"/>
      <c r="CC167" s="325"/>
      <c r="CD167" s="325"/>
      <c r="CE167" s="325"/>
      <c r="CF167" s="325"/>
      <c r="CH167" s="394"/>
    </row>
    <row r="168" spans="1:86" ht="15" customHeight="1">
      <c r="A168" s="394"/>
      <c r="B168" s="360">
        <f t="shared" si="245"/>
        <v>30</v>
      </c>
      <c r="C168" s="359" t="str">
        <f t="shared" si="221"/>
        <v>bxx30</v>
      </c>
      <c r="D168" s="334">
        <f t="shared" si="227"/>
        <v>2</v>
      </c>
      <c r="E168" s="82">
        <f t="shared" si="228"/>
        <v>0</v>
      </c>
      <c r="F168" s="295">
        <f t="shared" si="229"/>
        <v>0</v>
      </c>
      <c r="G168" s="295">
        <f t="shared" si="246"/>
        <v>0</v>
      </c>
      <c r="H168" s="295">
        <f t="shared" si="263"/>
        <v>0</v>
      </c>
      <c r="I168" s="156">
        <v>29</v>
      </c>
      <c r="J168" s="325"/>
      <c r="K168" s="325"/>
      <c r="L168" s="325"/>
      <c r="M168" s="325"/>
      <c r="N168" s="325"/>
      <c r="O168" s="394"/>
      <c r="P168" s="360">
        <f t="shared" si="248"/>
        <v>30</v>
      </c>
      <c r="Q168" s="359" t="str">
        <f t="shared" si="222"/>
        <v>bxx30</v>
      </c>
      <c r="R168" s="334">
        <f t="shared" si="230"/>
        <v>2</v>
      </c>
      <c r="S168" s="82">
        <f t="shared" si="231"/>
        <v>0</v>
      </c>
      <c r="T168" s="295">
        <f t="shared" si="232"/>
        <v>0</v>
      </c>
      <c r="U168" s="295">
        <f t="shared" si="249"/>
        <v>0</v>
      </c>
      <c r="V168" s="295">
        <f t="shared" si="264"/>
        <v>0</v>
      </c>
      <c r="W168" s="156">
        <v>29</v>
      </c>
      <c r="X168" s="325"/>
      <c r="Y168" s="325"/>
      <c r="Z168" s="325"/>
      <c r="AA168" s="325"/>
      <c r="AB168" s="325"/>
      <c r="AC168" s="394"/>
      <c r="AD168" s="360">
        <f t="shared" si="251"/>
        <v>30</v>
      </c>
      <c r="AE168" s="359" t="str">
        <f t="shared" si="223"/>
        <v>bxx30</v>
      </c>
      <c r="AF168" s="334">
        <f t="shared" si="233"/>
        <v>2</v>
      </c>
      <c r="AG168" s="82">
        <f t="shared" si="234"/>
        <v>0</v>
      </c>
      <c r="AH168" s="295">
        <f t="shared" si="235"/>
        <v>0</v>
      </c>
      <c r="AI168" s="295">
        <f t="shared" si="252"/>
        <v>0</v>
      </c>
      <c r="AJ168" s="295">
        <f t="shared" si="265"/>
        <v>0</v>
      </c>
      <c r="AK168" s="156">
        <v>29</v>
      </c>
      <c r="AL168" s="325"/>
      <c r="AM168" s="325"/>
      <c r="AN168" s="325"/>
      <c r="AO168" s="325"/>
      <c r="AP168" s="325"/>
      <c r="AQ168" s="394"/>
      <c r="AR168" s="360">
        <f t="shared" si="254"/>
        <v>30</v>
      </c>
      <c r="AS168" s="359" t="str">
        <f t="shared" si="224"/>
        <v>bxx30</v>
      </c>
      <c r="AT168" s="334">
        <f t="shared" si="236"/>
        <v>2</v>
      </c>
      <c r="AU168" s="82">
        <f t="shared" si="237"/>
        <v>0</v>
      </c>
      <c r="AV168" s="295">
        <f t="shared" si="238"/>
        <v>0</v>
      </c>
      <c r="AW168" s="295">
        <f t="shared" si="255"/>
        <v>0</v>
      </c>
      <c r="AX168" s="295">
        <f t="shared" si="266"/>
        <v>0</v>
      </c>
      <c r="AY168" s="156">
        <v>29</v>
      </c>
      <c r="AZ168" s="325"/>
      <c r="BA168" s="325"/>
      <c r="BB168" s="325"/>
      <c r="BC168" s="325"/>
      <c r="BD168" s="325"/>
      <c r="BE168" s="394"/>
      <c r="BF168" s="360">
        <f t="shared" si="257"/>
        <v>30</v>
      </c>
      <c r="BG168" s="359" t="str">
        <f t="shared" si="225"/>
        <v>bxx30</v>
      </c>
      <c r="BH168" s="334">
        <f t="shared" si="239"/>
        <v>2</v>
      </c>
      <c r="BI168" s="82">
        <f t="shared" si="240"/>
        <v>0</v>
      </c>
      <c r="BJ168" s="295">
        <f t="shared" si="241"/>
        <v>0</v>
      </c>
      <c r="BK168" s="295">
        <f t="shared" si="258"/>
        <v>0</v>
      </c>
      <c r="BL168" s="295">
        <f t="shared" si="267"/>
        <v>0</v>
      </c>
      <c r="BM168" s="156">
        <v>29</v>
      </c>
      <c r="BN168" s="325"/>
      <c r="BO168" s="325"/>
      <c r="BP168" s="325"/>
      <c r="BQ168" s="325"/>
      <c r="BR168" s="325"/>
      <c r="BS168" s="394"/>
      <c r="BT168" s="360">
        <f t="shared" si="260"/>
        <v>30</v>
      </c>
      <c r="BU168" s="359" t="str">
        <f t="shared" si="226"/>
        <v>bxx30</v>
      </c>
      <c r="BV168" s="334">
        <f t="shared" si="242"/>
        <v>2</v>
      </c>
      <c r="BW168" s="82">
        <f t="shared" si="243"/>
        <v>0</v>
      </c>
      <c r="BX168" s="295">
        <f t="shared" si="244"/>
        <v>0</v>
      </c>
      <c r="BY168" s="295">
        <f t="shared" si="261"/>
        <v>0</v>
      </c>
      <c r="BZ168" s="295">
        <f t="shared" si="268"/>
        <v>0</v>
      </c>
      <c r="CA168" s="156">
        <v>29</v>
      </c>
      <c r="CB168" s="325"/>
      <c r="CC168" s="325"/>
      <c r="CD168" s="325"/>
      <c r="CE168" s="325"/>
      <c r="CF168" s="325"/>
      <c r="CH168" s="394"/>
    </row>
    <row r="169" spans="1:86" ht="15" customHeight="1">
      <c r="A169" s="394"/>
      <c r="B169" s="360">
        <f t="shared" si="245"/>
        <v>31</v>
      </c>
      <c r="C169" s="359" t="str">
        <f t="shared" si="221"/>
        <v>bxx31</v>
      </c>
      <c r="D169" s="334">
        <f t="shared" si="227"/>
        <v>2</v>
      </c>
      <c r="E169" s="82">
        <f t="shared" si="228"/>
        <v>0</v>
      </c>
      <c r="F169" s="295">
        <f t="shared" si="229"/>
        <v>0</v>
      </c>
      <c r="G169" s="295">
        <f t="shared" si="246"/>
        <v>0</v>
      </c>
      <c r="H169" s="295">
        <f t="shared" si="263"/>
        <v>0</v>
      </c>
      <c r="I169">
        <v>30</v>
      </c>
      <c r="J169" s="325"/>
      <c r="K169" s="325"/>
      <c r="L169" s="325"/>
      <c r="M169" s="325"/>
      <c r="N169" s="325"/>
      <c r="O169" s="394"/>
      <c r="P169" s="360">
        <f t="shared" si="248"/>
        <v>31</v>
      </c>
      <c r="Q169" s="359" t="str">
        <f t="shared" si="222"/>
        <v>bxx31</v>
      </c>
      <c r="R169" s="334">
        <f t="shared" si="230"/>
        <v>2</v>
      </c>
      <c r="S169" s="82">
        <f t="shared" si="231"/>
        <v>0</v>
      </c>
      <c r="T169" s="295">
        <f t="shared" si="232"/>
        <v>0</v>
      </c>
      <c r="U169" s="295">
        <f t="shared" si="249"/>
        <v>0</v>
      </c>
      <c r="V169" s="295">
        <f t="shared" si="264"/>
        <v>0</v>
      </c>
      <c r="W169">
        <v>30</v>
      </c>
      <c r="X169" s="325"/>
      <c r="Y169" s="325"/>
      <c r="Z169" s="325"/>
      <c r="AA169" s="325"/>
      <c r="AB169" s="325"/>
      <c r="AC169" s="394"/>
      <c r="AD169" s="360">
        <f t="shared" si="251"/>
        <v>31</v>
      </c>
      <c r="AE169" s="359" t="str">
        <f t="shared" si="223"/>
        <v>bxx31</v>
      </c>
      <c r="AF169" s="334">
        <f t="shared" si="233"/>
        <v>2</v>
      </c>
      <c r="AG169" s="82">
        <f t="shared" si="234"/>
        <v>0</v>
      </c>
      <c r="AH169" s="295">
        <f t="shared" si="235"/>
        <v>0</v>
      </c>
      <c r="AI169" s="295">
        <f t="shared" si="252"/>
        <v>0</v>
      </c>
      <c r="AJ169" s="295">
        <f t="shared" si="265"/>
        <v>0</v>
      </c>
      <c r="AK169">
        <v>30</v>
      </c>
      <c r="AL169" s="325"/>
      <c r="AM169" s="325"/>
      <c r="AN169" s="325"/>
      <c r="AO169" s="325"/>
      <c r="AP169" s="325"/>
      <c r="AQ169" s="394"/>
      <c r="AR169" s="360">
        <f t="shared" si="254"/>
        <v>31</v>
      </c>
      <c r="AS169" s="359" t="str">
        <f t="shared" si="224"/>
        <v>bxx31</v>
      </c>
      <c r="AT169" s="334">
        <f t="shared" si="236"/>
        <v>2</v>
      </c>
      <c r="AU169" s="82">
        <f t="shared" si="237"/>
        <v>0</v>
      </c>
      <c r="AV169" s="295">
        <f t="shared" si="238"/>
        <v>0</v>
      </c>
      <c r="AW169" s="295">
        <f t="shared" si="255"/>
        <v>0</v>
      </c>
      <c r="AX169" s="295">
        <f t="shared" si="266"/>
        <v>0</v>
      </c>
      <c r="AY169">
        <v>30</v>
      </c>
      <c r="AZ169" s="325"/>
      <c r="BA169" s="325"/>
      <c r="BB169" s="325"/>
      <c r="BC169" s="325"/>
      <c r="BD169" s="325"/>
      <c r="BE169" s="394"/>
      <c r="BF169" s="360">
        <f t="shared" si="257"/>
        <v>31</v>
      </c>
      <c r="BG169" s="359" t="str">
        <f t="shared" si="225"/>
        <v>bxx31</v>
      </c>
      <c r="BH169" s="334">
        <f t="shared" si="239"/>
        <v>2</v>
      </c>
      <c r="BI169" s="82">
        <f t="shared" si="240"/>
        <v>0</v>
      </c>
      <c r="BJ169" s="295">
        <f t="shared" si="241"/>
        <v>0</v>
      </c>
      <c r="BK169" s="295">
        <f t="shared" si="258"/>
        <v>0</v>
      </c>
      <c r="BL169" s="295">
        <f t="shared" si="267"/>
        <v>0</v>
      </c>
      <c r="BM169">
        <v>30</v>
      </c>
      <c r="BN169" s="325"/>
      <c r="BO169" s="325"/>
      <c r="BP169" s="325"/>
      <c r="BQ169" s="325"/>
      <c r="BR169" s="325"/>
      <c r="BS169" s="394"/>
      <c r="BT169" s="360">
        <f t="shared" si="260"/>
        <v>31</v>
      </c>
      <c r="BU169" s="359" t="str">
        <f t="shared" si="226"/>
        <v>bxx31</v>
      </c>
      <c r="BV169" s="334">
        <f t="shared" si="242"/>
        <v>2</v>
      </c>
      <c r="BW169" s="82">
        <f t="shared" si="243"/>
        <v>0</v>
      </c>
      <c r="BX169" s="295">
        <f t="shared" si="244"/>
        <v>0</v>
      </c>
      <c r="BY169" s="295">
        <f t="shared" si="261"/>
        <v>0</v>
      </c>
      <c r="BZ169" s="295">
        <f t="shared" si="268"/>
        <v>0</v>
      </c>
      <c r="CA169">
        <v>30</v>
      </c>
      <c r="CB169" s="325"/>
      <c r="CC169" s="325"/>
      <c r="CD169" s="325"/>
      <c r="CE169" s="325"/>
      <c r="CF169" s="325"/>
      <c r="CH169" s="394"/>
    </row>
    <row r="170" spans="1:86" ht="15" customHeight="1">
      <c r="A170" s="394"/>
      <c r="B170" s="360">
        <f t="shared" si="245"/>
        <v>32</v>
      </c>
      <c r="C170" s="359" t="str">
        <f t="shared" si="221"/>
        <v>bxx32</v>
      </c>
      <c r="D170" s="334">
        <f t="shared" si="227"/>
        <v>2</v>
      </c>
      <c r="E170" s="82">
        <f t="shared" si="228"/>
        <v>0</v>
      </c>
      <c r="F170" s="295">
        <f t="shared" si="229"/>
        <v>0</v>
      </c>
      <c r="G170" s="295">
        <f t="shared" si="246"/>
        <v>0</v>
      </c>
      <c r="H170" s="295">
        <f t="shared" si="263"/>
        <v>0</v>
      </c>
      <c r="I170" s="156">
        <v>31</v>
      </c>
      <c r="J170" s="325"/>
      <c r="K170" s="325"/>
      <c r="L170" s="325"/>
      <c r="M170" s="325"/>
      <c r="N170" s="325"/>
      <c r="O170" s="394"/>
      <c r="P170" s="360">
        <f t="shared" si="248"/>
        <v>32</v>
      </c>
      <c r="Q170" s="359" t="str">
        <f t="shared" si="222"/>
        <v>bxx32</v>
      </c>
      <c r="R170" s="334">
        <f t="shared" si="230"/>
        <v>2</v>
      </c>
      <c r="S170" s="82">
        <f t="shared" si="231"/>
        <v>0</v>
      </c>
      <c r="T170" s="295">
        <f t="shared" si="232"/>
        <v>0</v>
      </c>
      <c r="U170" s="295">
        <f t="shared" si="249"/>
        <v>0</v>
      </c>
      <c r="V170" s="295">
        <f t="shared" si="264"/>
        <v>0</v>
      </c>
      <c r="W170" s="156">
        <v>31</v>
      </c>
      <c r="X170" s="325"/>
      <c r="Y170" s="325"/>
      <c r="Z170" s="325"/>
      <c r="AA170" s="325"/>
      <c r="AB170" s="325"/>
      <c r="AC170" s="394"/>
      <c r="AD170" s="360">
        <f t="shared" si="251"/>
        <v>32</v>
      </c>
      <c r="AE170" s="359" t="str">
        <f t="shared" si="223"/>
        <v>bxx32</v>
      </c>
      <c r="AF170" s="334">
        <f t="shared" si="233"/>
        <v>2</v>
      </c>
      <c r="AG170" s="82">
        <f t="shared" si="234"/>
        <v>0</v>
      </c>
      <c r="AH170" s="295">
        <f t="shared" si="235"/>
        <v>0</v>
      </c>
      <c r="AI170" s="295">
        <f t="shared" si="252"/>
        <v>0</v>
      </c>
      <c r="AJ170" s="295">
        <f t="shared" si="265"/>
        <v>0</v>
      </c>
      <c r="AK170" s="156">
        <v>31</v>
      </c>
      <c r="AL170" s="325"/>
      <c r="AM170" s="325"/>
      <c r="AN170" s="325"/>
      <c r="AO170" s="325"/>
      <c r="AP170" s="325"/>
      <c r="AQ170" s="394"/>
      <c r="AR170" s="360">
        <f t="shared" si="254"/>
        <v>32</v>
      </c>
      <c r="AS170" s="359" t="str">
        <f t="shared" si="224"/>
        <v>bxx32</v>
      </c>
      <c r="AT170" s="334">
        <f t="shared" si="236"/>
        <v>2</v>
      </c>
      <c r="AU170" s="82">
        <f t="shared" si="237"/>
        <v>0</v>
      </c>
      <c r="AV170" s="295">
        <f t="shared" si="238"/>
        <v>0</v>
      </c>
      <c r="AW170" s="295">
        <f t="shared" si="255"/>
        <v>0</v>
      </c>
      <c r="AX170" s="295">
        <f t="shared" si="266"/>
        <v>0</v>
      </c>
      <c r="AY170" s="156">
        <v>31</v>
      </c>
      <c r="AZ170" s="325"/>
      <c r="BA170" s="325"/>
      <c r="BB170" s="325"/>
      <c r="BC170" s="325"/>
      <c r="BD170" s="325"/>
      <c r="BE170" s="394"/>
      <c r="BF170" s="360">
        <f t="shared" si="257"/>
        <v>32</v>
      </c>
      <c r="BG170" s="359" t="str">
        <f t="shared" si="225"/>
        <v>bxx32</v>
      </c>
      <c r="BH170" s="334">
        <f t="shared" si="239"/>
        <v>2</v>
      </c>
      <c r="BI170" s="82">
        <f t="shared" si="240"/>
        <v>0</v>
      </c>
      <c r="BJ170" s="295">
        <f t="shared" si="241"/>
        <v>0</v>
      </c>
      <c r="BK170" s="295">
        <f t="shared" si="258"/>
        <v>0</v>
      </c>
      <c r="BL170" s="295">
        <f t="shared" si="267"/>
        <v>0</v>
      </c>
      <c r="BM170" s="156">
        <v>31</v>
      </c>
      <c r="BN170" s="325"/>
      <c r="BO170" s="325"/>
      <c r="BP170" s="325"/>
      <c r="BQ170" s="325"/>
      <c r="BR170" s="325"/>
      <c r="BS170" s="394"/>
      <c r="BT170" s="360">
        <f t="shared" si="260"/>
        <v>32</v>
      </c>
      <c r="BU170" s="359" t="str">
        <f t="shared" si="226"/>
        <v>bxx32</v>
      </c>
      <c r="BV170" s="334">
        <f t="shared" si="242"/>
        <v>2</v>
      </c>
      <c r="BW170" s="82">
        <f t="shared" si="243"/>
        <v>0</v>
      </c>
      <c r="BX170" s="295">
        <f t="shared" si="244"/>
        <v>0</v>
      </c>
      <c r="BY170" s="295">
        <f t="shared" si="261"/>
        <v>0</v>
      </c>
      <c r="BZ170" s="295">
        <f t="shared" si="268"/>
        <v>0</v>
      </c>
      <c r="CA170" s="156">
        <v>31</v>
      </c>
      <c r="CB170" s="325"/>
      <c r="CC170" s="325"/>
      <c r="CD170" s="325"/>
      <c r="CE170" s="325"/>
      <c r="CF170" s="325"/>
      <c r="CH170" s="394"/>
    </row>
    <row r="171" spans="1:86" ht="15" customHeight="1">
      <c r="A171" s="394"/>
      <c r="B171" s="360">
        <f t="shared" si="245"/>
        <v>33</v>
      </c>
      <c r="C171" s="359" t="str">
        <f t="shared" si="221"/>
        <v>bxx33</v>
      </c>
      <c r="D171" s="334">
        <f t="shared" si="227"/>
        <v>2</v>
      </c>
      <c r="E171" s="82">
        <f t="shared" si="228"/>
        <v>0</v>
      </c>
      <c r="F171" s="295">
        <f t="shared" si="229"/>
        <v>0</v>
      </c>
      <c r="G171" s="295">
        <f t="shared" si="246"/>
        <v>0</v>
      </c>
      <c r="H171" s="295">
        <f t="shared" si="263"/>
        <v>0</v>
      </c>
      <c r="I171">
        <v>32</v>
      </c>
      <c r="J171" s="325"/>
      <c r="K171" s="325"/>
      <c r="L171" s="325"/>
      <c r="M171" s="325"/>
      <c r="N171" s="325"/>
      <c r="O171" s="394"/>
      <c r="P171" s="360">
        <f t="shared" si="248"/>
        <v>33</v>
      </c>
      <c r="Q171" s="359" t="str">
        <f t="shared" si="222"/>
        <v>bxx33</v>
      </c>
      <c r="R171" s="334">
        <f t="shared" si="230"/>
        <v>2</v>
      </c>
      <c r="S171" s="82">
        <f t="shared" si="231"/>
        <v>0</v>
      </c>
      <c r="T171" s="295">
        <f t="shared" si="232"/>
        <v>0</v>
      </c>
      <c r="U171" s="295">
        <f t="shared" si="249"/>
        <v>0</v>
      </c>
      <c r="V171" s="295">
        <f t="shared" si="264"/>
        <v>0</v>
      </c>
      <c r="W171">
        <v>32</v>
      </c>
      <c r="X171" s="325"/>
      <c r="Y171" s="325"/>
      <c r="Z171" s="325"/>
      <c r="AA171" s="325"/>
      <c r="AB171" s="325"/>
      <c r="AC171" s="394"/>
      <c r="AD171" s="360">
        <f t="shared" si="251"/>
        <v>33</v>
      </c>
      <c r="AE171" s="359" t="str">
        <f t="shared" si="223"/>
        <v>bxx33</v>
      </c>
      <c r="AF171" s="334">
        <f t="shared" si="233"/>
        <v>2</v>
      </c>
      <c r="AG171" s="82">
        <f t="shared" si="234"/>
        <v>0</v>
      </c>
      <c r="AH171" s="295">
        <f t="shared" si="235"/>
        <v>0</v>
      </c>
      <c r="AI171" s="295">
        <f t="shared" si="252"/>
        <v>0</v>
      </c>
      <c r="AJ171" s="295">
        <f t="shared" si="265"/>
        <v>0</v>
      </c>
      <c r="AK171">
        <v>32</v>
      </c>
      <c r="AL171" s="325"/>
      <c r="AM171" s="325"/>
      <c r="AN171" s="325"/>
      <c r="AO171" s="325"/>
      <c r="AP171" s="325"/>
      <c r="AQ171" s="394"/>
      <c r="AR171" s="360">
        <f t="shared" si="254"/>
        <v>33</v>
      </c>
      <c r="AS171" s="359" t="str">
        <f t="shared" si="224"/>
        <v>bxx33</v>
      </c>
      <c r="AT171" s="334">
        <f t="shared" si="236"/>
        <v>2</v>
      </c>
      <c r="AU171" s="82">
        <f t="shared" si="237"/>
        <v>0</v>
      </c>
      <c r="AV171" s="295">
        <f t="shared" si="238"/>
        <v>0</v>
      </c>
      <c r="AW171" s="295">
        <f t="shared" si="255"/>
        <v>0</v>
      </c>
      <c r="AX171" s="295">
        <f t="shared" si="266"/>
        <v>0</v>
      </c>
      <c r="AY171">
        <v>32</v>
      </c>
      <c r="AZ171" s="325"/>
      <c r="BA171" s="325"/>
      <c r="BB171" s="325"/>
      <c r="BC171" s="325"/>
      <c r="BD171" s="325"/>
      <c r="BE171" s="394"/>
      <c r="BF171" s="360">
        <f t="shared" si="257"/>
        <v>33</v>
      </c>
      <c r="BG171" s="359" t="str">
        <f t="shared" si="225"/>
        <v>bxx33</v>
      </c>
      <c r="BH171" s="334">
        <f t="shared" si="239"/>
        <v>2</v>
      </c>
      <c r="BI171" s="82">
        <f t="shared" si="240"/>
        <v>0</v>
      </c>
      <c r="BJ171" s="295">
        <f t="shared" si="241"/>
        <v>0</v>
      </c>
      <c r="BK171" s="295">
        <f t="shared" si="258"/>
        <v>0</v>
      </c>
      <c r="BL171" s="295">
        <f t="shared" si="267"/>
        <v>0</v>
      </c>
      <c r="BM171">
        <v>32</v>
      </c>
      <c r="BN171" s="325"/>
      <c r="BO171" s="325"/>
      <c r="BP171" s="325"/>
      <c r="BQ171" s="325"/>
      <c r="BR171" s="325"/>
      <c r="BS171" s="394"/>
      <c r="BT171" s="360">
        <f t="shared" si="260"/>
        <v>33</v>
      </c>
      <c r="BU171" s="359" t="str">
        <f t="shared" si="226"/>
        <v>bxx33</v>
      </c>
      <c r="BV171" s="334">
        <f t="shared" si="242"/>
        <v>2</v>
      </c>
      <c r="BW171" s="82">
        <f t="shared" si="243"/>
        <v>0</v>
      </c>
      <c r="BX171" s="295">
        <f t="shared" si="244"/>
        <v>0</v>
      </c>
      <c r="BY171" s="295">
        <f t="shared" si="261"/>
        <v>0</v>
      </c>
      <c r="BZ171" s="295">
        <f t="shared" si="268"/>
        <v>0</v>
      </c>
      <c r="CA171">
        <v>32</v>
      </c>
      <c r="CB171" s="325"/>
      <c r="CC171" s="325"/>
      <c r="CD171" s="325"/>
      <c r="CE171" s="325"/>
      <c r="CF171" s="325"/>
      <c r="CH171" s="394"/>
    </row>
    <row r="172" spans="1:86" ht="15" customHeight="1">
      <c r="A172" s="394"/>
      <c r="B172" s="360">
        <f t="shared" si="245"/>
        <v>34</v>
      </c>
      <c r="C172" s="359" t="str">
        <f t="shared" si="221"/>
        <v>bxx34</v>
      </c>
      <c r="D172" s="334">
        <f t="shared" ref="D172:D203" si="269">IF(I172&gt;emp1_fin,3,IF(I172&lt;=emp1_conge,0,2))</f>
        <v>2</v>
      </c>
      <c r="E172" s="82">
        <f t="shared" ref="E172:E203" si="270">IF(D172=2,emp1_vers,0)</f>
        <v>0</v>
      </c>
      <c r="F172" s="295">
        <f t="shared" ref="F172:F203" si="271">IF(D172=2,ROUND(emp1_tx*H171,2),0)</f>
        <v>0</v>
      </c>
      <c r="G172" s="295">
        <f t="shared" si="246"/>
        <v>0</v>
      </c>
      <c r="H172" s="295">
        <f t="shared" si="263"/>
        <v>0</v>
      </c>
      <c r="I172" s="156">
        <v>33</v>
      </c>
      <c r="J172" s="325"/>
      <c r="K172" s="325"/>
      <c r="L172" s="325"/>
      <c r="M172" s="325"/>
      <c r="N172" s="325"/>
      <c r="O172" s="394"/>
      <c r="P172" s="360">
        <f t="shared" si="248"/>
        <v>34</v>
      </c>
      <c r="Q172" s="359" t="str">
        <f t="shared" si="222"/>
        <v>bxx34</v>
      </c>
      <c r="R172" s="334">
        <f t="shared" ref="R172:R203" si="272">IF(W172&gt;emp2_fin,3,IF(W172&lt;=emp2_conge,0,2))</f>
        <v>2</v>
      </c>
      <c r="S172" s="82">
        <f t="shared" ref="S172:S203" si="273">IF(R172=2,emp2_vers,0)</f>
        <v>0</v>
      </c>
      <c r="T172" s="295">
        <f t="shared" ref="T172:T203" si="274">IF(R172=2,ROUND(emp2_tx*V171,2),0)</f>
        <v>0</v>
      </c>
      <c r="U172" s="295">
        <f t="shared" si="249"/>
        <v>0</v>
      </c>
      <c r="V172" s="295">
        <f t="shared" si="264"/>
        <v>0</v>
      </c>
      <c r="W172" s="156">
        <v>33</v>
      </c>
      <c r="X172" s="325"/>
      <c r="Y172" s="325"/>
      <c r="Z172" s="325"/>
      <c r="AA172" s="325"/>
      <c r="AB172" s="325"/>
      <c r="AC172" s="394"/>
      <c r="AD172" s="360">
        <f t="shared" si="251"/>
        <v>34</v>
      </c>
      <c r="AE172" s="359" t="str">
        <f t="shared" si="223"/>
        <v>bxx34</v>
      </c>
      <c r="AF172" s="334">
        <f t="shared" ref="AF172:AF203" si="275">IF(AK172&gt;emp3_fin,3,IF(AK172&lt;=emp3_conge,0,2))</f>
        <v>2</v>
      </c>
      <c r="AG172" s="82">
        <f t="shared" ref="AG172:AG203" si="276">IF(AF172=2,emp3_vers,0)</f>
        <v>0</v>
      </c>
      <c r="AH172" s="295">
        <f t="shared" ref="AH172:AH203" si="277">IF(AF172=2,ROUND(emp3_tx*AJ171,2),0)</f>
        <v>0</v>
      </c>
      <c r="AI172" s="295">
        <f t="shared" si="252"/>
        <v>0</v>
      </c>
      <c r="AJ172" s="295">
        <f t="shared" si="265"/>
        <v>0</v>
      </c>
      <c r="AK172" s="156">
        <v>33</v>
      </c>
      <c r="AL172" s="325"/>
      <c r="AM172" s="325"/>
      <c r="AN172" s="325"/>
      <c r="AO172" s="325"/>
      <c r="AP172" s="325"/>
      <c r="AQ172" s="394"/>
      <c r="AR172" s="360">
        <f t="shared" si="254"/>
        <v>34</v>
      </c>
      <c r="AS172" s="359" t="str">
        <f t="shared" si="224"/>
        <v>bxx34</v>
      </c>
      <c r="AT172" s="334">
        <f t="shared" ref="AT172:AT203" si="278">IF(AY172&gt;emp4_fin,3,IF(AY172&lt;=emp4_conge,0,2))</f>
        <v>2</v>
      </c>
      <c r="AU172" s="82">
        <f t="shared" ref="AU172:AU203" si="279">IF(AT172=2,emp4_vers,0)</f>
        <v>0</v>
      </c>
      <c r="AV172" s="295">
        <f t="shared" ref="AV172:AV203" si="280">IF(AT172=2,ROUND(emp4_tx*AX171,2),0)</f>
        <v>0</v>
      </c>
      <c r="AW172" s="295">
        <f t="shared" si="255"/>
        <v>0</v>
      </c>
      <c r="AX172" s="295">
        <f t="shared" si="266"/>
        <v>0</v>
      </c>
      <c r="AY172" s="156">
        <v>33</v>
      </c>
      <c r="AZ172" s="325"/>
      <c r="BA172" s="325"/>
      <c r="BB172" s="325"/>
      <c r="BC172" s="325"/>
      <c r="BD172" s="325"/>
      <c r="BE172" s="394"/>
      <c r="BF172" s="360">
        <f t="shared" si="257"/>
        <v>34</v>
      </c>
      <c r="BG172" s="359" t="str">
        <f t="shared" si="225"/>
        <v>bxx34</v>
      </c>
      <c r="BH172" s="334">
        <f t="shared" ref="BH172:BH203" si="281">IF(BM172&gt;emp5_fin,3,IF(BM172&lt;=emp5_conge,0,2))</f>
        <v>2</v>
      </c>
      <c r="BI172" s="82">
        <f t="shared" ref="BI172:BI203" si="282">IF(BH172=2,emp5_vers,0)</f>
        <v>0</v>
      </c>
      <c r="BJ172" s="295">
        <f t="shared" ref="BJ172:BJ203" si="283">IF(BH172=2,ROUND(emp5_tx*BL171,2),0)</f>
        <v>0</v>
      </c>
      <c r="BK172" s="295">
        <f t="shared" si="258"/>
        <v>0</v>
      </c>
      <c r="BL172" s="295">
        <f t="shared" si="267"/>
        <v>0</v>
      </c>
      <c r="BM172" s="156">
        <v>33</v>
      </c>
      <c r="BN172" s="325"/>
      <c r="BO172" s="325"/>
      <c r="BP172" s="325"/>
      <c r="BQ172" s="325"/>
      <c r="BR172" s="325"/>
      <c r="BS172" s="394"/>
      <c r="BT172" s="360">
        <f t="shared" si="260"/>
        <v>34</v>
      </c>
      <c r="BU172" s="359" t="str">
        <f t="shared" si="226"/>
        <v>bxx34</v>
      </c>
      <c r="BV172" s="334">
        <f t="shared" ref="BV172:BV203" si="284">IF(CA172&gt;emp6_fin,3,IF(CA172&lt;=emp6_conge,0,2))</f>
        <v>2</v>
      </c>
      <c r="BW172" s="82">
        <f t="shared" ref="BW172:BW203" si="285">IF(BV172=2,emp6_vers,0)</f>
        <v>0</v>
      </c>
      <c r="BX172" s="295">
        <f t="shared" ref="BX172:BX203" si="286">IF(BV172=2,ROUND(emp6_tx*BZ171,2),0)</f>
        <v>0</v>
      </c>
      <c r="BY172" s="295">
        <f t="shared" si="261"/>
        <v>0</v>
      </c>
      <c r="BZ172" s="295">
        <f t="shared" si="268"/>
        <v>0</v>
      </c>
      <c r="CA172" s="156">
        <v>33</v>
      </c>
      <c r="CB172" s="325"/>
      <c r="CC172" s="325"/>
      <c r="CD172" s="325"/>
      <c r="CE172" s="325"/>
      <c r="CF172" s="325"/>
      <c r="CH172" s="394"/>
    </row>
    <row r="173" spans="1:86" ht="15" customHeight="1">
      <c r="A173" s="394"/>
      <c r="B173" s="360">
        <f t="shared" si="245"/>
        <v>35</v>
      </c>
      <c r="C173" s="359" t="str">
        <f t="shared" si="221"/>
        <v>bxx35</v>
      </c>
      <c r="D173" s="334">
        <f t="shared" si="269"/>
        <v>2</v>
      </c>
      <c r="E173" s="82">
        <f t="shared" si="270"/>
        <v>0</v>
      </c>
      <c r="F173" s="295">
        <f t="shared" si="271"/>
        <v>0</v>
      </c>
      <c r="G173" s="295">
        <f t="shared" si="246"/>
        <v>0</v>
      </c>
      <c r="H173" s="295">
        <f t="shared" si="263"/>
        <v>0</v>
      </c>
      <c r="I173">
        <v>34</v>
      </c>
      <c r="J173" s="325"/>
      <c r="K173" s="325"/>
      <c r="L173" s="325"/>
      <c r="M173" s="325"/>
      <c r="N173" s="325"/>
      <c r="O173" s="394"/>
      <c r="P173" s="360">
        <f t="shared" si="248"/>
        <v>35</v>
      </c>
      <c r="Q173" s="359" t="str">
        <f t="shared" si="222"/>
        <v>bxx35</v>
      </c>
      <c r="R173" s="334">
        <f t="shared" si="272"/>
        <v>2</v>
      </c>
      <c r="S173" s="82">
        <f t="shared" si="273"/>
        <v>0</v>
      </c>
      <c r="T173" s="295">
        <f t="shared" si="274"/>
        <v>0</v>
      </c>
      <c r="U173" s="295">
        <f t="shared" si="249"/>
        <v>0</v>
      </c>
      <c r="V173" s="295">
        <f t="shared" si="264"/>
        <v>0</v>
      </c>
      <c r="W173">
        <v>34</v>
      </c>
      <c r="X173" s="325"/>
      <c r="Y173" s="325"/>
      <c r="Z173" s="325"/>
      <c r="AA173" s="325"/>
      <c r="AB173" s="325"/>
      <c r="AC173" s="394"/>
      <c r="AD173" s="360">
        <f t="shared" si="251"/>
        <v>35</v>
      </c>
      <c r="AE173" s="359" t="str">
        <f t="shared" si="223"/>
        <v>bxx35</v>
      </c>
      <c r="AF173" s="334">
        <f t="shared" si="275"/>
        <v>2</v>
      </c>
      <c r="AG173" s="82">
        <f t="shared" si="276"/>
        <v>0</v>
      </c>
      <c r="AH173" s="295">
        <f t="shared" si="277"/>
        <v>0</v>
      </c>
      <c r="AI173" s="295">
        <f t="shared" si="252"/>
        <v>0</v>
      </c>
      <c r="AJ173" s="295">
        <f t="shared" si="265"/>
        <v>0</v>
      </c>
      <c r="AK173">
        <v>34</v>
      </c>
      <c r="AL173" s="325"/>
      <c r="AM173" s="325"/>
      <c r="AN173" s="325"/>
      <c r="AO173" s="325"/>
      <c r="AP173" s="325"/>
      <c r="AQ173" s="394"/>
      <c r="AR173" s="360">
        <f t="shared" si="254"/>
        <v>35</v>
      </c>
      <c r="AS173" s="359" t="str">
        <f t="shared" si="224"/>
        <v>bxx35</v>
      </c>
      <c r="AT173" s="334">
        <f t="shared" si="278"/>
        <v>2</v>
      </c>
      <c r="AU173" s="82">
        <f t="shared" si="279"/>
        <v>0</v>
      </c>
      <c r="AV173" s="295">
        <f t="shared" si="280"/>
        <v>0</v>
      </c>
      <c r="AW173" s="295">
        <f t="shared" si="255"/>
        <v>0</v>
      </c>
      <c r="AX173" s="295">
        <f t="shared" si="266"/>
        <v>0</v>
      </c>
      <c r="AY173">
        <v>34</v>
      </c>
      <c r="AZ173" s="325"/>
      <c r="BA173" s="325"/>
      <c r="BB173" s="325"/>
      <c r="BC173" s="325"/>
      <c r="BD173" s="325"/>
      <c r="BE173" s="394"/>
      <c r="BF173" s="360">
        <f t="shared" si="257"/>
        <v>35</v>
      </c>
      <c r="BG173" s="359" t="str">
        <f t="shared" si="225"/>
        <v>bxx35</v>
      </c>
      <c r="BH173" s="334">
        <f t="shared" si="281"/>
        <v>2</v>
      </c>
      <c r="BI173" s="82">
        <f t="shared" si="282"/>
        <v>0</v>
      </c>
      <c r="BJ173" s="295">
        <f t="shared" si="283"/>
        <v>0</v>
      </c>
      <c r="BK173" s="295">
        <f t="shared" si="258"/>
        <v>0</v>
      </c>
      <c r="BL173" s="295">
        <f t="shared" si="267"/>
        <v>0</v>
      </c>
      <c r="BM173">
        <v>34</v>
      </c>
      <c r="BN173" s="325"/>
      <c r="BO173" s="325"/>
      <c r="BP173" s="325"/>
      <c r="BQ173" s="325"/>
      <c r="BR173" s="325"/>
      <c r="BS173" s="394"/>
      <c r="BT173" s="360">
        <f t="shared" si="260"/>
        <v>35</v>
      </c>
      <c r="BU173" s="359" t="str">
        <f t="shared" si="226"/>
        <v>bxx35</v>
      </c>
      <c r="BV173" s="334">
        <f t="shared" si="284"/>
        <v>2</v>
      </c>
      <c r="BW173" s="82">
        <f t="shared" si="285"/>
        <v>0</v>
      </c>
      <c r="BX173" s="295">
        <f t="shared" si="286"/>
        <v>0</v>
      </c>
      <c r="BY173" s="295">
        <f t="shared" si="261"/>
        <v>0</v>
      </c>
      <c r="BZ173" s="295">
        <f t="shared" si="268"/>
        <v>0</v>
      </c>
      <c r="CA173">
        <v>34</v>
      </c>
      <c r="CB173" s="325"/>
      <c r="CC173" s="325"/>
      <c r="CD173" s="325"/>
      <c r="CE173" s="325"/>
      <c r="CF173" s="325"/>
      <c r="CH173" s="394"/>
    </row>
    <row r="174" spans="1:86" ht="15" customHeight="1">
      <c r="A174" s="394"/>
      <c r="B174" s="360">
        <f t="shared" si="245"/>
        <v>36</v>
      </c>
      <c r="C174" s="359" t="str">
        <f t="shared" si="221"/>
        <v>bxx36</v>
      </c>
      <c r="D174" s="334">
        <f t="shared" si="269"/>
        <v>2</v>
      </c>
      <c r="E174" s="82">
        <f t="shared" si="270"/>
        <v>0</v>
      </c>
      <c r="F174" s="295">
        <f t="shared" si="271"/>
        <v>0</v>
      </c>
      <c r="G174" s="295">
        <f t="shared" si="246"/>
        <v>0</v>
      </c>
      <c r="H174" s="295">
        <f t="shared" si="263"/>
        <v>0</v>
      </c>
      <c r="I174" s="156">
        <v>35</v>
      </c>
      <c r="J174" s="325"/>
      <c r="K174" s="325"/>
      <c r="L174" s="325"/>
      <c r="M174" s="325"/>
      <c r="N174" s="325"/>
      <c r="O174" s="394"/>
      <c r="P174" s="360">
        <f t="shared" si="248"/>
        <v>36</v>
      </c>
      <c r="Q174" s="359" t="str">
        <f t="shared" si="222"/>
        <v>bxx36</v>
      </c>
      <c r="R174" s="334">
        <f t="shared" si="272"/>
        <v>2</v>
      </c>
      <c r="S174" s="82">
        <f t="shared" si="273"/>
        <v>0</v>
      </c>
      <c r="T174" s="295">
        <f t="shared" si="274"/>
        <v>0</v>
      </c>
      <c r="U174" s="295">
        <f t="shared" si="249"/>
        <v>0</v>
      </c>
      <c r="V174" s="295">
        <f t="shared" si="264"/>
        <v>0</v>
      </c>
      <c r="W174" s="156">
        <v>35</v>
      </c>
      <c r="X174" s="325"/>
      <c r="Y174" s="325"/>
      <c r="Z174" s="325"/>
      <c r="AA174" s="325"/>
      <c r="AB174" s="325"/>
      <c r="AC174" s="394"/>
      <c r="AD174" s="360">
        <f t="shared" si="251"/>
        <v>36</v>
      </c>
      <c r="AE174" s="359" t="str">
        <f t="shared" si="223"/>
        <v>bxx36</v>
      </c>
      <c r="AF174" s="334">
        <f t="shared" si="275"/>
        <v>2</v>
      </c>
      <c r="AG174" s="82">
        <f t="shared" si="276"/>
        <v>0</v>
      </c>
      <c r="AH174" s="295">
        <f t="shared" si="277"/>
        <v>0</v>
      </c>
      <c r="AI174" s="295">
        <f t="shared" si="252"/>
        <v>0</v>
      </c>
      <c r="AJ174" s="295">
        <f t="shared" si="265"/>
        <v>0</v>
      </c>
      <c r="AK174" s="156">
        <v>35</v>
      </c>
      <c r="AL174" s="325"/>
      <c r="AM174" s="325"/>
      <c r="AN174" s="325"/>
      <c r="AO174" s="325"/>
      <c r="AP174" s="325"/>
      <c r="AQ174" s="394"/>
      <c r="AR174" s="360">
        <f t="shared" si="254"/>
        <v>36</v>
      </c>
      <c r="AS174" s="359" t="str">
        <f t="shared" si="224"/>
        <v>bxx36</v>
      </c>
      <c r="AT174" s="334">
        <f t="shared" si="278"/>
        <v>2</v>
      </c>
      <c r="AU174" s="82">
        <f t="shared" si="279"/>
        <v>0</v>
      </c>
      <c r="AV174" s="295">
        <f t="shared" si="280"/>
        <v>0</v>
      </c>
      <c r="AW174" s="295">
        <f t="shared" si="255"/>
        <v>0</v>
      </c>
      <c r="AX174" s="295">
        <f t="shared" si="266"/>
        <v>0</v>
      </c>
      <c r="AY174" s="156">
        <v>35</v>
      </c>
      <c r="AZ174" s="325"/>
      <c r="BA174" s="325"/>
      <c r="BB174" s="325"/>
      <c r="BC174" s="325"/>
      <c r="BD174" s="325"/>
      <c r="BE174" s="394"/>
      <c r="BF174" s="360">
        <f t="shared" si="257"/>
        <v>36</v>
      </c>
      <c r="BG174" s="359" t="str">
        <f t="shared" si="225"/>
        <v>bxx36</v>
      </c>
      <c r="BH174" s="334">
        <f t="shared" si="281"/>
        <v>2</v>
      </c>
      <c r="BI174" s="82">
        <f t="shared" si="282"/>
        <v>0</v>
      </c>
      <c r="BJ174" s="295">
        <f t="shared" si="283"/>
        <v>0</v>
      </c>
      <c r="BK174" s="295">
        <f t="shared" si="258"/>
        <v>0</v>
      </c>
      <c r="BL174" s="295">
        <f t="shared" si="267"/>
        <v>0</v>
      </c>
      <c r="BM174" s="156">
        <v>35</v>
      </c>
      <c r="BN174" s="325"/>
      <c r="BO174" s="325"/>
      <c r="BP174" s="325"/>
      <c r="BQ174" s="325"/>
      <c r="BR174" s="325"/>
      <c r="BS174" s="394"/>
      <c r="BT174" s="360">
        <f t="shared" si="260"/>
        <v>36</v>
      </c>
      <c r="BU174" s="359" t="str">
        <f t="shared" si="226"/>
        <v>bxx36</v>
      </c>
      <c r="BV174" s="334">
        <f t="shared" si="284"/>
        <v>2</v>
      </c>
      <c r="BW174" s="82">
        <f t="shared" si="285"/>
        <v>0</v>
      </c>
      <c r="BX174" s="295">
        <f t="shared" si="286"/>
        <v>0</v>
      </c>
      <c r="BY174" s="295">
        <f t="shared" si="261"/>
        <v>0</v>
      </c>
      <c r="BZ174" s="295">
        <f t="shared" si="268"/>
        <v>0</v>
      </c>
      <c r="CA174" s="156">
        <v>35</v>
      </c>
      <c r="CB174" s="325"/>
      <c r="CC174" s="325"/>
      <c r="CD174" s="325"/>
      <c r="CE174" s="325"/>
      <c r="CF174" s="325"/>
      <c r="CH174" s="394"/>
    </row>
    <row r="175" spans="1:86" ht="15" customHeight="1">
      <c r="A175" s="394"/>
      <c r="B175" s="360">
        <f t="shared" si="245"/>
        <v>37</v>
      </c>
      <c r="C175" s="359" t="str">
        <f t="shared" si="221"/>
        <v>bxx37</v>
      </c>
      <c r="D175" s="334">
        <f t="shared" si="269"/>
        <v>2</v>
      </c>
      <c r="E175" s="82">
        <f t="shared" si="270"/>
        <v>0</v>
      </c>
      <c r="F175" s="295">
        <f t="shared" si="271"/>
        <v>0</v>
      </c>
      <c r="G175" s="295">
        <f t="shared" si="246"/>
        <v>0</v>
      </c>
      <c r="H175" s="295">
        <f t="shared" si="263"/>
        <v>0</v>
      </c>
      <c r="I175">
        <v>36</v>
      </c>
      <c r="J175" s="325"/>
      <c r="K175" s="325"/>
      <c r="L175" s="325"/>
      <c r="M175" s="325"/>
      <c r="N175" s="325"/>
      <c r="O175" s="394"/>
      <c r="P175" s="360">
        <f t="shared" si="248"/>
        <v>37</v>
      </c>
      <c r="Q175" s="359" t="str">
        <f t="shared" si="222"/>
        <v>bxx37</v>
      </c>
      <c r="R175" s="334">
        <f t="shared" si="272"/>
        <v>2</v>
      </c>
      <c r="S175" s="82">
        <f t="shared" si="273"/>
        <v>0</v>
      </c>
      <c r="T175" s="295">
        <f t="shared" si="274"/>
        <v>0</v>
      </c>
      <c r="U175" s="295">
        <f t="shared" si="249"/>
        <v>0</v>
      </c>
      <c r="V175" s="295">
        <f t="shared" si="264"/>
        <v>0</v>
      </c>
      <c r="W175">
        <v>36</v>
      </c>
      <c r="X175" s="325"/>
      <c r="Y175" s="325"/>
      <c r="Z175" s="325"/>
      <c r="AA175" s="325"/>
      <c r="AB175" s="325"/>
      <c r="AC175" s="394"/>
      <c r="AD175" s="360">
        <f t="shared" si="251"/>
        <v>37</v>
      </c>
      <c r="AE175" s="359" t="str">
        <f t="shared" si="223"/>
        <v>bxx37</v>
      </c>
      <c r="AF175" s="334">
        <f t="shared" si="275"/>
        <v>2</v>
      </c>
      <c r="AG175" s="82">
        <f t="shared" si="276"/>
        <v>0</v>
      </c>
      <c r="AH175" s="295">
        <f t="shared" si="277"/>
        <v>0</v>
      </c>
      <c r="AI175" s="295">
        <f t="shared" si="252"/>
        <v>0</v>
      </c>
      <c r="AJ175" s="295">
        <f t="shared" si="265"/>
        <v>0</v>
      </c>
      <c r="AK175">
        <v>36</v>
      </c>
      <c r="AL175" s="325"/>
      <c r="AM175" s="325"/>
      <c r="AN175" s="325"/>
      <c r="AO175" s="325"/>
      <c r="AP175" s="325"/>
      <c r="AQ175" s="394"/>
      <c r="AR175" s="360">
        <f t="shared" si="254"/>
        <v>37</v>
      </c>
      <c r="AS175" s="359" t="str">
        <f t="shared" si="224"/>
        <v>bxx37</v>
      </c>
      <c r="AT175" s="334">
        <f t="shared" si="278"/>
        <v>2</v>
      </c>
      <c r="AU175" s="82">
        <f t="shared" si="279"/>
        <v>0</v>
      </c>
      <c r="AV175" s="295">
        <f t="shared" si="280"/>
        <v>0</v>
      </c>
      <c r="AW175" s="295">
        <f t="shared" si="255"/>
        <v>0</v>
      </c>
      <c r="AX175" s="295">
        <f t="shared" si="266"/>
        <v>0</v>
      </c>
      <c r="AY175">
        <v>36</v>
      </c>
      <c r="AZ175" s="325"/>
      <c r="BA175" s="325"/>
      <c r="BB175" s="325"/>
      <c r="BC175" s="325"/>
      <c r="BD175" s="325"/>
      <c r="BE175" s="394"/>
      <c r="BF175" s="360">
        <f t="shared" si="257"/>
        <v>37</v>
      </c>
      <c r="BG175" s="359" t="str">
        <f t="shared" si="225"/>
        <v>bxx37</v>
      </c>
      <c r="BH175" s="334">
        <f t="shared" si="281"/>
        <v>2</v>
      </c>
      <c r="BI175" s="82">
        <f t="shared" si="282"/>
        <v>0</v>
      </c>
      <c r="BJ175" s="295">
        <f t="shared" si="283"/>
        <v>0</v>
      </c>
      <c r="BK175" s="295">
        <f t="shared" si="258"/>
        <v>0</v>
      </c>
      <c r="BL175" s="295">
        <f t="shared" si="267"/>
        <v>0</v>
      </c>
      <c r="BM175">
        <v>36</v>
      </c>
      <c r="BN175" s="325"/>
      <c r="BO175" s="325"/>
      <c r="BP175" s="325"/>
      <c r="BQ175" s="325"/>
      <c r="BR175" s="325"/>
      <c r="BS175" s="394"/>
      <c r="BT175" s="360">
        <f t="shared" si="260"/>
        <v>37</v>
      </c>
      <c r="BU175" s="359" t="str">
        <f t="shared" si="226"/>
        <v>bxx37</v>
      </c>
      <c r="BV175" s="334">
        <f t="shared" si="284"/>
        <v>2</v>
      </c>
      <c r="BW175" s="82">
        <f t="shared" si="285"/>
        <v>0</v>
      </c>
      <c r="BX175" s="295">
        <f t="shared" si="286"/>
        <v>0</v>
      </c>
      <c r="BY175" s="295">
        <f t="shared" si="261"/>
        <v>0</v>
      </c>
      <c r="BZ175" s="295">
        <f t="shared" si="268"/>
        <v>0</v>
      </c>
      <c r="CA175">
        <v>36</v>
      </c>
      <c r="CB175" s="325"/>
      <c r="CC175" s="325"/>
      <c r="CD175" s="325"/>
      <c r="CE175" s="325"/>
      <c r="CF175" s="325"/>
      <c r="CH175" s="394"/>
    </row>
    <row r="176" spans="1:86" ht="15" customHeight="1">
      <c r="A176" s="394"/>
      <c r="B176" s="360">
        <f t="shared" si="245"/>
        <v>38</v>
      </c>
      <c r="C176" s="359" t="str">
        <f t="shared" si="221"/>
        <v>bxx38</v>
      </c>
      <c r="D176" s="334">
        <f t="shared" si="269"/>
        <v>2</v>
      </c>
      <c r="E176" s="82">
        <f t="shared" si="270"/>
        <v>0</v>
      </c>
      <c r="F176" s="295">
        <f t="shared" si="271"/>
        <v>0</v>
      </c>
      <c r="G176" s="295">
        <f t="shared" si="246"/>
        <v>0</v>
      </c>
      <c r="H176" s="295">
        <f t="shared" si="263"/>
        <v>0</v>
      </c>
      <c r="I176" s="156">
        <v>37</v>
      </c>
      <c r="J176" s="325"/>
      <c r="K176" s="325"/>
      <c r="L176" s="325"/>
      <c r="M176" s="325"/>
      <c r="N176" s="325"/>
      <c r="O176" s="394"/>
      <c r="P176" s="360">
        <f t="shared" si="248"/>
        <v>38</v>
      </c>
      <c r="Q176" s="359" t="str">
        <f t="shared" si="222"/>
        <v>bxx38</v>
      </c>
      <c r="R176" s="334">
        <f t="shared" si="272"/>
        <v>2</v>
      </c>
      <c r="S176" s="82">
        <f t="shared" si="273"/>
        <v>0</v>
      </c>
      <c r="T176" s="295">
        <f t="shared" si="274"/>
        <v>0</v>
      </c>
      <c r="U176" s="295">
        <f t="shared" si="249"/>
        <v>0</v>
      </c>
      <c r="V176" s="295">
        <f t="shared" si="264"/>
        <v>0</v>
      </c>
      <c r="W176" s="156">
        <v>37</v>
      </c>
      <c r="X176" s="325"/>
      <c r="Y176" s="325"/>
      <c r="Z176" s="325"/>
      <c r="AA176" s="325"/>
      <c r="AB176" s="325"/>
      <c r="AC176" s="394"/>
      <c r="AD176" s="360">
        <f t="shared" si="251"/>
        <v>38</v>
      </c>
      <c r="AE176" s="359" t="str">
        <f t="shared" si="223"/>
        <v>bxx38</v>
      </c>
      <c r="AF176" s="334">
        <f t="shared" si="275"/>
        <v>2</v>
      </c>
      <c r="AG176" s="82">
        <f t="shared" si="276"/>
        <v>0</v>
      </c>
      <c r="AH176" s="295">
        <f t="shared" si="277"/>
        <v>0</v>
      </c>
      <c r="AI176" s="295">
        <f t="shared" si="252"/>
        <v>0</v>
      </c>
      <c r="AJ176" s="295">
        <f t="shared" si="265"/>
        <v>0</v>
      </c>
      <c r="AK176" s="156">
        <v>37</v>
      </c>
      <c r="AL176" s="325"/>
      <c r="AM176" s="325"/>
      <c r="AN176" s="325"/>
      <c r="AO176" s="325"/>
      <c r="AP176" s="325"/>
      <c r="AQ176" s="394"/>
      <c r="AR176" s="360">
        <f t="shared" si="254"/>
        <v>38</v>
      </c>
      <c r="AS176" s="359" t="str">
        <f t="shared" si="224"/>
        <v>bxx38</v>
      </c>
      <c r="AT176" s="334">
        <f t="shared" si="278"/>
        <v>2</v>
      </c>
      <c r="AU176" s="82">
        <f t="shared" si="279"/>
        <v>0</v>
      </c>
      <c r="AV176" s="295">
        <f t="shared" si="280"/>
        <v>0</v>
      </c>
      <c r="AW176" s="295">
        <f t="shared" si="255"/>
        <v>0</v>
      </c>
      <c r="AX176" s="295">
        <f t="shared" si="266"/>
        <v>0</v>
      </c>
      <c r="AY176" s="156">
        <v>37</v>
      </c>
      <c r="AZ176" s="325"/>
      <c r="BA176" s="325"/>
      <c r="BB176" s="325"/>
      <c r="BC176" s="325"/>
      <c r="BD176" s="325"/>
      <c r="BE176" s="394"/>
      <c r="BF176" s="360">
        <f t="shared" si="257"/>
        <v>38</v>
      </c>
      <c r="BG176" s="359" t="str">
        <f t="shared" si="225"/>
        <v>bxx38</v>
      </c>
      <c r="BH176" s="334">
        <f t="shared" si="281"/>
        <v>2</v>
      </c>
      <c r="BI176" s="82">
        <f t="shared" si="282"/>
        <v>0</v>
      </c>
      <c r="BJ176" s="295">
        <f t="shared" si="283"/>
        <v>0</v>
      </c>
      <c r="BK176" s="295">
        <f t="shared" si="258"/>
        <v>0</v>
      </c>
      <c r="BL176" s="295">
        <f t="shared" si="267"/>
        <v>0</v>
      </c>
      <c r="BM176" s="156">
        <v>37</v>
      </c>
      <c r="BN176" s="325"/>
      <c r="BO176" s="325"/>
      <c r="BP176" s="325"/>
      <c r="BQ176" s="325"/>
      <c r="BR176" s="325"/>
      <c r="BS176" s="394"/>
      <c r="BT176" s="360">
        <f t="shared" si="260"/>
        <v>38</v>
      </c>
      <c r="BU176" s="359" t="str">
        <f t="shared" si="226"/>
        <v>bxx38</v>
      </c>
      <c r="BV176" s="334">
        <f t="shared" si="284"/>
        <v>2</v>
      </c>
      <c r="BW176" s="82">
        <f t="shared" si="285"/>
        <v>0</v>
      </c>
      <c r="BX176" s="295">
        <f t="shared" si="286"/>
        <v>0</v>
      </c>
      <c r="BY176" s="295">
        <f t="shared" si="261"/>
        <v>0</v>
      </c>
      <c r="BZ176" s="295">
        <f t="shared" si="268"/>
        <v>0</v>
      </c>
      <c r="CA176" s="156">
        <v>37</v>
      </c>
      <c r="CB176" s="325"/>
      <c r="CC176" s="325"/>
      <c r="CD176" s="325"/>
      <c r="CE176" s="325"/>
      <c r="CF176" s="325"/>
      <c r="CH176" s="394"/>
    </row>
    <row r="177" spans="1:86" ht="15" customHeight="1">
      <c r="A177" s="394"/>
      <c r="B177" s="360">
        <f t="shared" si="245"/>
        <v>39</v>
      </c>
      <c r="C177" s="359" t="str">
        <f t="shared" si="221"/>
        <v>bxx39</v>
      </c>
      <c r="D177" s="334">
        <f t="shared" si="269"/>
        <v>2</v>
      </c>
      <c r="E177" s="82">
        <f t="shared" si="270"/>
        <v>0</v>
      </c>
      <c r="F177" s="295">
        <f t="shared" si="271"/>
        <v>0</v>
      </c>
      <c r="G177" s="295">
        <f t="shared" si="246"/>
        <v>0</v>
      </c>
      <c r="H177" s="295">
        <f t="shared" si="263"/>
        <v>0</v>
      </c>
      <c r="I177">
        <v>38</v>
      </c>
      <c r="J177" s="325"/>
      <c r="K177" s="325"/>
      <c r="L177" s="325"/>
      <c r="M177" s="325"/>
      <c r="N177" s="325"/>
      <c r="O177" s="394"/>
      <c r="P177" s="360">
        <f t="shared" si="248"/>
        <v>39</v>
      </c>
      <c r="Q177" s="359" t="str">
        <f t="shared" si="222"/>
        <v>bxx39</v>
      </c>
      <c r="R177" s="334">
        <f t="shared" si="272"/>
        <v>2</v>
      </c>
      <c r="S177" s="82">
        <f t="shared" si="273"/>
        <v>0</v>
      </c>
      <c r="T177" s="295">
        <f t="shared" si="274"/>
        <v>0</v>
      </c>
      <c r="U177" s="295">
        <f t="shared" si="249"/>
        <v>0</v>
      </c>
      <c r="V177" s="295">
        <f t="shared" si="264"/>
        <v>0</v>
      </c>
      <c r="W177">
        <v>38</v>
      </c>
      <c r="X177" s="325"/>
      <c r="Y177" s="325"/>
      <c r="Z177" s="325"/>
      <c r="AA177" s="325"/>
      <c r="AB177" s="325"/>
      <c r="AC177" s="394"/>
      <c r="AD177" s="360">
        <f t="shared" si="251"/>
        <v>39</v>
      </c>
      <c r="AE177" s="359" t="str">
        <f t="shared" si="223"/>
        <v>bxx39</v>
      </c>
      <c r="AF177" s="334">
        <f t="shared" si="275"/>
        <v>2</v>
      </c>
      <c r="AG177" s="82">
        <f t="shared" si="276"/>
        <v>0</v>
      </c>
      <c r="AH177" s="295">
        <f t="shared" si="277"/>
        <v>0</v>
      </c>
      <c r="AI177" s="295">
        <f t="shared" si="252"/>
        <v>0</v>
      </c>
      <c r="AJ177" s="295">
        <f t="shared" si="265"/>
        <v>0</v>
      </c>
      <c r="AK177">
        <v>38</v>
      </c>
      <c r="AL177" s="325"/>
      <c r="AM177" s="325"/>
      <c r="AN177" s="325"/>
      <c r="AO177" s="325"/>
      <c r="AP177" s="325"/>
      <c r="AQ177" s="394"/>
      <c r="AR177" s="360">
        <f t="shared" si="254"/>
        <v>39</v>
      </c>
      <c r="AS177" s="359" t="str">
        <f t="shared" si="224"/>
        <v>bxx39</v>
      </c>
      <c r="AT177" s="334">
        <f t="shared" si="278"/>
        <v>2</v>
      </c>
      <c r="AU177" s="82">
        <f t="shared" si="279"/>
        <v>0</v>
      </c>
      <c r="AV177" s="295">
        <f t="shared" si="280"/>
        <v>0</v>
      </c>
      <c r="AW177" s="295">
        <f t="shared" si="255"/>
        <v>0</v>
      </c>
      <c r="AX177" s="295">
        <f t="shared" si="266"/>
        <v>0</v>
      </c>
      <c r="AY177">
        <v>38</v>
      </c>
      <c r="AZ177" s="325"/>
      <c r="BA177" s="325"/>
      <c r="BB177" s="325"/>
      <c r="BC177" s="325"/>
      <c r="BD177" s="325"/>
      <c r="BE177" s="394"/>
      <c r="BF177" s="360">
        <f t="shared" si="257"/>
        <v>39</v>
      </c>
      <c r="BG177" s="359" t="str">
        <f t="shared" si="225"/>
        <v>bxx39</v>
      </c>
      <c r="BH177" s="334">
        <f t="shared" si="281"/>
        <v>2</v>
      </c>
      <c r="BI177" s="82">
        <f t="shared" si="282"/>
        <v>0</v>
      </c>
      <c r="BJ177" s="295">
        <f t="shared" si="283"/>
        <v>0</v>
      </c>
      <c r="BK177" s="295">
        <f t="shared" si="258"/>
        <v>0</v>
      </c>
      <c r="BL177" s="295">
        <f t="shared" si="267"/>
        <v>0</v>
      </c>
      <c r="BM177">
        <v>38</v>
      </c>
      <c r="BN177" s="325"/>
      <c r="BO177" s="325"/>
      <c r="BP177" s="325"/>
      <c r="BQ177" s="325"/>
      <c r="BR177" s="325"/>
      <c r="BS177" s="394"/>
      <c r="BT177" s="360">
        <f t="shared" si="260"/>
        <v>39</v>
      </c>
      <c r="BU177" s="359" t="str">
        <f t="shared" si="226"/>
        <v>bxx39</v>
      </c>
      <c r="BV177" s="334">
        <f t="shared" si="284"/>
        <v>2</v>
      </c>
      <c r="BW177" s="82">
        <f t="shared" si="285"/>
        <v>0</v>
      </c>
      <c r="BX177" s="295">
        <f t="shared" si="286"/>
        <v>0</v>
      </c>
      <c r="BY177" s="295">
        <f t="shared" si="261"/>
        <v>0</v>
      </c>
      <c r="BZ177" s="295">
        <f t="shared" si="268"/>
        <v>0</v>
      </c>
      <c r="CA177">
        <v>38</v>
      </c>
      <c r="CB177" s="325"/>
      <c r="CC177" s="325"/>
      <c r="CD177" s="325"/>
      <c r="CE177" s="325"/>
      <c r="CF177" s="325"/>
      <c r="CH177" s="394"/>
    </row>
    <row r="178" spans="1:86" ht="15" customHeight="1">
      <c r="A178" s="394"/>
      <c r="B178" s="360">
        <f t="shared" si="245"/>
        <v>40</v>
      </c>
      <c r="C178" s="359" t="str">
        <f t="shared" si="221"/>
        <v>bxx40</v>
      </c>
      <c r="D178" s="334">
        <f t="shared" si="269"/>
        <v>2</v>
      </c>
      <c r="E178" s="82">
        <f t="shared" si="270"/>
        <v>0</v>
      </c>
      <c r="F178" s="295">
        <f t="shared" si="271"/>
        <v>0</v>
      </c>
      <c r="G178" s="295">
        <f t="shared" si="246"/>
        <v>0</v>
      </c>
      <c r="H178" s="295">
        <f t="shared" si="263"/>
        <v>0</v>
      </c>
      <c r="I178" s="156">
        <v>39</v>
      </c>
      <c r="J178" s="325"/>
      <c r="K178" s="325"/>
      <c r="L178" s="325"/>
      <c r="M178" s="325"/>
      <c r="N178" s="325"/>
      <c r="O178" s="394"/>
      <c r="P178" s="360">
        <f t="shared" si="248"/>
        <v>40</v>
      </c>
      <c r="Q178" s="359" t="str">
        <f t="shared" si="222"/>
        <v>bxx40</v>
      </c>
      <c r="R178" s="334">
        <f t="shared" si="272"/>
        <v>2</v>
      </c>
      <c r="S178" s="82">
        <f t="shared" si="273"/>
        <v>0</v>
      </c>
      <c r="T178" s="295">
        <f t="shared" si="274"/>
        <v>0</v>
      </c>
      <c r="U178" s="295">
        <f t="shared" si="249"/>
        <v>0</v>
      </c>
      <c r="V178" s="295">
        <f t="shared" si="264"/>
        <v>0</v>
      </c>
      <c r="W178" s="156">
        <v>39</v>
      </c>
      <c r="X178" s="325"/>
      <c r="Y178" s="325"/>
      <c r="Z178" s="325"/>
      <c r="AA178" s="325"/>
      <c r="AB178" s="325"/>
      <c r="AC178" s="394"/>
      <c r="AD178" s="360">
        <f t="shared" si="251"/>
        <v>40</v>
      </c>
      <c r="AE178" s="359" t="str">
        <f t="shared" si="223"/>
        <v>bxx40</v>
      </c>
      <c r="AF178" s="334">
        <f t="shared" si="275"/>
        <v>2</v>
      </c>
      <c r="AG178" s="82">
        <f t="shared" si="276"/>
        <v>0</v>
      </c>
      <c r="AH178" s="295">
        <f t="shared" si="277"/>
        <v>0</v>
      </c>
      <c r="AI178" s="295">
        <f t="shared" si="252"/>
        <v>0</v>
      </c>
      <c r="AJ178" s="295">
        <f t="shared" si="265"/>
        <v>0</v>
      </c>
      <c r="AK178" s="156">
        <v>39</v>
      </c>
      <c r="AL178" s="325"/>
      <c r="AM178" s="325"/>
      <c r="AN178" s="325"/>
      <c r="AO178" s="325"/>
      <c r="AP178" s="325"/>
      <c r="AQ178" s="394"/>
      <c r="AR178" s="360">
        <f t="shared" si="254"/>
        <v>40</v>
      </c>
      <c r="AS178" s="359" t="str">
        <f t="shared" si="224"/>
        <v>bxx40</v>
      </c>
      <c r="AT178" s="334">
        <f t="shared" si="278"/>
        <v>2</v>
      </c>
      <c r="AU178" s="82">
        <f t="shared" si="279"/>
        <v>0</v>
      </c>
      <c r="AV178" s="295">
        <f t="shared" si="280"/>
        <v>0</v>
      </c>
      <c r="AW178" s="295">
        <f t="shared" si="255"/>
        <v>0</v>
      </c>
      <c r="AX178" s="295">
        <f t="shared" si="266"/>
        <v>0</v>
      </c>
      <c r="AY178" s="156">
        <v>39</v>
      </c>
      <c r="AZ178" s="325"/>
      <c r="BA178" s="325"/>
      <c r="BB178" s="325"/>
      <c r="BC178" s="325"/>
      <c r="BD178" s="325"/>
      <c r="BE178" s="394"/>
      <c r="BF178" s="360">
        <f t="shared" si="257"/>
        <v>40</v>
      </c>
      <c r="BG178" s="359" t="str">
        <f t="shared" si="225"/>
        <v>bxx40</v>
      </c>
      <c r="BH178" s="334">
        <f t="shared" si="281"/>
        <v>2</v>
      </c>
      <c r="BI178" s="82">
        <f t="shared" si="282"/>
        <v>0</v>
      </c>
      <c r="BJ178" s="295">
        <f t="shared" si="283"/>
        <v>0</v>
      </c>
      <c r="BK178" s="295">
        <f t="shared" si="258"/>
        <v>0</v>
      </c>
      <c r="BL178" s="295">
        <f t="shared" si="267"/>
        <v>0</v>
      </c>
      <c r="BM178" s="156">
        <v>39</v>
      </c>
      <c r="BN178" s="325"/>
      <c r="BO178" s="325"/>
      <c r="BP178" s="325"/>
      <c r="BQ178" s="325"/>
      <c r="BR178" s="325"/>
      <c r="BS178" s="394"/>
      <c r="BT178" s="360">
        <f t="shared" si="260"/>
        <v>40</v>
      </c>
      <c r="BU178" s="359" t="str">
        <f t="shared" si="226"/>
        <v>bxx40</v>
      </c>
      <c r="BV178" s="334">
        <f t="shared" si="284"/>
        <v>2</v>
      </c>
      <c r="BW178" s="82">
        <f t="shared" si="285"/>
        <v>0</v>
      </c>
      <c r="BX178" s="295">
        <f t="shared" si="286"/>
        <v>0</v>
      </c>
      <c r="BY178" s="295">
        <f t="shared" si="261"/>
        <v>0</v>
      </c>
      <c r="BZ178" s="295">
        <f t="shared" si="268"/>
        <v>0</v>
      </c>
      <c r="CA178" s="156">
        <v>39</v>
      </c>
      <c r="CB178" s="325"/>
      <c r="CC178" s="325"/>
      <c r="CD178" s="325"/>
      <c r="CE178" s="325"/>
      <c r="CF178" s="325"/>
      <c r="CH178" s="394"/>
    </row>
    <row r="179" spans="1:86" ht="15" customHeight="1">
      <c r="A179" s="394"/>
      <c r="B179" s="360">
        <f t="shared" si="245"/>
        <v>41</v>
      </c>
      <c r="C179" s="359" t="str">
        <f t="shared" si="221"/>
        <v>bxx41</v>
      </c>
      <c r="D179" s="334">
        <f t="shared" si="269"/>
        <v>2</v>
      </c>
      <c r="E179" s="82">
        <f t="shared" si="270"/>
        <v>0</v>
      </c>
      <c r="F179" s="295">
        <f t="shared" si="271"/>
        <v>0</v>
      </c>
      <c r="G179" s="295">
        <f t="shared" si="246"/>
        <v>0</v>
      </c>
      <c r="H179" s="295">
        <f t="shared" si="263"/>
        <v>0</v>
      </c>
      <c r="I179">
        <v>40</v>
      </c>
      <c r="J179" s="325"/>
      <c r="K179" s="325"/>
      <c r="L179" s="325"/>
      <c r="M179" s="325"/>
      <c r="N179" s="325"/>
      <c r="O179" s="394"/>
      <c r="P179" s="360">
        <f t="shared" si="248"/>
        <v>41</v>
      </c>
      <c r="Q179" s="359" t="str">
        <f t="shared" si="222"/>
        <v>bxx41</v>
      </c>
      <c r="R179" s="334">
        <f t="shared" si="272"/>
        <v>2</v>
      </c>
      <c r="S179" s="82">
        <f t="shared" si="273"/>
        <v>0</v>
      </c>
      <c r="T179" s="295">
        <f t="shared" si="274"/>
        <v>0</v>
      </c>
      <c r="U179" s="295">
        <f t="shared" si="249"/>
        <v>0</v>
      </c>
      <c r="V179" s="295">
        <f t="shared" si="264"/>
        <v>0</v>
      </c>
      <c r="W179">
        <v>40</v>
      </c>
      <c r="X179" s="325"/>
      <c r="Y179" s="325"/>
      <c r="Z179" s="325"/>
      <c r="AA179" s="325"/>
      <c r="AB179" s="325"/>
      <c r="AC179" s="394"/>
      <c r="AD179" s="360">
        <f t="shared" si="251"/>
        <v>41</v>
      </c>
      <c r="AE179" s="359" t="str">
        <f t="shared" si="223"/>
        <v>bxx41</v>
      </c>
      <c r="AF179" s="334">
        <f t="shared" si="275"/>
        <v>2</v>
      </c>
      <c r="AG179" s="82">
        <f t="shared" si="276"/>
        <v>0</v>
      </c>
      <c r="AH179" s="295">
        <f t="shared" si="277"/>
        <v>0</v>
      </c>
      <c r="AI179" s="295">
        <f t="shared" si="252"/>
        <v>0</v>
      </c>
      <c r="AJ179" s="295">
        <f t="shared" si="265"/>
        <v>0</v>
      </c>
      <c r="AK179">
        <v>40</v>
      </c>
      <c r="AL179" s="325"/>
      <c r="AM179" s="325"/>
      <c r="AN179" s="325"/>
      <c r="AO179" s="325"/>
      <c r="AP179" s="325"/>
      <c r="AQ179" s="394"/>
      <c r="AR179" s="360">
        <f t="shared" si="254"/>
        <v>41</v>
      </c>
      <c r="AS179" s="359" t="str">
        <f t="shared" si="224"/>
        <v>bxx41</v>
      </c>
      <c r="AT179" s="334">
        <f t="shared" si="278"/>
        <v>2</v>
      </c>
      <c r="AU179" s="82">
        <f t="shared" si="279"/>
        <v>0</v>
      </c>
      <c r="AV179" s="295">
        <f t="shared" si="280"/>
        <v>0</v>
      </c>
      <c r="AW179" s="295">
        <f t="shared" si="255"/>
        <v>0</v>
      </c>
      <c r="AX179" s="295">
        <f t="shared" si="266"/>
        <v>0</v>
      </c>
      <c r="AY179">
        <v>40</v>
      </c>
      <c r="AZ179" s="325"/>
      <c r="BA179" s="325"/>
      <c r="BB179" s="325"/>
      <c r="BC179" s="325"/>
      <c r="BD179" s="325"/>
      <c r="BE179" s="394"/>
      <c r="BF179" s="360">
        <f t="shared" si="257"/>
        <v>41</v>
      </c>
      <c r="BG179" s="359" t="str">
        <f t="shared" si="225"/>
        <v>bxx41</v>
      </c>
      <c r="BH179" s="334">
        <f t="shared" si="281"/>
        <v>2</v>
      </c>
      <c r="BI179" s="82">
        <f t="shared" si="282"/>
        <v>0</v>
      </c>
      <c r="BJ179" s="295">
        <f t="shared" si="283"/>
        <v>0</v>
      </c>
      <c r="BK179" s="295">
        <f t="shared" si="258"/>
        <v>0</v>
      </c>
      <c r="BL179" s="295">
        <f t="shared" si="267"/>
        <v>0</v>
      </c>
      <c r="BM179">
        <v>40</v>
      </c>
      <c r="BN179" s="325"/>
      <c r="BO179" s="325"/>
      <c r="BP179" s="325"/>
      <c r="BQ179" s="325"/>
      <c r="BR179" s="325"/>
      <c r="BS179" s="394"/>
      <c r="BT179" s="360">
        <f t="shared" si="260"/>
        <v>41</v>
      </c>
      <c r="BU179" s="359" t="str">
        <f t="shared" si="226"/>
        <v>bxx41</v>
      </c>
      <c r="BV179" s="334">
        <f t="shared" si="284"/>
        <v>2</v>
      </c>
      <c r="BW179" s="82">
        <f t="shared" si="285"/>
        <v>0</v>
      </c>
      <c r="BX179" s="295">
        <f t="shared" si="286"/>
        <v>0</v>
      </c>
      <c r="BY179" s="295">
        <f t="shared" si="261"/>
        <v>0</v>
      </c>
      <c r="BZ179" s="295">
        <f t="shared" si="268"/>
        <v>0</v>
      </c>
      <c r="CA179">
        <v>40</v>
      </c>
      <c r="CB179" s="325"/>
      <c r="CC179" s="325"/>
      <c r="CD179" s="325"/>
      <c r="CE179" s="325"/>
      <c r="CF179" s="325"/>
      <c r="CH179" s="394"/>
    </row>
    <row r="180" spans="1:86" ht="15" customHeight="1">
      <c r="A180" s="394"/>
      <c r="B180" s="360">
        <f t="shared" si="245"/>
        <v>42</v>
      </c>
      <c r="C180" s="359" t="str">
        <f t="shared" si="221"/>
        <v>bxx42</v>
      </c>
      <c r="D180" s="334">
        <f t="shared" si="269"/>
        <v>2</v>
      </c>
      <c r="E180" s="82">
        <f t="shared" si="270"/>
        <v>0</v>
      </c>
      <c r="F180" s="295">
        <f t="shared" si="271"/>
        <v>0</v>
      </c>
      <c r="G180" s="295">
        <f t="shared" si="246"/>
        <v>0</v>
      </c>
      <c r="H180" s="295">
        <f t="shared" si="263"/>
        <v>0</v>
      </c>
      <c r="I180">
        <v>41</v>
      </c>
      <c r="J180" s="325"/>
      <c r="K180" s="325"/>
      <c r="L180" s="325"/>
      <c r="M180" s="325"/>
      <c r="N180" s="325"/>
      <c r="O180" s="394"/>
      <c r="P180" s="360">
        <f t="shared" si="248"/>
        <v>42</v>
      </c>
      <c r="Q180" s="359" t="str">
        <f t="shared" si="222"/>
        <v>bxx42</v>
      </c>
      <c r="R180" s="334">
        <f t="shared" si="272"/>
        <v>2</v>
      </c>
      <c r="S180" s="82">
        <f t="shared" si="273"/>
        <v>0</v>
      </c>
      <c r="T180" s="295">
        <f t="shared" si="274"/>
        <v>0</v>
      </c>
      <c r="U180" s="295">
        <f t="shared" si="249"/>
        <v>0</v>
      </c>
      <c r="V180" s="295">
        <f t="shared" si="264"/>
        <v>0</v>
      </c>
      <c r="W180">
        <v>41</v>
      </c>
      <c r="X180" s="325"/>
      <c r="Y180" s="325"/>
      <c r="Z180" s="325"/>
      <c r="AA180" s="325"/>
      <c r="AB180" s="325"/>
      <c r="AC180" s="394"/>
      <c r="AD180" s="360">
        <f t="shared" si="251"/>
        <v>42</v>
      </c>
      <c r="AE180" s="359" t="str">
        <f t="shared" si="223"/>
        <v>bxx42</v>
      </c>
      <c r="AF180" s="334">
        <f t="shared" si="275"/>
        <v>2</v>
      </c>
      <c r="AG180" s="82">
        <f t="shared" si="276"/>
        <v>0</v>
      </c>
      <c r="AH180" s="295">
        <f t="shared" si="277"/>
        <v>0</v>
      </c>
      <c r="AI180" s="295">
        <f t="shared" si="252"/>
        <v>0</v>
      </c>
      <c r="AJ180" s="295">
        <f t="shared" si="265"/>
        <v>0</v>
      </c>
      <c r="AK180">
        <v>41</v>
      </c>
      <c r="AL180" s="325"/>
      <c r="AM180" s="325"/>
      <c r="AN180" s="325"/>
      <c r="AO180" s="325"/>
      <c r="AP180" s="325"/>
      <c r="AQ180" s="394"/>
      <c r="AR180" s="360">
        <f t="shared" si="254"/>
        <v>42</v>
      </c>
      <c r="AS180" s="359" t="str">
        <f t="shared" si="224"/>
        <v>bxx42</v>
      </c>
      <c r="AT180" s="334">
        <f t="shared" si="278"/>
        <v>2</v>
      </c>
      <c r="AU180" s="82">
        <f t="shared" si="279"/>
        <v>0</v>
      </c>
      <c r="AV180" s="295">
        <f t="shared" si="280"/>
        <v>0</v>
      </c>
      <c r="AW180" s="295">
        <f t="shared" si="255"/>
        <v>0</v>
      </c>
      <c r="AX180" s="295">
        <f t="shared" si="266"/>
        <v>0</v>
      </c>
      <c r="AY180">
        <v>41</v>
      </c>
      <c r="AZ180" s="325"/>
      <c r="BA180" s="325"/>
      <c r="BB180" s="325"/>
      <c r="BC180" s="325"/>
      <c r="BD180" s="325"/>
      <c r="BE180" s="394"/>
      <c r="BF180" s="360">
        <f t="shared" si="257"/>
        <v>42</v>
      </c>
      <c r="BG180" s="359" t="str">
        <f t="shared" si="225"/>
        <v>bxx42</v>
      </c>
      <c r="BH180" s="334">
        <f t="shared" si="281"/>
        <v>2</v>
      </c>
      <c r="BI180" s="82">
        <f t="shared" si="282"/>
        <v>0</v>
      </c>
      <c r="BJ180" s="295">
        <f t="shared" si="283"/>
        <v>0</v>
      </c>
      <c r="BK180" s="295">
        <f t="shared" si="258"/>
        <v>0</v>
      </c>
      <c r="BL180" s="295">
        <f t="shared" si="267"/>
        <v>0</v>
      </c>
      <c r="BM180">
        <v>41</v>
      </c>
      <c r="BN180" s="325"/>
      <c r="BO180" s="325"/>
      <c r="BP180" s="325"/>
      <c r="BQ180" s="325"/>
      <c r="BR180" s="325"/>
      <c r="BS180" s="394"/>
      <c r="BT180" s="360">
        <f t="shared" si="260"/>
        <v>42</v>
      </c>
      <c r="BU180" s="359" t="str">
        <f t="shared" si="226"/>
        <v>bxx42</v>
      </c>
      <c r="BV180" s="334">
        <f t="shared" si="284"/>
        <v>2</v>
      </c>
      <c r="BW180" s="82">
        <f t="shared" si="285"/>
        <v>0</v>
      </c>
      <c r="BX180" s="295">
        <f t="shared" si="286"/>
        <v>0</v>
      </c>
      <c r="BY180" s="295">
        <f t="shared" si="261"/>
        <v>0</v>
      </c>
      <c r="BZ180" s="295">
        <f t="shared" si="268"/>
        <v>0</v>
      </c>
      <c r="CA180">
        <v>41</v>
      </c>
      <c r="CB180" s="325"/>
      <c r="CC180" s="325"/>
      <c r="CD180" s="325"/>
      <c r="CE180" s="325"/>
      <c r="CF180" s="325"/>
      <c r="CH180" s="394"/>
    </row>
    <row r="181" spans="1:86" ht="15" customHeight="1">
      <c r="A181" s="394"/>
      <c r="B181" s="360">
        <f t="shared" si="245"/>
        <v>43</v>
      </c>
      <c r="C181" s="359" t="str">
        <f t="shared" si="221"/>
        <v>bxx43</v>
      </c>
      <c r="D181" s="334">
        <f t="shared" si="269"/>
        <v>2</v>
      </c>
      <c r="E181" s="82">
        <f t="shared" si="270"/>
        <v>0</v>
      </c>
      <c r="F181" s="295">
        <f t="shared" si="271"/>
        <v>0</v>
      </c>
      <c r="G181" s="295">
        <f t="shared" si="246"/>
        <v>0</v>
      </c>
      <c r="H181" s="295">
        <f t="shared" si="263"/>
        <v>0</v>
      </c>
      <c r="I181" s="156">
        <v>42</v>
      </c>
      <c r="J181" s="325"/>
      <c r="K181" s="325"/>
      <c r="L181" s="325"/>
      <c r="M181" s="325"/>
      <c r="N181" s="325"/>
      <c r="O181" s="394"/>
      <c r="P181" s="360">
        <f t="shared" si="248"/>
        <v>43</v>
      </c>
      <c r="Q181" s="359" t="str">
        <f t="shared" si="222"/>
        <v>bxx43</v>
      </c>
      <c r="R181" s="334">
        <f t="shared" si="272"/>
        <v>2</v>
      </c>
      <c r="S181" s="82">
        <f t="shared" si="273"/>
        <v>0</v>
      </c>
      <c r="T181" s="295">
        <f t="shared" si="274"/>
        <v>0</v>
      </c>
      <c r="U181" s="295">
        <f t="shared" si="249"/>
        <v>0</v>
      </c>
      <c r="V181" s="295">
        <f t="shared" si="264"/>
        <v>0</v>
      </c>
      <c r="W181" s="156">
        <v>42</v>
      </c>
      <c r="X181" s="325"/>
      <c r="Y181" s="325"/>
      <c r="Z181" s="325"/>
      <c r="AA181" s="325"/>
      <c r="AB181" s="325"/>
      <c r="AC181" s="394"/>
      <c r="AD181" s="360">
        <f t="shared" si="251"/>
        <v>43</v>
      </c>
      <c r="AE181" s="359" t="str">
        <f t="shared" si="223"/>
        <v>bxx43</v>
      </c>
      <c r="AF181" s="334">
        <f t="shared" si="275"/>
        <v>2</v>
      </c>
      <c r="AG181" s="82">
        <f t="shared" si="276"/>
        <v>0</v>
      </c>
      <c r="AH181" s="295">
        <f t="shared" si="277"/>
        <v>0</v>
      </c>
      <c r="AI181" s="295">
        <f t="shared" si="252"/>
        <v>0</v>
      </c>
      <c r="AJ181" s="295">
        <f t="shared" si="265"/>
        <v>0</v>
      </c>
      <c r="AK181" s="156">
        <v>42</v>
      </c>
      <c r="AL181" s="325"/>
      <c r="AM181" s="325"/>
      <c r="AN181" s="325"/>
      <c r="AO181" s="325"/>
      <c r="AP181" s="325"/>
      <c r="AQ181" s="394"/>
      <c r="AR181" s="360">
        <f t="shared" si="254"/>
        <v>43</v>
      </c>
      <c r="AS181" s="359" t="str">
        <f t="shared" si="224"/>
        <v>bxx43</v>
      </c>
      <c r="AT181" s="334">
        <f t="shared" si="278"/>
        <v>2</v>
      </c>
      <c r="AU181" s="82">
        <f t="shared" si="279"/>
        <v>0</v>
      </c>
      <c r="AV181" s="295">
        <f t="shared" si="280"/>
        <v>0</v>
      </c>
      <c r="AW181" s="295">
        <f t="shared" si="255"/>
        <v>0</v>
      </c>
      <c r="AX181" s="295">
        <f t="shared" si="266"/>
        <v>0</v>
      </c>
      <c r="AY181" s="156">
        <v>42</v>
      </c>
      <c r="AZ181" s="325"/>
      <c r="BA181" s="325"/>
      <c r="BB181" s="325"/>
      <c r="BC181" s="325"/>
      <c r="BD181" s="325"/>
      <c r="BE181" s="394"/>
      <c r="BF181" s="360">
        <f t="shared" si="257"/>
        <v>43</v>
      </c>
      <c r="BG181" s="359" t="str">
        <f t="shared" si="225"/>
        <v>bxx43</v>
      </c>
      <c r="BH181" s="334">
        <f t="shared" si="281"/>
        <v>2</v>
      </c>
      <c r="BI181" s="82">
        <f t="shared" si="282"/>
        <v>0</v>
      </c>
      <c r="BJ181" s="295">
        <f t="shared" si="283"/>
        <v>0</v>
      </c>
      <c r="BK181" s="295">
        <f t="shared" si="258"/>
        <v>0</v>
      </c>
      <c r="BL181" s="295">
        <f t="shared" si="267"/>
        <v>0</v>
      </c>
      <c r="BM181" s="156">
        <v>42</v>
      </c>
      <c r="BN181" s="325"/>
      <c r="BO181" s="325"/>
      <c r="BP181" s="325"/>
      <c r="BQ181" s="325"/>
      <c r="BR181" s="325"/>
      <c r="BS181" s="394"/>
      <c r="BT181" s="360">
        <f t="shared" si="260"/>
        <v>43</v>
      </c>
      <c r="BU181" s="359" t="str">
        <f t="shared" si="226"/>
        <v>bxx43</v>
      </c>
      <c r="BV181" s="334">
        <f t="shared" si="284"/>
        <v>2</v>
      </c>
      <c r="BW181" s="82">
        <f t="shared" si="285"/>
        <v>0</v>
      </c>
      <c r="BX181" s="295">
        <f t="shared" si="286"/>
        <v>0</v>
      </c>
      <c r="BY181" s="295">
        <f t="shared" si="261"/>
        <v>0</v>
      </c>
      <c r="BZ181" s="295">
        <f t="shared" si="268"/>
        <v>0</v>
      </c>
      <c r="CA181" s="156">
        <v>42</v>
      </c>
      <c r="CB181" s="325"/>
      <c r="CC181" s="325"/>
      <c r="CD181" s="325"/>
      <c r="CE181" s="325"/>
      <c r="CF181" s="325"/>
      <c r="CH181" s="394"/>
    </row>
    <row r="182" spans="1:86" ht="15" customHeight="1">
      <c r="A182" s="394"/>
      <c r="B182" s="360">
        <f t="shared" si="245"/>
        <v>44</v>
      </c>
      <c r="C182" s="359" t="str">
        <f t="shared" si="221"/>
        <v>bxx44</v>
      </c>
      <c r="D182" s="334">
        <f t="shared" si="269"/>
        <v>2</v>
      </c>
      <c r="E182" s="82">
        <f t="shared" si="270"/>
        <v>0</v>
      </c>
      <c r="F182" s="295">
        <f t="shared" si="271"/>
        <v>0</v>
      </c>
      <c r="G182" s="295">
        <f t="shared" si="246"/>
        <v>0</v>
      </c>
      <c r="H182" s="295">
        <f t="shared" si="263"/>
        <v>0</v>
      </c>
      <c r="I182">
        <v>43</v>
      </c>
      <c r="J182" s="325"/>
      <c r="K182" s="325"/>
      <c r="L182" s="325"/>
      <c r="M182" s="325"/>
      <c r="N182" s="325"/>
      <c r="O182" s="394"/>
      <c r="P182" s="360">
        <f t="shared" si="248"/>
        <v>44</v>
      </c>
      <c r="Q182" s="359" t="str">
        <f t="shared" si="222"/>
        <v>bxx44</v>
      </c>
      <c r="R182" s="334">
        <f t="shared" si="272"/>
        <v>2</v>
      </c>
      <c r="S182" s="82">
        <f t="shared" si="273"/>
        <v>0</v>
      </c>
      <c r="T182" s="295">
        <f t="shared" si="274"/>
        <v>0</v>
      </c>
      <c r="U182" s="295">
        <f t="shared" si="249"/>
        <v>0</v>
      </c>
      <c r="V182" s="295">
        <f t="shared" si="264"/>
        <v>0</v>
      </c>
      <c r="W182">
        <v>43</v>
      </c>
      <c r="X182" s="325"/>
      <c r="Y182" s="325"/>
      <c r="Z182" s="325"/>
      <c r="AA182" s="325"/>
      <c r="AB182" s="325"/>
      <c r="AC182" s="394"/>
      <c r="AD182" s="360">
        <f t="shared" si="251"/>
        <v>44</v>
      </c>
      <c r="AE182" s="359" t="str">
        <f t="shared" si="223"/>
        <v>bxx44</v>
      </c>
      <c r="AF182" s="334">
        <f t="shared" si="275"/>
        <v>2</v>
      </c>
      <c r="AG182" s="82">
        <f t="shared" si="276"/>
        <v>0</v>
      </c>
      <c r="AH182" s="295">
        <f t="shared" si="277"/>
        <v>0</v>
      </c>
      <c r="AI182" s="295">
        <f t="shared" si="252"/>
        <v>0</v>
      </c>
      <c r="AJ182" s="295">
        <f t="shared" si="265"/>
        <v>0</v>
      </c>
      <c r="AK182">
        <v>43</v>
      </c>
      <c r="AL182" s="325"/>
      <c r="AM182" s="325"/>
      <c r="AN182" s="325"/>
      <c r="AO182" s="325"/>
      <c r="AP182" s="325"/>
      <c r="AQ182" s="394"/>
      <c r="AR182" s="360">
        <f t="shared" si="254"/>
        <v>44</v>
      </c>
      <c r="AS182" s="359" t="str">
        <f t="shared" si="224"/>
        <v>bxx44</v>
      </c>
      <c r="AT182" s="334">
        <f t="shared" si="278"/>
        <v>2</v>
      </c>
      <c r="AU182" s="82">
        <f t="shared" si="279"/>
        <v>0</v>
      </c>
      <c r="AV182" s="295">
        <f t="shared" si="280"/>
        <v>0</v>
      </c>
      <c r="AW182" s="295">
        <f t="shared" si="255"/>
        <v>0</v>
      </c>
      <c r="AX182" s="295">
        <f t="shared" si="266"/>
        <v>0</v>
      </c>
      <c r="AY182">
        <v>43</v>
      </c>
      <c r="AZ182" s="325"/>
      <c r="BA182" s="325"/>
      <c r="BB182" s="325"/>
      <c r="BC182" s="325"/>
      <c r="BD182" s="325"/>
      <c r="BE182" s="394"/>
      <c r="BF182" s="360">
        <f t="shared" si="257"/>
        <v>44</v>
      </c>
      <c r="BG182" s="359" t="str">
        <f t="shared" si="225"/>
        <v>bxx44</v>
      </c>
      <c r="BH182" s="334">
        <f t="shared" si="281"/>
        <v>2</v>
      </c>
      <c r="BI182" s="82">
        <f t="shared" si="282"/>
        <v>0</v>
      </c>
      <c r="BJ182" s="295">
        <f t="shared" si="283"/>
        <v>0</v>
      </c>
      <c r="BK182" s="295">
        <f t="shared" si="258"/>
        <v>0</v>
      </c>
      <c r="BL182" s="295">
        <f t="shared" si="267"/>
        <v>0</v>
      </c>
      <c r="BM182">
        <v>43</v>
      </c>
      <c r="BN182" s="325"/>
      <c r="BO182" s="325"/>
      <c r="BP182" s="325"/>
      <c r="BQ182" s="325"/>
      <c r="BR182" s="325"/>
      <c r="BS182" s="394"/>
      <c r="BT182" s="360">
        <f t="shared" si="260"/>
        <v>44</v>
      </c>
      <c r="BU182" s="359" t="str">
        <f t="shared" si="226"/>
        <v>bxx44</v>
      </c>
      <c r="BV182" s="334">
        <f t="shared" si="284"/>
        <v>2</v>
      </c>
      <c r="BW182" s="82">
        <f t="shared" si="285"/>
        <v>0</v>
      </c>
      <c r="BX182" s="295">
        <f t="shared" si="286"/>
        <v>0</v>
      </c>
      <c r="BY182" s="295">
        <f t="shared" si="261"/>
        <v>0</v>
      </c>
      <c r="BZ182" s="295">
        <f t="shared" si="268"/>
        <v>0</v>
      </c>
      <c r="CA182">
        <v>43</v>
      </c>
      <c r="CB182" s="325"/>
      <c r="CC182" s="325"/>
      <c r="CD182" s="325"/>
      <c r="CE182" s="325"/>
      <c r="CF182" s="325"/>
      <c r="CH182" s="394"/>
    </row>
    <row r="183" spans="1:86" ht="15" customHeight="1">
      <c r="A183" s="394"/>
      <c r="B183" s="360">
        <f t="shared" si="245"/>
        <v>45</v>
      </c>
      <c r="C183" s="359" t="str">
        <f t="shared" si="221"/>
        <v>bxx45</v>
      </c>
      <c r="D183" s="334">
        <f t="shared" si="269"/>
        <v>2</v>
      </c>
      <c r="E183" s="82">
        <f t="shared" si="270"/>
        <v>0</v>
      </c>
      <c r="F183" s="295">
        <f t="shared" si="271"/>
        <v>0</v>
      </c>
      <c r="G183" s="295">
        <f t="shared" si="246"/>
        <v>0</v>
      </c>
      <c r="H183" s="295">
        <f t="shared" si="263"/>
        <v>0</v>
      </c>
      <c r="I183" s="156">
        <v>44</v>
      </c>
      <c r="J183" s="325"/>
      <c r="K183" s="325"/>
      <c r="L183" s="325"/>
      <c r="M183" s="325"/>
      <c r="N183" s="325"/>
      <c r="O183" s="394"/>
      <c r="P183" s="360">
        <f t="shared" si="248"/>
        <v>45</v>
      </c>
      <c r="Q183" s="359" t="str">
        <f t="shared" si="222"/>
        <v>bxx45</v>
      </c>
      <c r="R183" s="334">
        <f t="shared" si="272"/>
        <v>2</v>
      </c>
      <c r="S183" s="82">
        <f t="shared" si="273"/>
        <v>0</v>
      </c>
      <c r="T183" s="295">
        <f t="shared" si="274"/>
        <v>0</v>
      </c>
      <c r="U183" s="295">
        <f t="shared" si="249"/>
        <v>0</v>
      </c>
      <c r="V183" s="295">
        <f t="shared" si="264"/>
        <v>0</v>
      </c>
      <c r="W183" s="156">
        <v>44</v>
      </c>
      <c r="X183" s="325"/>
      <c r="Y183" s="325"/>
      <c r="Z183" s="325"/>
      <c r="AA183" s="325"/>
      <c r="AB183" s="325"/>
      <c r="AC183" s="394"/>
      <c r="AD183" s="360">
        <f t="shared" si="251"/>
        <v>45</v>
      </c>
      <c r="AE183" s="359" t="str">
        <f t="shared" si="223"/>
        <v>bxx45</v>
      </c>
      <c r="AF183" s="334">
        <f t="shared" si="275"/>
        <v>2</v>
      </c>
      <c r="AG183" s="82">
        <f t="shared" si="276"/>
        <v>0</v>
      </c>
      <c r="AH183" s="295">
        <f t="shared" si="277"/>
        <v>0</v>
      </c>
      <c r="AI183" s="295">
        <f t="shared" si="252"/>
        <v>0</v>
      </c>
      <c r="AJ183" s="295">
        <f t="shared" si="265"/>
        <v>0</v>
      </c>
      <c r="AK183" s="156">
        <v>44</v>
      </c>
      <c r="AL183" s="325"/>
      <c r="AM183" s="325"/>
      <c r="AN183" s="325"/>
      <c r="AO183" s="325"/>
      <c r="AP183" s="325"/>
      <c r="AQ183" s="394"/>
      <c r="AR183" s="360">
        <f t="shared" si="254"/>
        <v>45</v>
      </c>
      <c r="AS183" s="359" t="str">
        <f t="shared" si="224"/>
        <v>bxx45</v>
      </c>
      <c r="AT183" s="334">
        <f t="shared" si="278"/>
        <v>2</v>
      </c>
      <c r="AU183" s="82">
        <f t="shared" si="279"/>
        <v>0</v>
      </c>
      <c r="AV183" s="295">
        <f t="shared" si="280"/>
        <v>0</v>
      </c>
      <c r="AW183" s="295">
        <f t="shared" si="255"/>
        <v>0</v>
      </c>
      <c r="AX183" s="295">
        <f t="shared" si="266"/>
        <v>0</v>
      </c>
      <c r="AY183" s="156">
        <v>44</v>
      </c>
      <c r="AZ183" s="325"/>
      <c r="BA183" s="325"/>
      <c r="BB183" s="325"/>
      <c r="BC183" s="325"/>
      <c r="BD183" s="325"/>
      <c r="BE183" s="394"/>
      <c r="BF183" s="360">
        <f t="shared" si="257"/>
        <v>45</v>
      </c>
      <c r="BG183" s="359" t="str">
        <f t="shared" si="225"/>
        <v>bxx45</v>
      </c>
      <c r="BH183" s="334">
        <f t="shared" si="281"/>
        <v>2</v>
      </c>
      <c r="BI183" s="82">
        <f t="shared" si="282"/>
        <v>0</v>
      </c>
      <c r="BJ183" s="295">
        <f t="shared" si="283"/>
        <v>0</v>
      </c>
      <c r="BK183" s="295">
        <f t="shared" si="258"/>
        <v>0</v>
      </c>
      <c r="BL183" s="295">
        <f t="shared" si="267"/>
        <v>0</v>
      </c>
      <c r="BM183" s="156">
        <v>44</v>
      </c>
      <c r="BN183" s="325"/>
      <c r="BO183" s="325"/>
      <c r="BP183" s="325"/>
      <c r="BQ183" s="325"/>
      <c r="BR183" s="325"/>
      <c r="BS183" s="394"/>
      <c r="BT183" s="360">
        <f t="shared" si="260"/>
        <v>45</v>
      </c>
      <c r="BU183" s="359" t="str">
        <f t="shared" si="226"/>
        <v>bxx45</v>
      </c>
      <c r="BV183" s="334">
        <f t="shared" si="284"/>
        <v>2</v>
      </c>
      <c r="BW183" s="82">
        <f t="shared" si="285"/>
        <v>0</v>
      </c>
      <c r="BX183" s="295">
        <f t="shared" si="286"/>
        <v>0</v>
      </c>
      <c r="BY183" s="295">
        <f t="shared" si="261"/>
        <v>0</v>
      </c>
      <c r="BZ183" s="295">
        <f t="shared" si="268"/>
        <v>0</v>
      </c>
      <c r="CA183" s="156">
        <v>44</v>
      </c>
      <c r="CB183" s="325"/>
      <c r="CC183" s="325"/>
      <c r="CD183" s="325"/>
      <c r="CE183" s="325"/>
      <c r="CF183" s="325"/>
      <c r="CH183" s="394"/>
    </row>
    <row r="184" spans="1:86" ht="15" customHeight="1">
      <c r="A184" s="394"/>
      <c r="B184" s="360">
        <f t="shared" si="245"/>
        <v>46</v>
      </c>
      <c r="C184" s="359" t="str">
        <f t="shared" si="221"/>
        <v>bxx46</v>
      </c>
      <c r="D184" s="334">
        <f t="shared" si="269"/>
        <v>2</v>
      </c>
      <c r="E184" s="82">
        <f t="shared" si="270"/>
        <v>0</v>
      </c>
      <c r="F184" s="295">
        <f t="shared" si="271"/>
        <v>0</v>
      </c>
      <c r="G184" s="295">
        <f t="shared" si="246"/>
        <v>0</v>
      </c>
      <c r="H184" s="295">
        <f t="shared" si="263"/>
        <v>0</v>
      </c>
      <c r="I184">
        <v>45</v>
      </c>
      <c r="J184" s="325"/>
      <c r="K184" s="325"/>
      <c r="L184" s="325"/>
      <c r="M184" s="325"/>
      <c r="N184" s="325"/>
      <c r="O184" s="394"/>
      <c r="P184" s="360">
        <f t="shared" si="248"/>
        <v>46</v>
      </c>
      <c r="Q184" s="359" t="str">
        <f t="shared" si="222"/>
        <v>bxx46</v>
      </c>
      <c r="R184" s="334">
        <f t="shared" si="272"/>
        <v>2</v>
      </c>
      <c r="S184" s="82">
        <f t="shared" si="273"/>
        <v>0</v>
      </c>
      <c r="T184" s="295">
        <f t="shared" si="274"/>
        <v>0</v>
      </c>
      <c r="U184" s="295">
        <f t="shared" si="249"/>
        <v>0</v>
      </c>
      <c r="V184" s="295">
        <f t="shared" si="264"/>
        <v>0</v>
      </c>
      <c r="W184">
        <v>45</v>
      </c>
      <c r="X184" s="325"/>
      <c r="Y184" s="325"/>
      <c r="Z184" s="325"/>
      <c r="AA184" s="325"/>
      <c r="AB184" s="325"/>
      <c r="AC184" s="394"/>
      <c r="AD184" s="360">
        <f t="shared" si="251"/>
        <v>46</v>
      </c>
      <c r="AE184" s="359" t="str">
        <f t="shared" si="223"/>
        <v>bxx46</v>
      </c>
      <c r="AF184" s="334">
        <f t="shared" si="275"/>
        <v>2</v>
      </c>
      <c r="AG184" s="82">
        <f t="shared" si="276"/>
        <v>0</v>
      </c>
      <c r="AH184" s="295">
        <f t="shared" si="277"/>
        <v>0</v>
      </c>
      <c r="AI184" s="295">
        <f t="shared" si="252"/>
        <v>0</v>
      </c>
      <c r="AJ184" s="295">
        <f t="shared" si="265"/>
        <v>0</v>
      </c>
      <c r="AK184">
        <v>45</v>
      </c>
      <c r="AL184" s="325"/>
      <c r="AM184" s="325"/>
      <c r="AN184" s="325"/>
      <c r="AO184" s="325"/>
      <c r="AP184" s="325"/>
      <c r="AQ184" s="394"/>
      <c r="AR184" s="360">
        <f t="shared" si="254"/>
        <v>46</v>
      </c>
      <c r="AS184" s="359" t="str">
        <f t="shared" si="224"/>
        <v>bxx46</v>
      </c>
      <c r="AT184" s="334">
        <f t="shared" si="278"/>
        <v>2</v>
      </c>
      <c r="AU184" s="82">
        <f t="shared" si="279"/>
        <v>0</v>
      </c>
      <c r="AV184" s="295">
        <f t="shared" si="280"/>
        <v>0</v>
      </c>
      <c r="AW184" s="295">
        <f t="shared" si="255"/>
        <v>0</v>
      </c>
      <c r="AX184" s="295">
        <f t="shared" si="266"/>
        <v>0</v>
      </c>
      <c r="AY184">
        <v>45</v>
      </c>
      <c r="AZ184" s="325"/>
      <c r="BA184" s="325"/>
      <c r="BB184" s="325"/>
      <c r="BC184" s="325"/>
      <c r="BD184" s="325"/>
      <c r="BE184" s="394"/>
      <c r="BF184" s="360">
        <f t="shared" si="257"/>
        <v>46</v>
      </c>
      <c r="BG184" s="359" t="str">
        <f t="shared" si="225"/>
        <v>bxx46</v>
      </c>
      <c r="BH184" s="334">
        <f t="shared" si="281"/>
        <v>2</v>
      </c>
      <c r="BI184" s="82">
        <f t="shared" si="282"/>
        <v>0</v>
      </c>
      <c r="BJ184" s="295">
        <f t="shared" si="283"/>
        <v>0</v>
      </c>
      <c r="BK184" s="295">
        <f t="shared" si="258"/>
        <v>0</v>
      </c>
      <c r="BL184" s="295">
        <f t="shared" si="267"/>
        <v>0</v>
      </c>
      <c r="BM184">
        <v>45</v>
      </c>
      <c r="BN184" s="325"/>
      <c r="BO184" s="325"/>
      <c r="BP184" s="325"/>
      <c r="BQ184" s="325"/>
      <c r="BR184" s="325"/>
      <c r="BS184" s="394"/>
      <c r="BT184" s="360">
        <f t="shared" si="260"/>
        <v>46</v>
      </c>
      <c r="BU184" s="359" t="str">
        <f t="shared" si="226"/>
        <v>bxx46</v>
      </c>
      <c r="BV184" s="334">
        <f t="shared" si="284"/>
        <v>2</v>
      </c>
      <c r="BW184" s="82">
        <f t="shared" si="285"/>
        <v>0</v>
      </c>
      <c r="BX184" s="295">
        <f t="shared" si="286"/>
        <v>0</v>
      </c>
      <c r="BY184" s="295">
        <f t="shared" si="261"/>
        <v>0</v>
      </c>
      <c r="BZ184" s="295">
        <f t="shared" si="268"/>
        <v>0</v>
      </c>
      <c r="CA184">
        <v>45</v>
      </c>
      <c r="CB184" s="325"/>
      <c r="CC184" s="325"/>
      <c r="CD184" s="325"/>
      <c r="CE184" s="325"/>
      <c r="CF184" s="325"/>
      <c r="CH184" s="394"/>
    </row>
    <row r="185" spans="1:86" ht="15" customHeight="1">
      <c r="A185" s="394"/>
      <c r="B185" s="360">
        <f t="shared" si="245"/>
        <v>47</v>
      </c>
      <c r="C185" s="359" t="str">
        <f t="shared" si="221"/>
        <v>bxx47</v>
      </c>
      <c r="D185" s="334">
        <f t="shared" si="269"/>
        <v>2</v>
      </c>
      <c r="E185" s="82">
        <f t="shared" si="270"/>
        <v>0</v>
      </c>
      <c r="F185" s="295">
        <f t="shared" si="271"/>
        <v>0</v>
      </c>
      <c r="G185" s="295">
        <f t="shared" si="246"/>
        <v>0</v>
      </c>
      <c r="H185" s="295">
        <f t="shared" si="263"/>
        <v>0</v>
      </c>
      <c r="I185" s="156">
        <v>46</v>
      </c>
      <c r="J185" s="325"/>
      <c r="K185" s="325"/>
      <c r="L185" s="325"/>
      <c r="M185" s="325"/>
      <c r="N185" s="325"/>
      <c r="O185" s="394"/>
      <c r="P185" s="360">
        <f t="shared" si="248"/>
        <v>47</v>
      </c>
      <c r="Q185" s="359" t="str">
        <f t="shared" si="222"/>
        <v>bxx47</v>
      </c>
      <c r="R185" s="334">
        <f t="shared" si="272"/>
        <v>2</v>
      </c>
      <c r="S185" s="82">
        <f t="shared" si="273"/>
        <v>0</v>
      </c>
      <c r="T185" s="295">
        <f t="shared" si="274"/>
        <v>0</v>
      </c>
      <c r="U185" s="295">
        <f t="shared" si="249"/>
        <v>0</v>
      </c>
      <c r="V185" s="295">
        <f t="shared" si="264"/>
        <v>0</v>
      </c>
      <c r="W185" s="156">
        <v>46</v>
      </c>
      <c r="X185" s="325"/>
      <c r="Y185" s="325"/>
      <c r="Z185" s="325"/>
      <c r="AA185" s="325"/>
      <c r="AB185" s="325"/>
      <c r="AC185" s="394"/>
      <c r="AD185" s="360">
        <f t="shared" si="251"/>
        <v>47</v>
      </c>
      <c r="AE185" s="359" t="str">
        <f t="shared" si="223"/>
        <v>bxx47</v>
      </c>
      <c r="AF185" s="334">
        <f t="shared" si="275"/>
        <v>2</v>
      </c>
      <c r="AG185" s="82">
        <f t="shared" si="276"/>
        <v>0</v>
      </c>
      <c r="AH185" s="295">
        <f t="shared" si="277"/>
        <v>0</v>
      </c>
      <c r="AI185" s="295">
        <f t="shared" si="252"/>
        <v>0</v>
      </c>
      <c r="AJ185" s="295">
        <f t="shared" si="265"/>
        <v>0</v>
      </c>
      <c r="AK185" s="156">
        <v>46</v>
      </c>
      <c r="AL185" s="325"/>
      <c r="AM185" s="325"/>
      <c r="AN185" s="325"/>
      <c r="AO185" s="325"/>
      <c r="AP185" s="325"/>
      <c r="AQ185" s="394"/>
      <c r="AR185" s="360">
        <f t="shared" si="254"/>
        <v>47</v>
      </c>
      <c r="AS185" s="359" t="str">
        <f t="shared" si="224"/>
        <v>bxx47</v>
      </c>
      <c r="AT185" s="334">
        <f t="shared" si="278"/>
        <v>2</v>
      </c>
      <c r="AU185" s="82">
        <f t="shared" si="279"/>
        <v>0</v>
      </c>
      <c r="AV185" s="295">
        <f t="shared" si="280"/>
        <v>0</v>
      </c>
      <c r="AW185" s="295">
        <f t="shared" si="255"/>
        <v>0</v>
      </c>
      <c r="AX185" s="295">
        <f t="shared" si="266"/>
        <v>0</v>
      </c>
      <c r="AY185" s="156">
        <v>46</v>
      </c>
      <c r="AZ185" s="325"/>
      <c r="BA185" s="325"/>
      <c r="BB185" s="325"/>
      <c r="BC185" s="325"/>
      <c r="BD185" s="325"/>
      <c r="BE185" s="394"/>
      <c r="BF185" s="360">
        <f t="shared" si="257"/>
        <v>47</v>
      </c>
      <c r="BG185" s="359" t="str">
        <f t="shared" si="225"/>
        <v>bxx47</v>
      </c>
      <c r="BH185" s="334">
        <f t="shared" si="281"/>
        <v>2</v>
      </c>
      <c r="BI185" s="82">
        <f t="shared" si="282"/>
        <v>0</v>
      </c>
      <c r="BJ185" s="295">
        <f t="shared" si="283"/>
        <v>0</v>
      </c>
      <c r="BK185" s="295">
        <f t="shared" si="258"/>
        <v>0</v>
      </c>
      <c r="BL185" s="295">
        <f t="shared" si="267"/>
        <v>0</v>
      </c>
      <c r="BM185" s="156">
        <v>46</v>
      </c>
      <c r="BN185" s="325"/>
      <c r="BO185" s="325"/>
      <c r="BP185" s="325"/>
      <c r="BQ185" s="325"/>
      <c r="BR185" s="325"/>
      <c r="BS185" s="394"/>
      <c r="BT185" s="360">
        <f t="shared" si="260"/>
        <v>47</v>
      </c>
      <c r="BU185" s="359" t="str">
        <f t="shared" si="226"/>
        <v>bxx47</v>
      </c>
      <c r="BV185" s="334">
        <f t="shared" si="284"/>
        <v>2</v>
      </c>
      <c r="BW185" s="82">
        <f t="shared" si="285"/>
        <v>0</v>
      </c>
      <c r="BX185" s="295">
        <f t="shared" si="286"/>
        <v>0</v>
      </c>
      <c r="BY185" s="295">
        <f t="shared" si="261"/>
        <v>0</v>
      </c>
      <c r="BZ185" s="295">
        <f t="shared" si="268"/>
        <v>0</v>
      </c>
      <c r="CA185" s="156">
        <v>46</v>
      </c>
      <c r="CB185" s="325"/>
      <c r="CC185" s="325"/>
      <c r="CD185" s="325"/>
      <c r="CE185" s="325"/>
      <c r="CF185" s="325"/>
      <c r="CH185" s="394"/>
    </row>
    <row r="186" spans="1:86" ht="15" customHeight="1">
      <c r="A186" s="394"/>
      <c r="B186" s="360">
        <f t="shared" si="245"/>
        <v>48</v>
      </c>
      <c r="C186" s="359" t="str">
        <f t="shared" si="221"/>
        <v>bxx48</v>
      </c>
      <c r="D186" s="334">
        <f t="shared" si="269"/>
        <v>2</v>
      </c>
      <c r="E186" s="82">
        <f t="shared" si="270"/>
        <v>0</v>
      </c>
      <c r="F186" s="295">
        <f t="shared" si="271"/>
        <v>0</v>
      </c>
      <c r="G186" s="295">
        <f t="shared" si="246"/>
        <v>0</v>
      </c>
      <c r="H186" s="295">
        <f t="shared" si="263"/>
        <v>0</v>
      </c>
      <c r="I186">
        <v>47</v>
      </c>
      <c r="J186" s="325"/>
      <c r="K186" s="325"/>
      <c r="L186" s="325"/>
      <c r="M186" s="325"/>
      <c r="N186" s="325"/>
      <c r="O186" s="394"/>
      <c r="P186" s="360">
        <f t="shared" si="248"/>
        <v>48</v>
      </c>
      <c r="Q186" s="359" t="str">
        <f t="shared" si="222"/>
        <v>bxx48</v>
      </c>
      <c r="R186" s="334">
        <f t="shared" si="272"/>
        <v>2</v>
      </c>
      <c r="S186" s="82">
        <f t="shared" si="273"/>
        <v>0</v>
      </c>
      <c r="T186" s="295">
        <f t="shared" si="274"/>
        <v>0</v>
      </c>
      <c r="U186" s="295">
        <f t="shared" si="249"/>
        <v>0</v>
      </c>
      <c r="V186" s="295">
        <f t="shared" si="264"/>
        <v>0</v>
      </c>
      <c r="W186">
        <v>47</v>
      </c>
      <c r="X186" s="325"/>
      <c r="Y186" s="325"/>
      <c r="Z186" s="325"/>
      <c r="AA186" s="325"/>
      <c r="AB186" s="325"/>
      <c r="AC186" s="394"/>
      <c r="AD186" s="360">
        <f t="shared" si="251"/>
        <v>48</v>
      </c>
      <c r="AE186" s="359" t="str">
        <f t="shared" si="223"/>
        <v>bxx48</v>
      </c>
      <c r="AF186" s="334">
        <f t="shared" si="275"/>
        <v>2</v>
      </c>
      <c r="AG186" s="82">
        <f t="shared" si="276"/>
        <v>0</v>
      </c>
      <c r="AH186" s="295">
        <f t="shared" si="277"/>
        <v>0</v>
      </c>
      <c r="AI186" s="295">
        <f t="shared" si="252"/>
        <v>0</v>
      </c>
      <c r="AJ186" s="295">
        <f t="shared" si="265"/>
        <v>0</v>
      </c>
      <c r="AK186">
        <v>47</v>
      </c>
      <c r="AL186" s="325"/>
      <c r="AM186" s="325"/>
      <c r="AN186" s="325"/>
      <c r="AO186" s="325"/>
      <c r="AP186" s="325"/>
      <c r="AQ186" s="394"/>
      <c r="AR186" s="360">
        <f t="shared" si="254"/>
        <v>48</v>
      </c>
      <c r="AS186" s="359" t="str">
        <f t="shared" si="224"/>
        <v>bxx48</v>
      </c>
      <c r="AT186" s="334">
        <f t="shared" si="278"/>
        <v>2</v>
      </c>
      <c r="AU186" s="82">
        <f t="shared" si="279"/>
        <v>0</v>
      </c>
      <c r="AV186" s="295">
        <f t="shared" si="280"/>
        <v>0</v>
      </c>
      <c r="AW186" s="295">
        <f t="shared" si="255"/>
        <v>0</v>
      </c>
      <c r="AX186" s="295">
        <f t="shared" si="266"/>
        <v>0</v>
      </c>
      <c r="AY186">
        <v>47</v>
      </c>
      <c r="AZ186" s="325"/>
      <c r="BA186" s="325"/>
      <c r="BB186" s="325"/>
      <c r="BC186" s="325"/>
      <c r="BD186" s="325"/>
      <c r="BE186" s="394"/>
      <c r="BF186" s="360">
        <f t="shared" si="257"/>
        <v>48</v>
      </c>
      <c r="BG186" s="359" t="str">
        <f t="shared" si="225"/>
        <v>bxx48</v>
      </c>
      <c r="BH186" s="334">
        <f t="shared" si="281"/>
        <v>2</v>
      </c>
      <c r="BI186" s="82">
        <f t="shared" si="282"/>
        <v>0</v>
      </c>
      <c r="BJ186" s="295">
        <f t="shared" si="283"/>
        <v>0</v>
      </c>
      <c r="BK186" s="295">
        <f t="shared" si="258"/>
        <v>0</v>
      </c>
      <c r="BL186" s="295">
        <f t="shared" si="267"/>
        <v>0</v>
      </c>
      <c r="BM186">
        <v>47</v>
      </c>
      <c r="BN186" s="325"/>
      <c r="BO186" s="325"/>
      <c r="BP186" s="325"/>
      <c r="BQ186" s="325"/>
      <c r="BR186" s="325"/>
      <c r="BS186" s="394"/>
      <c r="BT186" s="360">
        <f t="shared" si="260"/>
        <v>48</v>
      </c>
      <c r="BU186" s="359" t="str">
        <f t="shared" si="226"/>
        <v>bxx48</v>
      </c>
      <c r="BV186" s="334">
        <f t="shared" si="284"/>
        <v>2</v>
      </c>
      <c r="BW186" s="82">
        <f t="shared" si="285"/>
        <v>0</v>
      </c>
      <c r="BX186" s="295">
        <f t="shared" si="286"/>
        <v>0</v>
      </c>
      <c r="BY186" s="295">
        <f t="shared" si="261"/>
        <v>0</v>
      </c>
      <c r="BZ186" s="295">
        <f t="shared" si="268"/>
        <v>0</v>
      </c>
      <c r="CA186">
        <v>47</v>
      </c>
      <c r="CB186" s="325"/>
      <c r="CC186" s="325"/>
      <c r="CD186" s="325"/>
      <c r="CE186" s="325"/>
      <c r="CF186" s="325"/>
      <c r="CH186" s="394"/>
    </row>
    <row r="187" spans="1:86" ht="15" customHeight="1">
      <c r="A187" s="394"/>
      <c r="B187" s="360">
        <f t="shared" si="245"/>
        <v>49</v>
      </c>
      <c r="C187" s="359" t="str">
        <f t="shared" si="221"/>
        <v>bxx49</v>
      </c>
      <c r="D187" s="334">
        <f t="shared" si="269"/>
        <v>2</v>
      </c>
      <c r="E187" s="82">
        <f t="shared" si="270"/>
        <v>0</v>
      </c>
      <c r="F187" s="295">
        <f t="shared" si="271"/>
        <v>0</v>
      </c>
      <c r="G187" s="295">
        <f t="shared" si="246"/>
        <v>0</v>
      </c>
      <c r="H187" s="295">
        <f t="shared" si="263"/>
        <v>0</v>
      </c>
      <c r="I187" s="156">
        <v>48</v>
      </c>
      <c r="J187" s="325"/>
      <c r="K187" s="325"/>
      <c r="L187" s="325"/>
      <c r="M187" s="325"/>
      <c r="N187" s="325"/>
      <c r="O187" s="394"/>
      <c r="P187" s="360">
        <f t="shared" si="248"/>
        <v>49</v>
      </c>
      <c r="Q187" s="359" t="str">
        <f t="shared" si="222"/>
        <v>bxx49</v>
      </c>
      <c r="R187" s="334">
        <f t="shared" si="272"/>
        <v>2</v>
      </c>
      <c r="S187" s="82">
        <f t="shared" si="273"/>
        <v>0</v>
      </c>
      <c r="T187" s="295">
        <f t="shared" si="274"/>
        <v>0</v>
      </c>
      <c r="U187" s="295">
        <f t="shared" si="249"/>
        <v>0</v>
      </c>
      <c r="V187" s="295">
        <f t="shared" si="264"/>
        <v>0</v>
      </c>
      <c r="W187" s="156">
        <v>48</v>
      </c>
      <c r="X187" s="325"/>
      <c r="Y187" s="325"/>
      <c r="Z187" s="325"/>
      <c r="AA187" s="325"/>
      <c r="AB187" s="325"/>
      <c r="AC187" s="394"/>
      <c r="AD187" s="360">
        <f t="shared" si="251"/>
        <v>49</v>
      </c>
      <c r="AE187" s="359" t="str">
        <f t="shared" si="223"/>
        <v>bxx49</v>
      </c>
      <c r="AF187" s="334">
        <f t="shared" si="275"/>
        <v>2</v>
      </c>
      <c r="AG187" s="82">
        <f t="shared" si="276"/>
        <v>0</v>
      </c>
      <c r="AH187" s="295">
        <f t="shared" si="277"/>
        <v>0</v>
      </c>
      <c r="AI187" s="295">
        <f t="shared" si="252"/>
        <v>0</v>
      </c>
      <c r="AJ187" s="295">
        <f t="shared" si="265"/>
        <v>0</v>
      </c>
      <c r="AK187" s="156">
        <v>48</v>
      </c>
      <c r="AL187" s="325"/>
      <c r="AM187" s="325"/>
      <c r="AN187" s="325"/>
      <c r="AO187" s="325"/>
      <c r="AP187" s="325"/>
      <c r="AQ187" s="394"/>
      <c r="AR187" s="360">
        <f t="shared" si="254"/>
        <v>49</v>
      </c>
      <c r="AS187" s="359" t="str">
        <f t="shared" si="224"/>
        <v>bxx49</v>
      </c>
      <c r="AT187" s="334">
        <f t="shared" si="278"/>
        <v>2</v>
      </c>
      <c r="AU187" s="82">
        <f t="shared" si="279"/>
        <v>0</v>
      </c>
      <c r="AV187" s="295">
        <f t="shared" si="280"/>
        <v>0</v>
      </c>
      <c r="AW187" s="295">
        <f t="shared" si="255"/>
        <v>0</v>
      </c>
      <c r="AX187" s="295">
        <f t="shared" si="266"/>
        <v>0</v>
      </c>
      <c r="AY187" s="156">
        <v>48</v>
      </c>
      <c r="AZ187" s="325"/>
      <c r="BA187" s="325"/>
      <c r="BB187" s="325"/>
      <c r="BC187" s="325"/>
      <c r="BD187" s="325"/>
      <c r="BE187" s="394"/>
      <c r="BF187" s="360">
        <f t="shared" si="257"/>
        <v>49</v>
      </c>
      <c r="BG187" s="359" t="str">
        <f t="shared" si="225"/>
        <v>bxx49</v>
      </c>
      <c r="BH187" s="334">
        <f t="shared" si="281"/>
        <v>2</v>
      </c>
      <c r="BI187" s="82">
        <f t="shared" si="282"/>
        <v>0</v>
      </c>
      <c r="BJ187" s="295">
        <f t="shared" si="283"/>
        <v>0</v>
      </c>
      <c r="BK187" s="295">
        <f t="shared" si="258"/>
        <v>0</v>
      </c>
      <c r="BL187" s="295">
        <f t="shared" si="267"/>
        <v>0</v>
      </c>
      <c r="BM187" s="156">
        <v>48</v>
      </c>
      <c r="BN187" s="325"/>
      <c r="BO187" s="325"/>
      <c r="BP187" s="325"/>
      <c r="BQ187" s="325"/>
      <c r="BR187" s="325"/>
      <c r="BS187" s="394"/>
      <c r="BT187" s="360">
        <f t="shared" si="260"/>
        <v>49</v>
      </c>
      <c r="BU187" s="359" t="str">
        <f t="shared" si="226"/>
        <v>bxx49</v>
      </c>
      <c r="BV187" s="334">
        <f t="shared" si="284"/>
        <v>2</v>
      </c>
      <c r="BW187" s="82">
        <f t="shared" si="285"/>
        <v>0</v>
      </c>
      <c r="BX187" s="295">
        <f t="shared" si="286"/>
        <v>0</v>
      </c>
      <c r="BY187" s="295">
        <f t="shared" si="261"/>
        <v>0</v>
      </c>
      <c r="BZ187" s="295">
        <f t="shared" si="268"/>
        <v>0</v>
      </c>
      <c r="CA187" s="156">
        <v>48</v>
      </c>
      <c r="CB187" s="325"/>
      <c r="CC187" s="325"/>
      <c r="CD187" s="325"/>
      <c r="CE187" s="325"/>
      <c r="CF187" s="325"/>
      <c r="CH187" s="394"/>
    </row>
    <row r="188" spans="1:86" ht="15" customHeight="1">
      <c r="A188" s="394"/>
      <c r="B188" s="360">
        <f t="shared" si="245"/>
        <v>50</v>
      </c>
      <c r="C188" s="359" t="str">
        <f t="shared" si="221"/>
        <v>bxx50</v>
      </c>
      <c r="D188" s="334">
        <f t="shared" si="269"/>
        <v>2</v>
      </c>
      <c r="E188" s="82">
        <f t="shared" si="270"/>
        <v>0</v>
      </c>
      <c r="F188" s="295">
        <f t="shared" si="271"/>
        <v>0</v>
      </c>
      <c r="G188" s="295">
        <f t="shared" si="246"/>
        <v>0</v>
      </c>
      <c r="H188" s="295">
        <f t="shared" si="263"/>
        <v>0</v>
      </c>
      <c r="I188">
        <v>49</v>
      </c>
      <c r="J188" s="325"/>
      <c r="K188" s="325"/>
      <c r="L188" s="325"/>
      <c r="M188" s="325"/>
      <c r="N188" s="325"/>
      <c r="O188" s="394"/>
      <c r="P188" s="360">
        <f t="shared" si="248"/>
        <v>50</v>
      </c>
      <c r="Q188" s="359" t="str">
        <f t="shared" si="222"/>
        <v>bxx50</v>
      </c>
      <c r="R188" s="334">
        <f t="shared" si="272"/>
        <v>2</v>
      </c>
      <c r="S188" s="82">
        <f t="shared" si="273"/>
        <v>0</v>
      </c>
      <c r="T188" s="295">
        <f t="shared" si="274"/>
        <v>0</v>
      </c>
      <c r="U188" s="295">
        <f t="shared" si="249"/>
        <v>0</v>
      </c>
      <c r="V188" s="295">
        <f t="shared" si="264"/>
        <v>0</v>
      </c>
      <c r="W188">
        <v>49</v>
      </c>
      <c r="X188" s="325"/>
      <c r="Y188" s="325"/>
      <c r="Z188" s="325"/>
      <c r="AA188" s="325"/>
      <c r="AB188" s="325"/>
      <c r="AC188" s="394"/>
      <c r="AD188" s="360">
        <f t="shared" si="251"/>
        <v>50</v>
      </c>
      <c r="AE188" s="359" t="str">
        <f t="shared" si="223"/>
        <v>bxx50</v>
      </c>
      <c r="AF188" s="334">
        <f t="shared" si="275"/>
        <v>2</v>
      </c>
      <c r="AG188" s="82">
        <f t="shared" si="276"/>
        <v>0</v>
      </c>
      <c r="AH188" s="295">
        <f t="shared" si="277"/>
        <v>0</v>
      </c>
      <c r="AI188" s="295">
        <f t="shared" si="252"/>
        <v>0</v>
      </c>
      <c r="AJ188" s="295">
        <f t="shared" si="265"/>
        <v>0</v>
      </c>
      <c r="AK188">
        <v>49</v>
      </c>
      <c r="AL188" s="325"/>
      <c r="AM188" s="325"/>
      <c r="AN188" s="325"/>
      <c r="AO188" s="325"/>
      <c r="AP188" s="325"/>
      <c r="AQ188" s="394"/>
      <c r="AR188" s="360">
        <f t="shared" si="254"/>
        <v>50</v>
      </c>
      <c r="AS188" s="359" t="str">
        <f t="shared" si="224"/>
        <v>bxx50</v>
      </c>
      <c r="AT188" s="334">
        <f t="shared" si="278"/>
        <v>2</v>
      </c>
      <c r="AU188" s="82">
        <f t="shared" si="279"/>
        <v>0</v>
      </c>
      <c r="AV188" s="295">
        <f t="shared" si="280"/>
        <v>0</v>
      </c>
      <c r="AW188" s="295">
        <f t="shared" si="255"/>
        <v>0</v>
      </c>
      <c r="AX188" s="295">
        <f t="shared" si="266"/>
        <v>0</v>
      </c>
      <c r="AY188">
        <v>49</v>
      </c>
      <c r="AZ188" s="325"/>
      <c r="BA188" s="325"/>
      <c r="BB188" s="325"/>
      <c r="BC188" s="325"/>
      <c r="BD188" s="325"/>
      <c r="BE188" s="394"/>
      <c r="BF188" s="360">
        <f t="shared" si="257"/>
        <v>50</v>
      </c>
      <c r="BG188" s="359" t="str">
        <f t="shared" si="225"/>
        <v>bxx50</v>
      </c>
      <c r="BH188" s="334">
        <f t="shared" si="281"/>
        <v>2</v>
      </c>
      <c r="BI188" s="82">
        <f t="shared" si="282"/>
        <v>0</v>
      </c>
      <c r="BJ188" s="295">
        <f t="shared" si="283"/>
        <v>0</v>
      </c>
      <c r="BK188" s="295">
        <f t="shared" si="258"/>
        <v>0</v>
      </c>
      <c r="BL188" s="295">
        <f t="shared" si="267"/>
        <v>0</v>
      </c>
      <c r="BM188">
        <v>49</v>
      </c>
      <c r="BN188" s="325"/>
      <c r="BO188" s="325"/>
      <c r="BP188" s="325"/>
      <c r="BQ188" s="325"/>
      <c r="BR188" s="325"/>
      <c r="BS188" s="394"/>
      <c r="BT188" s="360">
        <f t="shared" si="260"/>
        <v>50</v>
      </c>
      <c r="BU188" s="359" t="str">
        <f t="shared" si="226"/>
        <v>bxx50</v>
      </c>
      <c r="BV188" s="334">
        <f t="shared" si="284"/>
        <v>2</v>
      </c>
      <c r="BW188" s="82">
        <f t="shared" si="285"/>
        <v>0</v>
      </c>
      <c r="BX188" s="295">
        <f t="shared" si="286"/>
        <v>0</v>
      </c>
      <c r="BY188" s="295">
        <f t="shared" si="261"/>
        <v>0</v>
      </c>
      <c r="BZ188" s="295">
        <f t="shared" si="268"/>
        <v>0</v>
      </c>
      <c r="CA188">
        <v>49</v>
      </c>
      <c r="CB188" s="325"/>
      <c r="CC188" s="325"/>
      <c r="CD188" s="325"/>
      <c r="CE188" s="325"/>
      <c r="CF188" s="325"/>
      <c r="CH188" s="394"/>
    </row>
    <row r="189" spans="1:86" ht="15" customHeight="1">
      <c r="A189" s="394"/>
      <c r="B189" s="360">
        <f t="shared" si="245"/>
        <v>51</v>
      </c>
      <c r="C189" s="359" t="str">
        <f t="shared" si="221"/>
        <v>bxx51</v>
      </c>
      <c r="D189" s="334">
        <f t="shared" si="269"/>
        <v>2</v>
      </c>
      <c r="E189" s="82">
        <f t="shared" si="270"/>
        <v>0</v>
      </c>
      <c r="F189" s="295">
        <f t="shared" si="271"/>
        <v>0</v>
      </c>
      <c r="G189" s="295">
        <f t="shared" si="246"/>
        <v>0</v>
      </c>
      <c r="H189" s="295">
        <f t="shared" si="263"/>
        <v>0</v>
      </c>
      <c r="I189" s="156">
        <v>50</v>
      </c>
      <c r="J189" s="325"/>
      <c r="K189" s="325"/>
      <c r="L189" s="325"/>
      <c r="M189" s="325"/>
      <c r="N189" s="325"/>
      <c r="O189" s="394"/>
      <c r="P189" s="360">
        <f t="shared" si="248"/>
        <v>51</v>
      </c>
      <c r="Q189" s="359" t="str">
        <f t="shared" si="222"/>
        <v>bxx51</v>
      </c>
      <c r="R189" s="334">
        <f t="shared" si="272"/>
        <v>2</v>
      </c>
      <c r="S189" s="82">
        <f t="shared" si="273"/>
        <v>0</v>
      </c>
      <c r="T189" s="295">
        <f t="shared" si="274"/>
        <v>0</v>
      </c>
      <c r="U189" s="295">
        <f t="shared" si="249"/>
        <v>0</v>
      </c>
      <c r="V189" s="295">
        <f t="shared" si="264"/>
        <v>0</v>
      </c>
      <c r="W189" s="156">
        <v>50</v>
      </c>
      <c r="X189" s="325"/>
      <c r="Y189" s="325"/>
      <c r="Z189" s="325"/>
      <c r="AA189" s="325"/>
      <c r="AB189" s="325"/>
      <c r="AC189" s="394"/>
      <c r="AD189" s="360">
        <f t="shared" si="251"/>
        <v>51</v>
      </c>
      <c r="AE189" s="359" t="str">
        <f t="shared" si="223"/>
        <v>bxx51</v>
      </c>
      <c r="AF189" s="334">
        <f t="shared" si="275"/>
        <v>2</v>
      </c>
      <c r="AG189" s="82">
        <f t="shared" si="276"/>
        <v>0</v>
      </c>
      <c r="AH189" s="295">
        <f t="shared" si="277"/>
        <v>0</v>
      </c>
      <c r="AI189" s="295">
        <f t="shared" si="252"/>
        <v>0</v>
      </c>
      <c r="AJ189" s="295">
        <f t="shared" si="265"/>
        <v>0</v>
      </c>
      <c r="AK189" s="156">
        <v>50</v>
      </c>
      <c r="AL189" s="325"/>
      <c r="AM189" s="325"/>
      <c r="AN189" s="325"/>
      <c r="AO189" s="325"/>
      <c r="AP189" s="325"/>
      <c r="AQ189" s="394"/>
      <c r="AR189" s="360">
        <f t="shared" si="254"/>
        <v>51</v>
      </c>
      <c r="AS189" s="359" t="str">
        <f t="shared" si="224"/>
        <v>bxx51</v>
      </c>
      <c r="AT189" s="334">
        <f t="shared" si="278"/>
        <v>2</v>
      </c>
      <c r="AU189" s="82">
        <f t="shared" si="279"/>
        <v>0</v>
      </c>
      <c r="AV189" s="295">
        <f t="shared" si="280"/>
        <v>0</v>
      </c>
      <c r="AW189" s="295">
        <f t="shared" si="255"/>
        <v>0</v>
      </c>
      <c r="AX189" s="295">
        <f t="shared" si="266"/>
        <v>0</v>
      </c>
      <c r="AY189" s="156">
        <v>50</v>
      </c>
      <c r="AZ189" s="325"/>
      <c r="BA189" s="325"/>
      <c r="BB189" s="325"/>
      <c r="BC189" s="325"/>
      <c r="BD189" s="325"/>
      <c r="BE189" s="394"/>
      <c r="BF189" s="360">
        <f t="shared" si="257"/>
        <v>51</v>
      </c>
      <c r="BG189" s="359" t="str">
        <f t="shared" si="225"/>
        <v>bxx51</v>
      </c>
      <c r="BH189" s="334">
        <f t="shared" si="281"/>
        <v>2</v>
      </c>
      <c r="BI189" s="82">
        <f t="shared" si="282"/>
        <v>0</v>
      </c>
      <c r="BJ189" s="295">
        <f t="shared" si="283"/>
        <v>0</v>
      </c>
      <c r="BK189" s="295">
        <f t="shared" si="258"/>
        <v>0</v>
      </c>
      <c r="BL189" s="295">
        <f t="shared" si="267"/>
        <v>0</v>
      </c>
      <c r="BM189" s="156">
        <v>50</v>
      </c>
      <c r="BN189" s="325"/>
      <c r="BO189" s="325"/>
      <c r="BP189" s="325"/>
      <c r="BQ189" s="325"/>
      <c r="BR189" s="325"/>
      <c r="BS189" s="394"/>
      <c r="BT189" s="360">
        <f t="shared" si="260"/>
        <v>51</v>
      </c>
      <c r="BU189" s="359" t="str">
        <f t="shared" si="226"/>
        <v>bxx51</v>
      </c>
      <c r="BV189" s="334">
        <f t="shared" si="284"/>
        <v>2</v>
      </c>
      <c r="BW189" s="82">
        <f t="shared" si="285"/>
        <v>0</v>
      </c>
      <c r="BX189" s="295">
        <f t="shared" si="286"/>
        <v>0</v>
      </c>
      <c r="BY189" s="295">
        <f t="shared" si="261"/>
        <v>0</v>
      </c>
      <c r="BZ189" s="295">
        <f t="shared" si="268"/>
        <v>0</v>
      </c>
      <c r="CA189" s="156">
        <v>50</v>
      </c>
      <c r="CB189" s="325"/>
      <c r="CC189" s="325"/>
      <c r="CD189" s="325"/>
      <c r="CE189" s="325"/>
      <c r="CF189" s="325"/>
      <c r="CH189" s="394"/>
    </row>
    <row r="190" spans="1:86" ht="15" customHeight="1">
      <c r="A190" s="394"/>
      <c r="B190" s="360">
        <f t="shared" si="245"/>
        <v>52</v>
      </c>
      <c r="C190" s="359" t="str">
        <f t="shared" si="221"/>
        <v>bxx52</v>
      </c>
      <c r="D190" s="334">
        <f t="shared" si="269"/>
        <v>2</v>
      </c>
      <c r="E190" s="82">
        <f t="shared" si="270"/>
        <v>0</v>
      </c>
      <c r="F190" s="295">
        <f t="shared" si="271"/>
        <v>0</v>
      </c>
      <c r="G190" s="295">
        <f t="shared" si="246"/>
        <v>0</v>
      </c>
      <c r="H190" s="295">
        <f t="shared" si="263"/>
        <v>0</v>
      </c>
      <c r="I190">
        <v>51</v>
      </c>
      <c r="J190" s="325"/>
      <c r="K190" s="325"/>
      <c r="L190" s="325"/>
      <c r="M190" s="325"/>
      <c r="N190" s="325"/>
      <c r="O190" s="394"/>
      <c r="P190" s="360">
        <f t="shared" si="248"/>
        <v>52</v>
      </c>
      <c r="Q190" s="359" t="str">
        <f t="shared" si="222"/>
        <v>bxx52</v>
      </c>
      <c r="R190" s="334">
        <f t="shared" si="272"/>
        <v>2</v>
      </c>
      <c r="S190" s="82">
        <f t="shared" si="273"/>
        <v>0</v>
      </c>
      <c r="T190" s="295">
        <f t="shared" si="274"/>
        <v>0</v>
      </c>
      <c r="U190" s="295">
        <f t="shared" si="249"/>
        <v>0</v>
      </c>
      <c r="V190" s="295">
        <f t="shared" si="264"/>
        <v>0</v>
      </c>
      <c r="W190">
        <v>51</v>
      </c>
      <c r="X190" s="325"/>
      <c r="Y190" s="325"/>
      <c r="Z190" s="325"/>
      <c r="AA190" s="325"/>
      <c r="AB190" s="325"/>
      <c r="AC190" s="394"/>
      <c r="AD190" s="360">
        <f t="shared" si="251"/>
        <v>52</v>
      </c>
      <c r="AE190" s="359" t="str">
        <f t="shared" si="223"/>
        <v>bxx52</v>
      </c>
      <c r="AF190" s="334">
        <f t="shared" si="275"/>
        <v>2</v>
      </c>
      <c r="AG190" s="82">
        <f t="shared" si="276"/>
        <v>0</v>
      </c>
      <c r="AH190" s="295">
        <f t="shared" si="277"/>
        <v>0</v>
      </c>
      <c r="AI190" s="295">
        <f t="shared" si="252"/>
        <v>0</v>
      </c>
      <c r="AJ190" s="295">
        <f t="shared" si="265"/>
        <v>0</v>
      </c>
      <c r="AK190">
        <v>51</v>
      </c>
      <c r="AL190" s="325"/>
      <c r="AM190" s="325"/>
      <c r="AN190" s="325"/>
      <c r="AO190" s="325"/>
      <c r="AP190" s="325"/>
      <c r="AQ190" s="394"/>
      <c r="AR190" s="360">
        <f t="shared" si="254"/>
        <v>52</v>
      </c>
      <c r="AS190" s="359" t="str">
        <f t="shared" si="224"/>
        <v>bxx52</v>
      </c>
      <c r="AT190" s="334">
        <f t="shared" si="278"/>
        <v>2</v>
      </c>
      <c r="AU190" s="82">
        <f t="shared" si="279"/>
        <v>0</v>
      </c>
      <c r="AV190" s="295">
        <f t="shared" si="280"/>
        <v>0</v>
      </c>
      <c r="AW190" s="295">
        <f t="shared" si="255"/>
        <v>0</v>
      </c>
      <c r="AX190" s="295">
        <f t="shared" si="266"/>
        <v>0</v>
      </c>
      <c r="AY190">
        <v>51</v>
      </c>
      <c r="AZ190" s="325"/>
      <c r="BA190" s="325"/>
      <c r="BB190" s="325"/>
      <c r="BC190" s="325"/>
      <c r="BD190" s="325"/>
      <c r="BE190" s="394"/>
      <c r="BF190" s="360">
        <f t="shared" si="257"/>
        <v>52</v>
      </c>
      <c r="BG190" s="359" t="str">
        <f t="shared" si="225"/>
        <v>bxx52</v>
      </c>
      <c r="BH190" s="334">
        <f t="shared" si="281"/>
        <v>2</v>
      </c>
      <c r="BI190" s="82">
        <f t="shared" si="282"/>
        <v>0</v>
      </c>
      <c r="BJ190" s="295">
        <f t="shared" si="283"/>
        <v>0</v>
      </c>
      <c r="BK190" s="295">
        <f t="shared" si="258"/>
        <v>0</v>
      </c>
      <c r="BL190" s="295">
        <f t="shared" si="267"/>
        <v>0</v>
      </c>
      <c r="BM190">
        <v>51</v>
      </c>
      <c r="BN190" s="325"/>
      <c r="BO190" s="325"/>
      <c r="BP190" s="325"/>
      <c r="BQ190" s="325"/>
      <c r="BR190" s="325"/>
      <c r="BS190" s="394"/>
      <c r="BT190" s="360">
        <f t="shared" si="260"/>
        <v>52</v>
      </c>
      <c r="BU190" s="359" t="str">
        <f t="shared" si="226"/>
        <v>bxx52</v>
      </c>
      <c r="BV190" s="334">
        <f t="shared" si="284"/>
        <v>2</v>
      </c>
      <c r="BW190" s="82">
        <f t="shared" si="285"/>
        <v>0</v>
      </c>
      <c r="BX190" s="295">
        <f t="shared" si="286"/>
        <v>0</v>
      </c>
      <c r="BY190" s="295">
        <f t="shared" si="261"/>
        <v>0</v>
      </c>
      <c r="BZ190" s="295">
        <f t="shared" si="268"/>
        <v>0</v>
      </c>
      <c r="CA190">
        <v>51</v>
      </c>
      <c r="CB190" s="325"/>
      <c r="CC190" s="325"/>
      <c r="CD190" s="325"/>
      <c r="CE190" s="325"/>
      <c r="CF190" s="325"/>
      <c r="CH190" s="394"/>
    </row>
    <row r="191" spans="1:86" ht="15" customHeight="1">
      <c r="A191" s="394"/>
      <c r="B191" s="360">
        <f t="shared" si="245"/>
        <v>53</v>
      </c>
      <c r="C191" s="359" t="str">
        <f t="shared" si="221"/>
        <v>bxx53</v>
      </c>
      <c r="D191" s="334">
        <f t="shared" si="269"/>
        <v>2</v>
      </c>
      <c r="E191" s="82">
        <f t="shared" si="270"/>
        <v>0</v>
      </c>
      <c r="F191" s="295">
        <f t="shared" si="271"/>
        <v>0</v>
      </c>
      <c r="G191" s="295">
        <f t="shared" si="246"/>
        <v>0</v>
      </c>
      <c r="H191" s="295">
        <f t="shared" si="263"/>
        <v>0</v>
      </c>
      <c r="I191" s="156">
        <v>52</v>
      </c>
      <c r="J191" s="325"/>
      <c r="K191" s="325"/>
      <c r="L191" s="325"/>
      <c r="M191" s="325"/>
      <c r="N191" s="325"/>
      <c r="O191" s="394"/>
      <c r="P191" s="360">
        <f t="shared" si="248"/>
        <v>53</v>
      </c>
      <c r="Q191" s="359" t="str">
        <f t="shared" si="222"/>
        <v>bxx53</v>
      </c>
      <c r="R191" s="334">
        <f t="shared" si="272"/>
        <v>2</v>
      </c>
      <c r="S191" s="82">
        <f t="shared" si="273"/>
        <v>0</v>
      </c>
      <c r="T191" s="295">
        <f t="shared" si="274"/>
        <v>0</v>
      </c>
      <c r="U191" s="295">
        <f t="shared" si="249"/>
        <v>0</v>
      </c>
      <c r="V191" s="295">
        <f t="shared" si="264"/>
        <v>0</v>
      </c>
      <c r="W191" s="156">
        <v>52</v>
      </c>
      <c r="X191" s="325"/>
      <c r="Y191" s="325"/>
      <c r="Z191" s="325"/>
      <c r="AA191" s="325"/>
      <c r="AB191" s="325"/>
      <c r="AC191" s="394"/>
      <c r="AD191" s="360">
        <f t="shared" si="251"/>
        <v>53</v>
      </c>
      <c r="AE191" s="359" t="str">
        <f t="shared" si="223"/>
        <v>bxx53</v>
      </c>
      <c r="AF191" s="334">
        <f t="shared" si="275"/>
        <v>2</v>
      </c>
      <c r="AG191" s="82">
        <f t="shared" si="276"/>
        <v>0</v>
      </c>
      <c r="AH191" s="295">
        <f t="shared" si="277"/>
        <v>0</v>
      </c>
      <c r="AI191" s="295">
        <f t="shared" si="252"/>
        <v>0</v>
      </c>
      <c r="AJ191" s="295">
        <f t="shared" si="265"/>
        <v>0</v>
      </c>
      <c r="AK191" s="156">
        <v>52</v>
      </c>
      <c r="AL191" s="325"/>
      <c r="AM191" s="325"/>
      <c r="AN191" s="325"/>
      <c r="AO191" s="325"/>
      <c r="AP191" s="325"/>
      <c r="AQ191" s="394"/>
      <c r="AR191" s="360">
        <f t="shared" si="254"/>
        <v>53</v>
      </c>
      <c r="AS191" s="359" t="str">
        <f t="shared" si="224"/>
        <v>bxx53</v>
      </c>
      <c r="AT191" s="334">
        <f t="shared" si="278"/>
        <v>2</v>
      </c>
      <c r="AU191" s="82">
        <f t="shared" si="279"/>
        <v>0</v>
      </c>
      <c r="AV191" s="295">
        <f t="shared" si="280"/>
        <v>0</v>
      </c>
      <c r="AW191" s="295">
        <f t="shared" si="255"/>
        <v>0</v>
      </c>
      <c r="AX191" s="295">
        <f t="shared" si="266"/>
        <v>0</v>
      </c>
      <c r="AY191" s="156">
        <v>52</v>
      </c>
      <c r="AZ191" s="325"/>
      <c r="BA191" s="325"/>
      <c r="BB191" s="325"/>
      <c r="BC191" s="325"/>
      <c r="BD191" s="325"/>
      <c r="BE191" s="394"/>
      <c r="BF191" s="360">
        <f t="shared" si="257"/>
        <v>53</v>
      </c>
      <c r="BG191" s="359" t="str">
        <f t="shared" si="225"/>
        <v>bxx53</v>
      </c>
      <c r="BH191" s="334">
        <f t="shared" si="281"/>
        <v>2</v>
      </c>
      <c r="BI191" s="82">
        <f t="shared" si="282"/>
        <v>0</v>
      </c>
      <c r="BJ191" s="295">
        <f t="shared" si="283"/>
        <v>0</v>
      </c>
      <c r="BK191" s="295">
        <f t="shared" si="258"/>
        <v>0</v>
      </c>
      <c r="BL191" s="295">
        <f t="shared" si="267"/>
        <v>0</v>
      </c>
      <c r="BM191" s="156">
        <v>52</v>
      </c>
      <c r="BN191" s="325"/>
      <c r="BO191" s="325"/>
      <c r="BP191" s="325"/>
      <c r="BQ191" s="325"/>
      <c r="BR191" s="325"/>
      <c r="BS191" s="394"/>
      <c r="BT191" s="360">
        <f t="shared" si="260"/>
        <v>53</v>
      </c>
      <c r="BU191" s="359" t="str">
        <f t="shared" si="226"/>
        <v>bxx53</v>
      </c>
      <c r="BV191" s="334">
        <f t="shared" si="284"/>
        <v>2</v>
      </c>
      <c r="BW191" s="82">
        <f t="shared" si="285"/>
        <v>0</v>
      </c>
      <c r="BX191" s="295">
        <f t="shared" si="286"/>
        <v>0</v>
      </c>
      <c r="BY191" s="295">
        <f t="shared" si="261"/>
        <v>0</v>
      </c>
      <c r="BZ191" s="295">
        <f t="shared" si="268"/>
        <v>0</v>
      </c>
      <c r="CA191" s="156">
        <v>52</v>
      </c>
      <c r="CB191" s="325"/>
      <c r="CC191" s="325"/>
      <c r="CD191" s="325"/>
      <c r="CE191" s="325"/>
      <c r="CF191" s="325"/>
      <c r="CH191" s="394"/>
    </row>
    <row r="192" spans="1:86" ht="15" customHeight="1">
      <c r="A192" s="394"/>
      <c r="B192" s="360">
        <f t="shared" si="245"/>
        <v>54</v>
      </c>
      <c r="C192" s="359" t="str">
        <f t="shared" si="221"/>
        <v>bxx54</v>
      </c>
      <c r="D192" s="334">
        <f t="shared" si="269"/>
        <v>2</v>
      </c>
      <c r="E192" s="82">
        <f t="shared" si="270"/>
        <v>0</v>
      </c>
      <c r="F192" s="295">
        <f t="shared" si="271"/>
        <v>0</v>
      </c>
      <c r="G192" s="295">
        <f t="shared" si="246"/>
        <v>0</v>
      </c>
      <c r="H192" s="295">
        <f t="shared" si="263"/>
        <v>0</v>
      </c>
      <c r="I192">
        <v>53</v>
      </c>
      <c r="J192" s="325"/>
      <c r="K192" s="325"/>
      <c r="L192" s="325"/>
      <c r="M192" s="325"/>
      <c r="N192" s="325"/>
      <c r="O192" s="394"/>
      <c r="P192" s="360">
        <f t="shared" si="248"/>
        <v>54</v>
      </c>
      <c r="Q192" s="359" t="str">
        <f t="shared" si="222"/>
        <v>bxx54</v>
      </c>
      <c r="R192" s="334">
        <f t="shared" si="272"/>
        <v>2</v>
      </c>
      <c r="S192" s="82">
        <f t="shared" si="273"/>
        <v>0</v>
      </c>
      <c r="T192" s="295">
        <f t="shared" si="274"/>
        <v>0</v>
      </c>
      <c r="U192" s="295">
        <f t="shared" si="249"/>
        <v>0</v>
      </c>
      <c r="V192" s="295">
        <f t="shared" si="264"/>
        <v>0</v>
      </c>
      <c r="W192">
        <v>53</v>
      </c>
      <c r="X192" s="325"/>
      <c r="Y192" s="325"/>
      <c r="Z192" s="325"/>
      <c r="AA192" s="325"/>
      <c r="AB192" s="325"/>
      <c r="AC192" s="394"/>
      <c r="AD192" s="360">
        <f t="shared" si="251"/>
        <v>54</v>
      </c>
      <c r="AE192" s="359" t="str">
        <f t="shared" si="223"/>
        <v>bxx54</v>
      </c>
      <c r="AF192" s="334">
        <f t="shared" si="275"/>
        <v>2</v>
      </c>
      <c r="AG192" s="82">
        <f t="shared" si="276"/>
        <v>0</v>
      </c>
      <c r="AH192" s="295">
        <f t="shared" si="277"/>
        <v>0</v>
      </c>
      <c r="AI192" s="295">
        <f t="shared" si="252"/>
        <v>0</v>
      </c>
      <c r="AJ192" s="295">
        <f t="shared" si="265"/>
        <v>0</v>
      </c>
      <c r="AK192">
        <v>53</v>
      </c>
      <c r="AL192" s="325"/>
      <c r="AM192" s="325"/>
      <c r="AN192" s="325"/>
      <c r="AO192" s="325"/>
      <c r="AP192" s="325"/>
      <c r="AQ192" s="394"/>
      <c r="AR192" s="360">
        <f t="shared" si="254"/>
        <v>54</v>
      </c>
      <c r="AS192" s="359" t="str">
        <f t="shared" si="224"/>
        <v>bxx54</v>
      </c>
      <c r="AT192" s="334">
        <f t="shared" si="278"/>
        <v>2</v>
      </c>
      <c r="AU192" s="82">
        <f t="shared" si="279"/>
        <v>0</v>
      </c>
      <c r="AV192" s="295">
        <f t="shared" si="280"/>
        <v>0</v>
      </c>
      <c r="AW192" s="295">
        <f t="shared" si="255"/>
        <v>0</v>
      </c>
      <c r="AX192" s="295">
        <f t="shared" si="266"/>
        <v>0</v>
      </c>
      <c r="AY192">
        <v>53</v>
      </c>
      <c r="AZ192" s="325"/>
      <c r="BA192" s="325"/>
      <c r="BB192" s="325"/>
      <c r="BC192" s="325"/>
      <c r="BD192" s="325"/>
      <c r="BE192" s="394"/>
      <c r="BF192" s="360">
        <f t="shared" si="257"/>
        <v>54</v>
      </c>
      <c r="BG192" s="359" t="str">
        <f t="shared" si="225"/>
        <v>bxx54</v>
      </c>
      <c r="BH192" s="334">
        <f t="shared" si="281"/>
        <v>2</v>
      </c>
      <c r="BI192" s="82">
        <f t="shared" si="282"/>
        <v>0</v>
      </c>
      <c r="BJ192" s="295">
        <f t="shared" si="283"/>
        <v>0</v>
      </c>
      <c r="BK192" s="295">
        <f t="shared" si="258"/>
        <v>0</v>
      </c>
      <c r="BL192" s="295">
        <f t="shared" si="267"/>
        <v>0</v>
      </c>
      <c r="BM192">
        <v>53</v>
      </c>
      <c r="BN192" s="325"/>
      <c r="BO192" s="325"/>
      <c r="BP192" s="325"/>
      <c r="BQ192" s="325"/>
      <c r="BR192" s="325"/>
      <c r="BS192" s="394"/>
      <c r="BT192" s="360">
        <f t="shared" si="260"/>
        <v>54</v>
      </c>
      <c r="BU192" s="359" t="str">
        <f t="shared" si="226"/>
        <v>bxx54</v>
      </c>
      <c r="BV192" s="334">
        <f t="shared" si="284"/>
        <v>2</v>
      </c>
      <c r="BW192" s="82">
        <f t="shared" si="285"/>
        <v>0</v>
      </c>
      <c r="BX192" s="295">
        <f t="shared" si="286"/>
        <v>0</v>
      </c>
      <c r="BY192" s="295">
        <f t="shared" si="261"/>
        <v>0</v>
      </c>
      <c r="BZ192" s="295">
        <f t="shared" si="268"/>
        <v>0</v>
      </c>
      <c r="CA192">
        <v>53</v>
      </c>
      <c r="CB192" s="325"/>
      <c r="CC192" s="325"/>
      <c r="CD192" s="325"/>
      <c r="CE192" s="325"/>
      <c r="CF192" s="325"/>
      <c r="CH192" s="394"/>
    </row>
    <row r="193" spans="1:86" ht="15" customHeight="1">
      <c r="A193" s="394"/>
      <c r="B193" s="360">
        <f t="shared" si="245"/>
        <v>55</v>
      </c>
      <c r="C193" s="359" t="str">
        <f t="shared" si="221"/>
        <v>bxx55</v>
      </c>
      <c r="D193" s="334">
        <f t="shared" si="269"/>
        <v>2</v>
      </c>
      <c r="E193" s="82">
        <f t="shared" si="270"/>
        <v>0</v>
      </c>
      <c r="F193" s="295">
        <f t="shared" si="271"/>
        <v>0</v>
      </c>
      <c r="G193" s="295">
        <f t="shared" si="246"/>
        <v>0</v>
      </c>
      <c r="H193" s="295">
        <f t="shared" si="263"/>
        <v>0</v>
      </c>
      <c r="I193" s="156">
        <v>54</v>
      </c>
      <c r="J193" s="325"/>
      <c r="K193" s="325"/>
      <c r="L193" s="325"/>
      <c r="M193" s="325"/>
      <c r="N193" s="325"/>
      <c r="O193" s="394"/>
      <c r="P193" s="360">
        <f t="shared" si="248"/>
        <v>55</v>
      </c>
      <c r="Q193" s="359" t="str">
        <f t="shared" si="222"/>
        <v>bxx55</v>
      </c>
      <c r="R193" s="334">
        <f t="shared" si="272"/>
        <v>2</v>
      </c>
      <c r="S193" s="82">
        <f t="shared" si="273"/>
        <v>0</v>
      </c>
      <c r="T193" s="295">
        <f t="shared" si="274"/>
        <v>0</v>
      </c>
      <c r="U193" s="295">
        <f t="shared" si="249"/>
        <v>0</v>
      </c>
      <c r="V193" s="295">
        <f t="shared" si="264"/>
        <v>0</v>
      </c>
      <c r="W193" s="156">
        <v>54</v>
      </c>
      <c r="X193" s="325"/>
      <c r="Y193" s="325"/>
      <c r="Z193" s="325"/>
      <c r="AA193" s="325"/>
      <c r="AB193" s="325"/>
      <c r="AC193" s="394"/>
      <c r="AD193" s="360">
        <f t="shared" si="251"/>
        <v>55</v>
      </c>
      <c r="AE193" s="359" t="str">
        <f t="shared" si="223"/>
        <v>bxx55</v>
      </c>
      <c r="AF193" s="334">
        <f t="shared" si="275"/>
        <v>2</v>
      </c>
      <c r="AG193" s="82">
        <f t="shared" si="276"/>
        <v>0</v>
      </c>
      <c r="AH193" s="295">
        <f t="shared" si="277"/>
        <v>0</v>
      </c>
      <c r="AI193" s="295">
        <f t="shared" si="252"/>
        <v>0</v>
      </c>
      <c r="AJ193" s="295">
        <f t="shared" si="265"/>
        <v>0</v>
      </c>
      <c r="AK193" s="156">
        <v>54</v>
      </c>
      <c r="AL193" s="325"/>
      <c r="AM193" s="325"/>
      <c r="AN193" s="325"/>
      <c r="AO193" s="325"/>
      <c r="AP193" s="325"/>
      <c r="AQ193" s="394"/>
      <c r="AR193" s="360">
        <f t="shared" si="254"/>
        <v>55</v>
      </c>
      <c r="AS193" s="359" t="str">
        <f t="shared" si="224"/>
        <v>bxx55</v>
      </c>
      <c r="AT193" s="334">
        <f t="shared" si="278"/>
        <v>2</v>
      </c>
      <c r="AU193" s="82">
        <f t="shared" si="279"/>
        <v>0</v>
      </c>
      <c r="AV193" s="295">
        <f t="shared" si="280"/>
        <v>0</v>
      </c>
      <c r="AW193" s="295">
        <f t="shared" si="255"/>
        <v>0</v>
      </c>
      <c r="AX193" s="295">
        <f t="shared" si="266"/>
        <v>0</v>
      </c>
      <c r="AY193" s="156">
        <v>54</v>
      </c>
      <c r="AZ193" s="325"/>
      <c r="BA193" s="325"/>
      <c r="BB193" s="325"/>
      <c r="BC193" s="325"/>
      <c r="BD193" s="325"/>
      <c r="BE193" s="394"/>
      <c r="BF193" s="360">
        <f t="shared" si="257"/>
        <v>55</v>
      </c>
      <c r="BG193" s="359" t="str">
        <f t="shared" si="225"/>
        <v>bxx55</v>
      </c>
      <c r="BH193" s="334">
        <f t="shared" si="281"/>
        <v>2</v>
      </c>
      <c r="BI193" s="82">
        <f t="shared" si="282"/>
        <v>0</v>
      </c>
      <c r="BJ193" s="295">
        <f t="shared" si="283"/>
        <v>0</v>
      </c>
      <c r="BK193" s="295">
        <f t="shared" si="258"/>
        <v>0</v>
      </c>
      <c r="BL193" s="295">
        <f t="shared" si="267"/>
        <v>0</v>
      </c>
      <c r="BM193" s="156">
        <v>54</v>
      </c>
      <c r="BN193" s="325"/>
      <c r="BO193" s="325"/>
      <c r="BP193" s="325"/>
      <c r="BQ193" s="325"/>
      <c r="BR193" s="325"/>
      <c r="BS193" s="394"/>
      <c r="BT193" s="360">
        <f t="shared" si="260"/>
        <v>55</v>
      </c>
      <c r="BU193" s="359" t="str">
        <f t="shared" si="226"/>
        <v>bxx55</v>
      </c>
      <c r="BV193" s="334">
        <f t="shared" si="284"/>
        <v>2</v>
      </c>
      <c r="BW193" s="82">
        <f t="shared" si="285"/>
        <v>0</v>
      </c>
      <c r="BX193" s="295">
        <f t="shared" si="286"/>
        <v>0</v>
      </c>
      <c r="BY193" s="295">
        <f t="shared" si="261"/>
        <v>0</v>
      </c>
      <c r="BZ193" s="295">
        <f t="shared" si="268"/>
        <v>0</v>
      </c>
      <c r="CA193" s="156">
        <v>54</v>
      </c>
      <c r="CB193" s="325"/>
      <c r="CC193" s="325"/>
      <c r="CD193" s="325"/>
      <c r="CE193" s="325"/>
      <c r="CF193" s="325"/>
      <c r="CH193" s="394"/>
    </row>
    <row r="194" spans="1:86" ht="15" customHeight="1">
      <c r="A194" s="394"/>
      <c r="B194" s="360">
        <f t="shared" si="245"/>
        <v>56</v>
      </c>
      <c r="C194" s="359" t="str">
        <f t="shared" si="221"/>
        <v>bxx56</v>
      </c>
      <c r="D194" s="334">
        <f t="shared" si="269"/>
        <v>2</v>
      </c>
      <c r="E194" s="82">
        <f t="shared" si="270"/>
        <v>0</v>
      </c>
      <c r="F194" s="295">
        <f t="shared" si="271"/>
        <v>0</v>
      </c>
      <c r="G194" s="295">
        <f t="shared" si="246"/>
        <v>0</v>
      </c>
      <c r="H194" s="295">
        <f t="shared" si="263"/>
        <v>0</v>
      </c>
      <c r="I194">
        <v>55</v>
      </c>
      <c r="J194" s="325"/>
      <c r="K194" s="325"/>
      <c r="L194" s="325"/>
      <c r="M194" s="325"/>
      <c r="N194" s="325"/>
      <c r="O194" s="394"/>
      <c r="P194" s="360">
        <f t="shared" si="248"/>
        <v>56</v>
      </c>
      <c r="Q194" s="359" t="str">
        <f t="shared" si="222"/>
        <v>bxx56</v>
      </c>
      <c r="R194" s="334">
        <f t="shared" si="272"/>
        <v>2</v>
      </c>
      <c r="S194" s="82">
        <f t="shared" si="273"/>
        <v>0</v>
      </c>
      <c r="T194" s="295">
        <f t="shared" si="274"/>
        <v>0</v>
      </c>
      <c r="U194" s="295">
        <f t="shared" si="249"/>
        <v>0</v>
      </c>
      <c r="V194" s="295">
        <f t="shared" si="264"/>
        <v>0</v>
      </c>
      <c r="W194">
        <v>55</v>
      </c>
      <c r="X194" s="325"/>
      <c r="Y194" s="325"/>
      <c r="Z194" s="325"/>
      <c r="AA194" s="325"/>
      <c r="AB194" s="325"/>
      <c r="AC194" s="394"/>
      <c r="AD194" s="360">
        <f t="shared" si="251"/>
        <v>56</v>
      </c>
      <c r="AE194" s="359" t="str">
        <f t="shared" si="223"/>
        <v>bxx56</v>
      </c>
      <c r="AF194" s="334">
        <f t="shared" si="275"/>
        <v>2</v>
      </c>
      <c r="AG194" s="82">
        <f t="shared" si="276"/>
        <v>0</v>
      </c>
      <c r="AH194" s="295">
        <f t="shared" si="277"/>
        <v>0</v>
      </c>
      <c r="AI194" s="295">
        <f t="shared" si="252"/>
        <v>0</v>
      </c>
      <c r="AJ194" s="295">
        <f t="shared" si="265"/>
        <v>0</v>
      </c>
      <c r="AK194">
        <v>55</v>
      </c>
      <c r="AL194" s="325"/>
      <c r="AM194" s="325"/>
      <c r="AN194" s="325"/>
      <c r="AO194" s="325"/>
      <c r="AP194" s="325"/>
      <c r="AQ194" s="394"/>
      <c r="AR194" s="360">
        <f t="shared" si="254"/>
        <v>56</v>
      </c>
      <c r="AS194" s="359" t="str">
        <f t="shared" si="224"/>
        <v>bxx56</v>
      </c>
      <c r="AT194" s="334">
        <f t="shared" si="278"/>
        <v>2</v>
      </c>
      <c r="AU194" s="82">
        <f t="shared" si="279"/>
        <v>0</v>
      </c>
      <c r="AV194" s="295">
        <f t="shared" si="280"/>
        <v>0</v>
      </c>
      <c r="AW194" s="295">
        <f t="shared" si="255"/>
        <v>0</v>
      </c>
      <c r="AX194" s="295">
        <f t="shared" si="266"/>
        <v>0</v>
      </c>
      <c r="AY194">
        <v>55</v>
      </c>
      <c r="AZ194" s="325"/>
      <c r="BA194" s="325"/>
      <c r="BB194" s="325"/>
      <c r="BC194" s="325"/>
      <c r="BD194" s="325"/>
      <c r="BE194" s="394"/>
      <c r="BF194" s="360">
        <f t="shared" si="257"/>
        <v>56</v>
      </c>
      <c r="BG194" s="359" t="str">
        <f t="shared" si="225"/>
        <v>bxx56</v>
      </c>
      <c r="BH194" s="334">
        <f t="shared" si="281"/>
        <v>2</v>
      </c>
      <c r="BI194" s="82">
        <f t="shared" si="282"/>
        <v>0</v>
      </c>
      <c r="BJ194" s="295">
        <f t="shared" si="283"/>
        <v>0</v>
      </c>
      <c r="BK194" s="295">
        <f t="shared" si="258"/>
        <v>0</v>
      </c>
      <c r="BL194" s="295">
        <f t="shared" si="267"/>
        <v>0</v>
      </c>
      <c r="BM194">
        <v>55</v>
      </c>
      <c r="BN194" s="325"/>
      <c r="BO194" s="325"/>
      <c r="BP194" s="325"/>
      <c r="BQ194" s="325"/>
      <c r="BR194" s="325"/>
      <c r="BS194" s="394"/>
      <c r="BT194" s="360">
        <f t="shared" si="260"/>
        <v>56</v>
      </c>
      <c r="BU194" s="359" t="str">
        <f t="shared" si="226"/>
        <v>bxx56</v>
      </c>
      <c r="BV194" s="334">
        <f t="shared" si="284"/>
        <v>2</v>
      </c>
      <c r="BW194" s="82">
        <f t="shared" si="285"/>
        <v>0</v>
      </c>
      <c r="BX194" s="295">
        <f t="shared" si="286"/>
        <v>0</v>
      </c>
      <c r="BY194" s="295">
        <f t="shared" si="261"/>
        <v>0</v>
      </c>
      <c r="BZ194" s="295">
        <f t="shared" si="268"/>
        <v>0</v>
      </c>
      <c r="CA194">
        <v>55</v>
      </c>
      <c r="CB194" s="325"/>
      <c r="CC194" s="325"/>
      <c r="CD194" s="325"/>
      <c r="CE194" s="325"/>
      <c r="CF194" s="325"/>
      <c r="CH194" s="394"/>
    </row>
    <row r="195" spans="1:86" ht="15" customHeight="1">
      <c r="A195" s="394"/>
      <c r="B195" s="360">
        <f t="shared" si="245"/>
        <v>57</v>
      </c>
      <c r="C195" s="359" t="str">
        <f t="shared" si="221"/>
        <v>bxx57</v>
      </c>
      <c r="D195" s="334">
        <f t="shared" si="269"/>
        <v>2</v>
      </c>
      <c r="E195" s="82">
        <f t="shared" si="270"/>
        <v>0</v>
      </c>
      <c r="F195" s="295">
        <f t="shared" si="271"/>
        <v>0</v>
      </c>
      <c r="G195" s="295">
        <f t="shared" si="246"/>
        <v>0</v>
      </c>
      <c r="H195" s="295">
        <f t="shared" si="263"/>
        <v>0</v>
      </c>
      <c r="I195" s="156">
        <v>56</v>
      </c>
      <c r="J195" s="325"/>
      <c r="K195" s="325"/>
      <c r="L195" s="325"/>
      <c r="M195" s="325"/>
      <c r="N195" s="325"/>
      <c r="O195" s="394"/>
      <c r="P195" s="360">
        <f t="shared" si="248"/>
        <v>57</v>
      </c>
      <c r="Q195" s="359" t="str">
        <f t="shared" si="222"/>
        <v>bxx57</v>
      </c>
      <c r="R195" s="334">
        <f t="shared" si="272"/>
        <v>2</v>
      </c>
      <c r="S195" s="82">
        <f t="shared" si="273"/>
        <v>0</v>
      </c>
      <c r="T195" s="295">
        <f t="shared" si="274"/>
        <v>0</v>
      </c>
      <c r="U195" s="295">
        <f t="shared" si="249"/>
        <v>0</v>
      </c>
      <c r="V195" s="295">
        <f t="shared" si="264"/>
        <v>0</v>
      </c>
      <c r="W195" s="156">
        <v>56</v>
      </c>
      <c r="X195" s="325"/>
      <c r="Y195" s="325"/>
      <c r="Z195" s="325"/>
      <c r="AA195" s="325"/>
      <c r="AB195" s="325"/>
      <c r="AC195" s="394"/>
      <c r="AD195" s="360">
        <f t="shared" si="251"/>
        <v>57</v>
      </c>
      <c r="AE195" s="359" t="str">
        <f t="shared" si="223"/>
        <v>bxx57</v>
      </c>
      <c r="AF195" s="334">
        <f t="shared" si="275"/>
        <v>2</v>
      </c>
      <c r="AG195" s="82">
        <f t="shared" si="276"/>
        <v>0</v>
      </c>
      <c r="AH195" s="295">
        <f t="shared" si="277"/>
        <v>0</v>
      </c>
      <c r="AI195" s="295">
        <f t="shared" si="252"/>
        <v>0</v>
      </c>
      <c r="AJ195" s="295">
        <f t="shared" si="265"/>
        <v>0</v>
      </c>
      <c r="AK195" s="156">
        <v>56</v>
      </c>
      <c r="AL195" s="325"/>
      <c r="AM195" s="325"/>
      <c r="AN195" s="325"/>
      <c r="AO195" s="325"/>
      <c r="AP195" s="325"/>
      <c r="AQ195" s="394"/>
      <c r="AR195" s="360">
        <f t="shared" si="254"/>
        <v>57</v>
      </c>
      <c r="AS195" s="359" t="str">
        <f t="shared" si="224"/>
        <v>bxx57</v>
      </c>
      <c r="AT195" s="334">
        <f t="shared" si="278"/>
        <v>2</v>
      </c>
      <c r="AU195" s="82">
        <f t="shared" si="279"/>
        <v>0</v>
      </c>
      <c r="AV195" s="295">
        <f t="shared" si="280"/>
        <v>0</v>
      </c>
      <c r="AW195" s="295">
        <f t="shared" si="255"/>
        <v>0</v>
      </c>
      <c r="AX195" s="295">
        <f t="shared" si="266"/>
        <v>0</v>
      </c>
      <c r="AY195" s="156">
        <v>56</v>
      </c>
      <c r="AZ195" s="325"/>
      <c r="BA195" s="325"/>
      <c r="BB195" s="325"/>
      <c r="BC195" s="325"/>
      <c r="BD195" s="325"/>
      <c r="BE195" s="394"/>
      <c r="BF195" s="360">
        <f t="shared" si="257"/>
        <v>57</v>
      </c>
      <c r="BG195" s="359" t="str">
        <f t="shared" si="225"/>
        <v>bxx57</v>
      </c>
      <c r="BH195" s="334">
        <f t="shared" si="281"/>
        <v>2</v>
      </c>
      <c r="BI195" s="82">
        <f t="shared" si="282"/>
        <v>0</v>
      </c>
      <c r="BJ195" s="295">
        <f t="shared" si="283"/>
        <v>0</v>
      </c>
      <c r="BK195" s="295">
        <f t="shared" si="258"/>
        <v>0</v>
      </c>
      <c r="BL195" s="295">
        <f t="shared" si="267"/>
        <v>0</v>
      </c>
      <c r="BM195" s="156">
        <v>56</v>
      </c>
      <c r="BN195" s="325"/>
      <c r="BO195" s="325"/>
      <c r="BP195" s="325"/>
      <c r="BQ195" s="325"/>
      <c r="BR195" s="325"/>
      <c r="BS195" s="394"/>
      <c r="BT195" s="360">
        <f t="shared" si="260"/>
        <v>57</v>
      </c>
      <c r="BU195" s="359" t="str">
        <f t="shared" si="226"/>
        <v>bxx57</v>
      </c>
      <c r="BV195" s="334">
        <f t="shared" si="284"/>
        <v>2</v>
      </c>
      <c r="BW195" s="82">
        <f t="shared" si="285"/>
        <v>0</v>
      </c>
      <c r="BX195" s="295">
        <f t="shared" si="286"/>
        <v>0</v>
      </c>
      <c r="BY195" s="295">
        <f t="shared" si="261"/>
        <v>0</v>
      </c>
      <c r="BZ195" s="295">
        <f t="shared" si="268"/>
        <v>0</v>
      </c>
      <c r="CA195" s="156">
        <v>56</v>
      </c>
      <c r="CB195" s="325"/>
      <c r="CC195" s="325"/>
      <c r="CD195" s="325"/>
      <c r="CE195" s="325"/>
      <c r="CF195" s="325"/>
      <c r="CH195" s="394"/>
    </row>
    <row r="196" spans="1:86" ht="15" customHeight="1">
      <c r="A196" s="394"/>
      <c r="B196" s="360">
        <f t="shared" si="245"/>
        <v>58</v>
      </c>
      <c r="C196" s="359" t="str">
        <f t="shared" si="221"/>
        <v>bxx58</v>
      </c>
      <c r="D196" s="334">
        <f t="shared" si="269"/>
        <v>2</v>
      </c>
      <c r="E196" s="82">
        <f t="shared" si="270"/>
        <v>0</v>
      </c>
      <c r="F196" s="295">
        <f t="shared" si="271"/>
        <v>0</v>
      </c>
      <c r="G196" s="295">
        <f t="shared" si="246"/>
        <v>0</v>
      </c>
      <c r="H196" s="295">
        <f t="shared" si="263"/>
        <v>0</v>
      </c>
      <c r="I196">
        <v>57</v>
      </c>
      <c r="J196" s="325"/>
      <c r="K196" s="325"/>
      <c r="L196" s="325"/>
      <c r="M196" s="325"/>
      <c r="N196" s="325"/>
      <c r="O196" s="394"/>
      <c r="P196" s="360">
        <f t="shared" si="248"/>
        <v>58</v>
      </c>
      <c r="Q196" s="359" t="str">
        <f t="shared" si="222"/>
        <v>bxx58</v>
      </c>
      <c r="R196" s="334">
        <f t="shared" si="272"/>
        <v>2</v>
      </c>
      <c r="S196" s="82">
        <f t="shared" si="273"/>
        <v>0</v>
      </c>
      <c r="T196" s="295">
        <f t="shared" si="274"/>
        <v>0</v>
      </c>
      <c r="U196" s="295">
        <f t="shared" si="249"/>
        <v>0</v>
      </c>
      <c r="V196" s="295">
        <f t="shared" si="264"/>
        <v>0</v>
      </c>
      <c r="W196">
        <v>57</v>
      </c>
      <c r="X196" s="325"/>
      <c r="Y196" s="325"/>
      <c r="Z196" s="325"/>
      <c r="AA196" s="325"/>
      <c r="AB196" s="325"/>
      <c r="AC196" s="394"/>
      <c r="AD196" s="360">
        <f t="shared" si="251"/>
        <v>58</v>
      </c>
      <c r="AE196" s="359" t="str">
        <f t="shared" si="223"/>
        <v>bxx58</v>
      </c>
      <c r="AF196" s="334">
        <f t="shared" si="275"/>
        <v>2</v>
      </c>
      <c r="AG196" s="82">
        <f t="shared" si="276"/>
        <v>0</v>
      </c>
      <c r="AH196" s="295">
        <f t="shared" si="277"/>
        <v>0</v>
      </c>
      <c r="AI196" s="295">
        <f t="shared" si="252"/>
        <v>0</v>
      </c>
      <c r="AJ196" s="295">
        <f t="shared" si="265"/>
        <v>0</v>
      </c>
      <c r="AK196">
        <v>57</v>
      </c>
      <c r="AL196" s="325"/>
      <c r="AM196" s="325"/>
      <c r="AN196" s="325"/>
      <c r="AO196" s="325"/>
      <c r="AP196" s="325"/>
      <c r="AQ196" s="394"/>
      <c r="AR196" s="360">
        <f t="shared" si="254"/>
        <v>58</v>
      </c>
      <c r="AS196" s="359" t="str">
        <f t="shared" si="224"/>
        <v>bxx58</v>
      </c>
      <c r="AT196" s="334">
        <f t="shared" si="278"/>
        <v>2</v>
      </c>
      <c r="AU196" s="82">
        <f t="shared" si="279"/>
        <v>0</v>
      </c>
      <c r="AV196" s="295">
        <f t="shared" si="280"/>
        <v>0</v>
      </c>
      <c r="AW196" s="295">
        <f t="shared" si="255"/>
        <v>0</v>
      </c>
      <c r="AX196" s="295">
        <f t="shared" si="266"/>
        <v>0</v>
      </c>
      <c r="AY196">
        <v>57</v>
      </c>
      <c r="AZ196" s="325"/>
      <c r="BA196" s="325"/>
      <c r="BB196" s="325"/>
      <c r="BC196" s="325"/>
      <c r="BD196" s="325"/>
      <c r="BE196" s="394"/>
      <c r="BF196" s="360">
        <f t="shared" si="257"/>
        <v>58</v>
      </c>
      <c r="BG196" s="359" t="str">
        <f t="shared" si="225"/>
        <v>bxx58</v>
      </c>
      <c r="BH196" s="334">
        <f t="shared" si="281"/>
        <v>2</v>
      </c>
      <c r="BI196" s="82">
        <f t="shared" si="282"/>
        <v>0</v>
      </c>
      <c r="BJ196" s="295">
        <f t="shared" si="283"/>
        <v>0</v>
      </c>
      <c r="BK196" s="295">
        <f t="shared" si="258"/>
        <v>0</v>
      </c>
      <c r="BL196" s="295">
        <f t="shared" si="267"/>
        <v>0</v>
      </c>
      <c r="BM196">
        <v>57</v>
      </c>
      <c r="BN196" s="325"/>
      <c r="BO196" s="325"/>
      <c r="BP196" s="325"/>
      <c r="BQ196" s="325"/>
      <c r="BR196" s="325"/>
      <c r="BS196" s="394"/>
      <c r="BT196" s="360">
        <f t="shared" si="260"/>
        <v>58</v>
      </c>
      <c r="BU196" s="359" t="str">
        <f t="shared" si="226"/>
        <v>bxx58</v>
      </c>
      <c r="BV196" s="334">
        <f t="shared" si="284"/>
        <v>2</v>
      </c>
      <c r="BW196" s="82">
        <f t="shared" si="285"/>
        <v>0</v>
      </c>
      <c r="BX196" s="295">
        <f t="shared" si="286"/>
        <v>0</v>
      </c>
      <c r="BY196" s="295">
        <f t="shared" si="261"/>
        <v>0</v>
      </c>
      <c r="BZ196" s="295">
        <f t="shared" si="268"/>
        <v>0</v>
      </c>
      <c r="CA196">
        <v>57</v>
      </c>
      <c r="CB196" s="325"/>
      <c r="CC196" s="325"/>
      <c r="CD196" s="325"/>
      <c r="CE196" s="325"/>
      <c r="CF196" s="325"/>
      <c r="CH196" s="394"/>
    </row>
    <row r="197" spans="1:86" ht="15" customHeight="1">
      <c r="A197" s="394"/>
      <c r="B197" s="360">
        <f t="shared" si="245"/>
        <v>59</v>
      </c>
      <c r="C197" s="359" t="str">
        <f t="shared" si="221"/>
        <v>bxx59</v>
      </c>
      <c r="D197" s="334">
        <f t="shared" si="269"/>
        <v>2</v>
      </c>
      <c r="E197" s="82">
        <f t="shared" si="270"/>
        <v>0</v>
      </c>
      <c r="F197" s="295">
        <f t="shared" si="271"/>
        <v>0</v>
      </c>
      <c r="G197" s="295">
        <f t="shared" si="246"/>
        <v>0</v>
      </c>
      <c r="H197" s="295">
        <f t="shared" si="263"/>
        <v>0</v>
      </c>
      <c r="I197" s="156">
        <v>58</v>
      </c>
      <c r="J197" s="325"/>
      <c r="K197" s="325"/>
      <c r="L197" s="325"/>
      <c r="M197" s="325"/>
      <c r="N197" s="325"/>
      <c r="O197" s="394"/>
      <c r="P197" s="360">
        <f t="shared" si="248"/>
        <v>59</v>
      </c>
      <c r="Q197" s="359" t="str">
        <f t="shared" si="222"/>
        <v>bxx59</v>
      </c>
      <c r="R197" s="334">
        <f t="shared" si="272"/>
        <v>2</v>
      </c>
      <c r="S197" s="82">
        <f t="shared" si="273"/>
        <v>0</v>
      </c>
      <c r="T197" s="295">
        <f t="shared" si="274"/>
        <v>0</v>
      </c>
      <c r="U197" s="295">
        <f t="shared" si="249"/>
        <v>0</v>
      </c>
      <c r="V197" s="295">
        <f t="shared" si="264"/>
        <v>0</v>
      </c>
      <c r="W197" s="156">
        <v>58</v>
      </c>
      <c r="X197" s="325"/>
      <c r="Y197" s="325"/>
      <c r="Z197" s="325"/>
      <c r="AA197" s="325"/>
      <c r="AB197" s="325"/>
      <c r="AC197" s="394"/>
      <c r="AD197" s="360">
        <f t="shared" si="251"/>
        <v>59</v>
      </c>
      <c r="AE197" s="359" t="str">
        <f t="shared" si="223"/>
        <v>bxx59</v>
      </c>
      <c r="AF197" s="334">
        <f t="shared" si="275"/>
        <v>2</v>
      </c>
      <c r="AG197" s="82">
        <f t="shared" si="276"/>
        <v>0</v>
      </c>
      <c r="AH197" s="295">
        <f t="shared" si="277"/>
        <v>0</v>
      </c>
      <c r="AI197" s="295">
        <f t="shared" si="252"/>
        <v>0</v>
      </c>
      <c r="AJ197" s="295">
        <f t="shared" si="265"/>
        <v>0</v>
      </c>
      <c r="AK197" s="156">
        <v>58</v>
      </c>
      <c r="AL197" s="325"/>
      <c r="AM197" s="325"/>
      <c r="AN197" s="325"/>
      <c r="AO197" s="325"/>
      <c r="AP197" s="325"/>
      <c r="AQ197" s="394"/>
      <c r="AR197" s="360">
        <f t="shared" si="254"/>
        <v>59</v>
      </c>
      <c r="AS197" s="359" t="str">
        <f t="shared" si="224"/>
        <v>bxx59</v>
      </c>
      <c r="AT197" s="334">
        <f t="shared" si="278"/>
        <v>2</v>
      </c>
      <c r="AU197" s="82">
        <f t="shared" si="279"/>
        <v>0</v>
      </c>
      <c r="AV197" s="295">
        <f t="shared" si="280"/>
        <v>0</v>
      </c>
      <c r="AW197" s="295">
        <f t="shared" si="255"/>
        <v>0</v>
      </c>
      <c r="AX197" s="295">
        <f t="shared" si="266"/>
        <v>0</v>
      </c>
      <c r="AY197" s="156">
        <v>58</v>
      </c>
      <c r="AZ197" s="325"/>
      <c r="BA197" s="325"/>
      <c r="BB197" s="325"/>
      <c r="BC197" s="325"/>
      <c r="BD197" s="325"/>
      <c r="BE197" s="394"/>
      <c r="BF197" s="360">
        <f t="shared" si="257"/>
        <v>59</v>
      </c>
      <c r="BG197" s="359" t="str">
        <f t="shared" si="225"/>
        <v>bxx59</v>
      </c>
      <c r="BH197" s="334">
        <f t="shared" si="281"/>
        <v>2</v>
      </c>
      <c r="BI197" s="82">
        <f t="shared" si="282"/>
        <v>0</v>
      </c>
      <c r="BJ197" s="295">
        <f t="shared" si="283"/>
        <v>0</v>
      </c>
      <c r="BK197" s="295">
        <f t="shared" si="258"/>
        <v>0</v>
      </c>
      <c r="BL197" s="295">
        <f t="shared" si="267"/>
        <v>0</v>
      </c>
      <c r="BM197" s="156">
        <v>58</v>
      </c>
      <c r="BN197" s="325"/>
      <c r="BO197" s="325"/>
      <c r="BP197" s="325"/>
      <c r="BQ197" s="325"/>
      <c r="BR197" s="325"/>
      <c r="BS197" s="394"/>
      <c r="BT197" s="360">
        <f t="shared" si="260"/>
        <v>59</v>
      </c>
      <c r="BU197" s="359" t="str">
        <f t="shared" si="226"/>
        <v>bxx59</v>
      </c>
      <c r="BV197" s="334">
        <f t="shared" si="284"/>
        <v>2</v>
      </c>
      <c r="BW197" s="82">
        <f t="shared" si="285"/>
        <v>0</v>
      </c>
      <c r="BX197" s="295">
        <f t="shared" si="286"/>
        <v>0</v>
      </c>
      <c r="BY197" s="295">
        <f t="shared" si="261"/>
        <v>0</v>
      </c>
      <c r="BZ197" s="295">
        <f t="shared" si="268"/>
        <v>0</v>
      </c>
      <c r="CA197" s="156">
        <v>58</v>
      </c>
      <c r="CB197" s="325"/>
      <c r="CC197" s="325"/>
      <c r="CD197" s="325"/>
      <c r="CE197" s="325"/>
      <c r="CF197" s="325"/>
      <c r="CH197" s="394"/>
    </row>
    <row r="198" spans="1:86" ht="15" customHeight="1">
      <c r="A198" s="394"/>
      <c r="B198" s="360">
        <f t="shared" si="245"/>
        <v>60</v>
      </c>
      <c r="C198" s="359" t="str">
        <f t="shared" si="221"/>
        <v>bxx60</v>
      </c>
      <c r="D198" s="334">
        <f t="shared" si="269"/>
        <v>2</v>
      </c>
      <c r="E198" s="82">
        <f t="shared" si="270"/>
        <v>0</v>
      </c>
      <c r="F198" s="295">
        <f t="shared" si="271"/>
        <v>0</v>
      </c>
      <c r="G198" s="295">
        <f t="shared" si="246"/>
        <v>0</v>
      </c>
      <c r="H198" s="295">
        <f t="shared" si="263"/>
        <v>0</v>
      </c>
      <c r="I198">
        <v>59</v>
      </c>
      <c r="J198" s="325"/>
      <c r="K198" s="325"/>
      <c r="L198" s="325"/>
      <c r="M198" s="325"/>
      <c r="N198" s="325"/>
      <c r="O198" s="394"/>
      <c r="P198" s="360">
        <f t="shared" si="248"/>
        <v>60</v>
      </c>
      <c r="Q198" s="359" t="str">
        <f t="shared" si="222"/>
        <v>bxx60</v>
      </c>
      <c r="R198" s="334">
        <f t="shared" si="272"/>
        <v>2</v>
      </c>
      <c r="S198" s="82">
        <f t="shared" si="273"/>
        <v>0</v>
      </c>
      <c r="T198" s="295">
        <f t="shared" si="274"/>
        <v>0</v>
      </c>
      <c r="U198" s="295">
        <f t="shared" si="249"/>
        <v>0</v>
      </c>
      <c r="V198" s="295">
        <f t="shared" si="264"/>
        <v>0</v>
      </c>
      <c r="W198">
        <v>59</v>
      </c>
      <c r="X198" s="325"/>
      <c r="Y198" s="325"/>
      <c r="Z198" s="325"/>
      <c r="AA198" s="325"/>
      <c r="AB198" s="325"/>
      <c r="AC198" s="394"/>
      <c r="AD198" s="360">
        <f t="shared" si="251"/>
        <v>60</v>
      </c>
      <c r="AE198" s="359" t="str">
        <f t="shared" si="223"/>
        <v>bxx60</v>
      </c>
      <c r="AF198" s="334">
        <f t="shared" si="275"/>
        <v>2</v>
      </c>
      <c r="AG198" s="82">
        <f t="shared" si="276"/>
        <v>0</v>
      </c>
      <c r="AH198" s="295">
        <f t="shared" si="277"/>
        <v>0</v>
      </c>
      <c r="AI198" s="295">
        <f t="shared" si="252"/>
        <v>0</v>
      </c>
      <c r="AJ198" s="295">
        <f t="shared" si="265"/>
        <v>0</v>
      </c>
      <c r="AK198">
        <v>59</v>
      </c>
      <c r="AL198" s="325"/>
      <c r="AM198" s="325"/>
      <c r="AN198" s="325"/>
      <c r="AO198" s="325"/>
      <c r="AP198" s="325"/>
      <c r="AQ198" s="394"/>
      <c r="AR198" s="360">
        <f t="shared" si="254"/>
        <v>60</v>
      </c>
      <c r="AS198" s="359" t="str">
        <f t="shared" si="224"/>
        <v>bxx60</v>
      </c>
      <c r="AT198" s="334">
        <f t="shared" si="278"/>
        <v>2</v>
      </c>
      <c r="AU198" s="82">
        <f t="shared" si="279"/>
        <v>0</v>
      </c>
      <c r="AV198" s="295">
        <f t="shared" si="280"/>
        <v>0</v>
      </c>
      <c r="AW198" s="295">
        <f t="shared" si="255"/>
        <v>0</v>
      </c>
      <c r="AX198" s="295">
        <f t="shared" si="266"/>
        <v>0</v>
      </c>
      <c r="AY198">
        <v>59</v>
      </c>
      <c r="AZ198" s="325"/>
      <c r="BA198" s="325"/>
      <c r="BB198" s="325"/>
      <c r="BC198" s="325"/>
      <c r="BD198" s="325"/>
      <c r="BE198" s="394"/>
      <c r="BF198" s="360">
        <f t="shared" si="257"/>
        <v>60</v>
      </c>
      <c r="BG198" s="359" t="str">
        <f t="shared" si="225"/>
        <v>bxx60</v>
      </c>
      <c r="BH198" s="334">
        <f t="shared" si="281"/>
        <v>2</v>
      </c>
      <c r="BI198" s="82">
        <f t="shared" si="282"/>
        <v>0</v>
      </c>
      <c r="BJ198" s="295">
        <f t="shared" si="283"/>
        <v>0</v>
      </c>
      <c r="BK198" s="295">
        <f t="shared" si="258"/>
        <v>0</v>
      </c>
      <c r="BL198" s="295">
        <f t="shared" si="267"/>
        <v>0</v>
      </c>
      <c r="BM198">
        <v>59</v>
      </c>
      <c r="BN198" s="325"/>
      <c r="BO198" s="325"/>
      <c r="BP198" s="325"/>
      <c r="BQ198" s="325"/>
      <c r="BR198" s="325"/>
      <c r="BS198" s="394"/>
      <c r="BT198" s="360">
        <f t="shared" si="260"/>
        <v>60</v>
      </c>
      <c r="BU198" s="359" t="str">
        <f t="shared" si="226"/>
        <v>bxx60</v>
      </c>
      <c r="BV198" s="334">
        <f t="shared" si="284"/>
        <v>2</v>
      </c>
      <c r="BW198" s="82">
        <f t="shared" si="285"/>
        <v>0</v>
      </c>
      <c r="BX198" s="295">
        <f t="shared" si="286"/>
        <v>0</v>
      </c>
      <c r="BY198" s="295">
        <f t="shared" si="261"/>
        <v>0</v>
      </c>
      <c r="BZ198" s="295">
        <f t="shared" si="268"/>
        <v>0</v>
      </c>
      <c r="CA198">
        <v>59</v>
      </c>
      <c r="CB198" s="325"/>
      <c r="CC198" s="325"/>
      <c r="CD198" s="325"/>
      <c r="CE198" s="325"/>
      <c r="CF198" s="325"/>
      <c r="CH198" s="394"/>
    </row>
    <row r="199" spans="1:86" ht="15" customHeight="1">
      <c r="A199" s="394"/>
      <c r="B199" s="360">
        <f t="shared" si="245"/>
        <v>61</v>
      </c>
      <c r="C199" s="359" t="str">
        <f t="shared" si="221"/>
        <v>bxx61</v>
      </c>
      <c r="D199" s="334">
        <f t="shared" si="269"/>
        <v>2</v>
      </c>
      <c r="E199" s="82">
        <f t="shared" si="270"/>
        <v>0</v>
      </c>
      <c r="F199" s="295">
        <f t="shared" si="271"/>
        <v>0</v>
      </c>
      <c r="G199" s="295">
        <f t="shared" si="246"/>
        <v>0</v>
      </c>
      <c r="H199" s="295">
        <f t="shared" si="263"/>
        <v>0</v>
      </c>
      <c r="I199" s="156">
        <v>60</v>
      </c>
      <c r="J199" s="325"/>
      <c r="K199" s="325"/>
      <c r="L199" s="325"/>
      <c r="M199" s="325"/>
      <c r="N199" s="325"/>
      <c r="O199" s="394"/>
      <c r="P199" s="360">
        <f t="shared" si="248"/>
        <v>61</v>
      </c>
      <c r="Q199" s="359" t="str">
        <f t="shared" si="222"/>
        <v>bxx61</v>
      </c>
      <c r="R199" s="334">
        <f t="shared" si="272"/>
        <v>2</v>
      </c>
      <c r="S199" s="82">
        <f t="shared" si="273"/>
        <v>0</v>
      </c>
      <c r="T199" s="295">
        <f t="shared" si="274"/>
        <v>0</v>
      </c>
      <c r="U199" s="295">
        <f t="shared" si="249"/>
        <v>0</v>
      </c>
      <c r="V199" s="295">
        <f t="shared" si="264"/>
        <v>0</v>
      </c>
      <c r="W199" s="156">
        <v>60</v>
      </c>
      <c r="X199" s="325"/>
      <c r="Y199" s="325"/>
      <c r="Z199" s="325"/>
      <c r="AA199" s="325"/>
      <c r="AB199" s="325"/>
      <c r="AC199" s="394"/>
      <c r="AD199" s="360">
        <f t="shared" si="251"/>
        <v>61</v>
      </c>
      <c r="AE199" s="359" t="str">
        <f t="shared" si="223"/>
        <v>bxx61</v>
      </c>
      <c r="AF199" s="334">
        <f t="shared" si="275"/>
        <v>2</v>
      </c>
      <c r="AG199" s="82">
        <f t="shared" si="276"/>
        <v>0</v>
      </c>
      <c r="AH199" s="295">
        <f t="shared" si="277"/>
        <v>0</v>
      </c>
      <c r="AI199" s="295">
        <f t="shared" si="252"/>
        <v>0</v>
      </c>
      <c r="AJ199" s="295">
        <f t="shared" si="265"/>
        <v>0</v>
      </c>
      <c r="AK199" s="156">
        <v>60</v>
      </c>
      <c r="AL199" s="325"/>
      <c r="AM199" s="325"/>
      <c r="AN199" s="325"/>
      <c r="AO199" s="325"/>
      <c r="AP199" s="325"/>
      <c r="AQ199" s="394"/>
      <c r="AR199" s="360">
        <f t="shared" si="254"/>
        <v>61</v>
      </c>
      <c r="AS199" s="359" t="str">
        <f t="shared" si="224"/>
        <v>bxx61</v>
      </c>
      <c r="AT199" s="334">
        <f t="shared" si="278"/>
        <v>2</v>
      </c>
      <c r="AU199" s="82">
        <f t="shared" si="279"/>
        <v>0</v>
      </c>
      <c r="AV199" s="295">
        <f t="shared" si="280"/>
        <v>0</v>
      </c>
      <c r="AW199" s="295">
        <f t="shared" si="255"/>
        <v>0</v>
      </c>
      <c r="AX199" s="295">
        <f t="shared" si="266"/>
        <v>0</v>
      </c>
      <c r="AY199" s="156">
        <v>60</v>
      </c>
      <c r="AZ199" s="325"/>
      <c r="BA199" s="325"/>
      <c r="BB199" s="325"/>
      <c r="BC199" s="325"/>
      <c r="BD199" s="325"/>
      <c r="BE199" s="394"/>
      <c r="BF199" s="360">
        <f t="shared" si="257"/>
        <v>61</v>
      </c>
      <c r="BG199" s="359" t="str">
        <f t="shared" si="225"/>
        <v>bxx61</v>
      </c>
      <c r="BH199" s="334">
        <f t="shared" si="281"/>
        <v>2</v>
      </c>
      <c r="BI199" s="82">
        <f t="shared" si="282"/>
        <v>0</v>
      </c>
      <c r="BJ199" s="295">
        <f t="shared" si="283"/>
        <v>0</v>
      </c>
      <c r="BK199" s="295">
        <f t="shared" si="258"/>
        <v>0</v>
      </c>
      <c r="BL199" s="295">
        <f t="shared" si="267"/>
        <v>0</v>
      </c>
      <c r="BM199" s="156">
        <v>60</v>
      </c>
      <c r="BN199" s="325"/>
      <c r="BO199" s="325"/>
      <c r="BP199" s="325"/>
      <c r="BQ199" s="325"/>
      <c r="BR199" s="325"/>
      <c r="BS199" s="394"/>
      <c r="BT199" s="360">
        <f t="shared" si="260"/>
        <v>61</v>
      </c>
      <c r="BU199" s="359" t="str">
        <f t="shared" si="226"/>
        <v>bxx61</v>
      </c>
      <c r="BV199" s="334">
        <f t="shared" si="284"/>
        <v>2</v>
      </c>
      <c r="BW199" s="82">
        <f t="shared" si="285"/>
        <v>0</v>
      </c>
      <c r="BX199" s="295">
        <f t="shared" si="286"/>
        <v>0</v>
      </c>
      <c r="BY199" s="295">
        <f t="shared" si="261"/>
        <v>0</v>
      </c>
      <c r="BZ199" s="295">
        <f t="shared" si="268"/>
        <v>0</v>
      </c>
      <c r="CA199" s="156">
        <v>60</v>
      </c>
      <c r="CB199" s="325"/>
      <c r="CC199" s="325"/>
      <c r="CD199" s="325"/>
      <c r="CE199" s="325"/>
      <c r="CF199" s="325"/>
      <c r="CH199" s="394"/>
    </row>
    <row r="200" spans="1:86" ht="15" customHeight="1">
      <c r="A200" s="394"/>
      <c r="B200" s="360">
        <f t="shared" si="245"/>
        <v>62</v>
      </c>
      <c r="C200" s="359" t="str">
        <f t="shared" si="221"/>
        <v>bxx62</v>
      </c>
      <c r="D200" s="334">
        <f t="shared" si="269"/>
        <v>3</v>
      </c>
      <c r="E200" s="82">
        <f t="shared" si="270"/>
        <v>0</v>
      </c>
      <c r="F200" s="295">
        <f t="shared" si="271"/>
        <v>0</v>
      </c>
      <c r="G200" s="295">
        <f t="shared" si="246"/>
        <v>0</v>
      </c>
      <c r="H200" s="295">
        <f t="shared" si="263"/>
        <v>0</v>
      </c>
      <c r="I200">
        <v>61</v>
      </c>
      <c r="J200" s="325"/>
      <c r="K200" s="325"/>
      <c r="L200" s="325"/>
      <c r="M200" s="325"/>
      <c r="N200" s="325"/>
      <c r="O200" s="394"/>
      <c r="P200" s="360">
        <f t="shared" si="248"/>
        <v>62</v>
      </c>
      <c r="Q200" s="359" t="str">
        <f t="shared" si="222"/>
        <v>bxx62</v>
      </c>
      <c r="R200" s="334">
        <f t="shared" si="272"/>
        <v>3</v>
      </c>
      <c r="S200" s="82">
        <f t="shared" si="273"/>
        <v>0</v>
      </c>
      <c r="T200" s="295">
        <f t="shared" si="274"/>
        <v>0</v>
      </c>
      <c r="U200" s="295">
        <f t="shared" si="249"/>
        <v>0</v>
      </c>
      <c r="V200" s="295">
        <f t="shared" si="264"/>
        <v>0</v>
      </c>
      <c r="W200">
        <v>61</v>
      </c>
      <c r="X200" s="325"/>
      <c r="Y200" s="325"/>
      <c r="Z200" s="325"/>
      <c r="AA200" s="325"/>
      <c r="AB200" s="325"/>
      <c r="AC200" s="394"/>
      <c r="AD200" s="360">
        <f t="shared" si="251"/>
        <v>62</v>
      </c>
      <c r="AE200" s="359" t="str">
        <f t="shared" si="223"/>
        <v>bxx62</v>
      </c>
      <c r="AF200" s="334">
        <f t="shared" si="275"/>
        <v>3</v>
      </c>
      <c r="AG200" s="82">
        <f t="shared" si="276"/>
        <v>0</v>
      </c>
      <c r="AH200" s="295">
        <f t="shared" si="277"/>
        <v>0</v>
      </c>
      <c r="AI200" s="295">
        <f t="shared" si="252"/>
        <v>0</v>
      </c>
      <c r="AJ200" s="295">
        <f t="shared" si="265"/>
        <v>0</v>
      </c>
      <c r="AK200">
        <v>61</v>
      </c>
      <c r="AL200" s="325"/>
      <c r="AM200" s="325"/>
      <c r="AN200" s="325"/>
      <c r="AO200" s="325"/>
      <c r="AP200" s="325"/>
      <c r="AQ200" s="394"/>
      <c r="AR200" s="360">
        <f t="shared" si="254"/>
        <v>62</v>
      </c>
      <c r="AS200" s="359" t="str">
        <f t="shared" si="224"/>
        <v>bxx62</v>
      </c>
      <c r="AT200" s="334">
        <f t="shared" si="278"/>
        <v>3</v>
      </c>
      <c r="AU200" s="82">
        <f t="shared" si="279"/>
        <v>0</v>
      </c>
      <c r="AV200" s="295">
        <f t="shared" si="280"/>
        <v>0</v>
      </c>
      <c r="AW200" s="295">
        <f t="shared" si="255"/>
        <v>0</v>
      </c>
      <c r="AX200" s="295">
        <f t="shared" si="266"/>
        <v>0</v>
      </c>
      <c r="AY200">
        <v>61</v>
      </c>
      <c r="AZ200" s="325"/>
      <c r="BA200" s="325"/>
      <c r="BB200" s="325"/>
      <c r="BC200" s="325"/>
      <c r="BD200" s="325"/>
      <c r="BE200" s="394"/>
      <c r="BF200" s="360">
        <f t="shared" si="257"/>
        <v>62</v>
      </c>
      <c r="BG200" s="359" t="str">
        <f t="shared" si="225"/>
        <v>bxx62</v>
      </c>
      <c r="BH200" s="334">
        <f t="shared" si="281"/>
        <v>3</v>
      </c>
      <c r="BI200" s="82">
        <f t="shared" si="282"/>
        <v>0</v>
      </c>
      <c r="BJ200" s="295">
        <f t="shared" si="283"/>
        <v>0</v>
      </c>
      <c r="BK200" s="295">
        <f t="shared" si="258"/>
        <v>0</v>
      </c>
      <c r="BL200" s="295">
        <f t="shared" si="267"/>
        <v>0</v>
      </c>
      <c r="BM200">
        <v>61</v>
      </c>
      <c r="BN200" s="325"/>
      <c r="BO200" s="325"/>
      <c r="BP200" s="325"/>
      <c r="BQ200" s="325"/>
      <c r="BR200" s="325"/>
      <c r="BS200" s="394"/>
      <c r="BT200" s="360">
        <f t="shared" si="260"/>
        <v>62</v>
      </c>
      <c r="BU200" s="359" t="str">
        <f t="shared" si="226"/>
        <v>bxx62</v>
      </c>
      <c r="BV200" s="334">
        <f t="shared" si="284"/>
        <v>3</v>
      </c>
      <c r="BW200" s="82">
        <f t="shared" si="285"/>
        <v>0</v>
      </c>
      <c r="BX200" s="295">
        <f t="shared" si="286"/>
        <v>0</v>
      </c>
      <c r="BY200" s="295">
        <f t="shared" si="261"/>
        <v>0</v>
      </c>
      <c r="BZ200" s="295">
        <f t="shared" si="268"/>
        <v>0</v>
      </c>
      <c r="CA200">
        <v>61</v>
      </c>
      <c r="CB200" s="325"/>
      <c r="CC200" s="325"/>
      <c r="CD200" s="325"/>
      <c r="CE200" s="325"/>
      <c r="CF200" s="325"/>
      <c r="CH200" s="394"/>
    </row>
    <row r="201" spans="1:86" ht="15" customHeight="1">
      <c r="A201" s="394"/>
      <c r="B201" s="360">
        <f t="shared" si="245"/>
        <v>63</v>
      </c>
      <c r="C201" s="359" t="str">
        <f t="shared" si="221"/>
        <v>bxx63</v>
      </c>
      <c r="D201" s="334">
        <f t="shared" si="269"/>
        <v>3</v>
      </c>
      <c r="E201" s="82">
        <f t="shared" si="270"/>
        <v>0</v>
      </c>
      <c r="F201" s="295">
        <f t="shared" si="271"/>
        <v>0</v>
      </c>
      <c r="G201" s="295">
        <f t="shared" si="246"/>
        <v>0</v>
      </c>
      <c r="H201" s="295">
        <f t="shared" si="263"/>
        <v>0</v>
      </c>
      <c r="I201" s="156">
        <v>62</v>
      </c>
      <c r="J201" s="325"/>
      <c r="K201" s="325"/>
      <c r="L201" s="325"/>
      <c r="M201" s="325"/>
      <c r="N201" s="325"/>
      <c r="O201" s="394"/>
      <c r="P201" s="360">
        <f t="shared" si="248"/>
        <v>63</v>
      </c>
      <c r="Q201" s="359" t="str">
        <f t="shared" si="222"/>
        <v>bxx63</v>
      </c>
      <c r="R201" s="334">
        <f t="shared" si="272"/>
        <v>3</v>
      </c>
      <c r="S201" s="82">
        <f t="shared" si="273"/>
        <v>0</v>
      </c>
      <c r="T201" s="295">
        <f t="shared" si="274"/>
        <v>0</v>
      </c>
      <c r="U201" s="295">
        <f t="shared" si="249"/>
        <v>0</v>
      </c>
      <c r="V201" s="295">
        <f t="shared" si="264"/>
        <v>0</v>
      </c>
      <c r="W201" s="156">
        <v>62</v>
      </c>
      <c r="X201" s="325"/>
      <c r="Y201" s="325"/>
      <c r="Z201" s="325"/>
      <c r="AA201" s="325"/>
      <c r="AB201" s="325"/>
      <c r="AC201" s="394"/>
      <c r="AD201" s="360">
        <f t="shared" si="251"/>
        <v>63</v>
      </c>
      <c r="AE201" s="359" t="str">
        <f t="shared" si="223"/>
        <v>bxx63</v>
      </c>
      <c r="AF201" s="334">
        <f t="shared" si="275"/>
        <v>3</v>
      </c>
      <c r="AG201" s="82">
        <f t="shared" si="276"/>
        <v>0</v>
      </c>
      <c r="AH201" s="295">
        <f t="shared" si="277"/>
        <v>0</v>
      </c>
      <c r="AI201" s="295">
        <f t="shared" si="252"/>
        <v>0</v>
      </c>
      <c r="AJ201" s="295">
        <f t="shared" si="265"/>
        <v>0</v>
      </c>
      <c r="AK201" s="156">
        <v>62</v>
      </c>
      <c r="AL201" s="325"/>
      <c r="AM201" s="325"/>
      <c r="AN201" s="325"/>
      <c r="AO201" s="325"/>
      <c r="AP201" s="325"/>
      <c r="AQ201" s="394"/>
      <c r="AR201" s="360">
        <f t="shared" si="254"/>
        <v>63</v>
      </c>
      <c r="AS201" s="359" t="str">
        <f t="shared" si="224"/>
        <v>bxx63</v>
      </c>
      <c r="AT201" s="334">
        <f t="shared" si="278"/>
        <v>3</v>
      </c>
      <c r="AU201" s="82">
        <f t="shared" si="279"/>
        <v>0</v>
      </c>
      <c r="AV201" s="295">
        <f t="shared" si="280"/>
        <v>0</v>
      </c>
      <c r="AW201" s="295">
        <f t="shared" si="255"/>
        <v>0</v>
      </c>
      <c r="AX201" s="295">
        <f t="shared" si="266"/>
        <v>0</v>
      </c>
      <c r="AY201" s="156">
        <v>62</v>
      </c>
      <c r="AZ201" s="325"/>
      <c r="BA201" s="325"/>
      <c r="BB201" s="325"/>
      <c r="BC201" s="325"/>
      <c r="BD201" s="325"/>
      <c r="BE201" s="394"/>
      <c r="BF201" s="360">
        <f t="shared" si="257"/>
        <v>63</v>
      </c>
      <c r="BG201" s="359" t="str">
        <f t="shared" si="225"/>
        <v>bxx63</v>
      </c>
      <c r="BH201" s="334">
        <f t="shared" si="281"/>
        <v>3</v>
      </c>
      <c r="BI201" s="82">
        <f t="shared" si="282"/>
        <v>0</v>
      </c>
      <c r="BJ201" s="295">
        <f t="shared" si="283"/>
        <v>0</v>
      </c>
      <c r="BK201" s="295">
        <f t="shared" si="258"/>
        <v>0</v>
      </c>
      <c r="BL201" s="295">
        <f t="shared" si="267"/>
        <v>0</v>
      </c>
      <c r="BM201" s="156">
        <v>62</v>
      </c>
      <c r="BN201" s="325"/>
      <c r="BO201" s="325"/>
      <c r="BP201" s="325"/>
      <c r="BQ201" s="325"/>
      <c r="BR201" s="325"/>
      <c r="BS201" s="394"/>
      <c r="BT201" s="360">
        <f t="shared" si="260"/>
        <v>63</v>
      </c>
      <c r="BU201" s="359" t="str">
        <f t="shared" si="226"/>
        <v>bxx63</v>
      </c>
      <c r="BV201" s="334">
        <f t="shared" si="284"/>
        <v>3</v>
      </c>
      <c r="BW201" s="82">
        <f t="shared" si="285"/>
        <v>0</v>
      </c>
      <c r="BX201" s="295">
        <f t="shared" si="286"/>
        <v>0</v>
      </c>
      <c r="BY201" s="295">
        <f t="shared" si="261"/>
        <v>0</v>
      </c>
      <c r="BZ201" s="295">
        <f t="shared" si="268"/>
        <v>0</v>
      </c>
      <c r="CA201" s="156">
        <v>62</v>
      </c>
      <c r="CB201" s="325"/>
      <c r="CC201" s="325"/>
      <c r="CD201" s="325"/>
      <c r="CE201" s="325"/>
      <c r="CF201" s="325"/>
      <c r="CH201" s="394"/>
    </row>
    <row r="202" spans="1:86" ht="15" customHeight="1">
      <c r="A202" s="394"/>
      <c r="B202" s="360">
        <f t="shared" si="245"/>
        <v>64</v>
      </c>
      <c r="C202" s="359" t="str">
        <f t="shared" si="221"/>
        <v>bxx64</v>
      </c>
      <c r="D202" s="334">
        <f t="shared" si="269"/>
        <v>3</v>
      </c>
      <c r="E202" s="82">
        <f t="shared" si="270"/>
        <v>0</v>
      </c>
      <c r="F202" s="295">
        <f t="shared" si="271"/>
        <v>0</v>
      </c>
      <c r="G202" s="295">
        <f t="shared" si="246"/>
        <v>0</v>
      </c>
      <c r="H202" s="295">
        <f t="shared" si="263"/>
        <v>0</v>
      </c>
      <c r="I202">
        <v>63</v>
      </c>
      <c r="J202" s="325"/>
      <c r="K202" s="325"/>
      <c r="L202" s="325"/>
      <c r="M202" s="325"/>
      <c r="N202" s="325"/>
      <c r="O202" s="394"/>
      <c r="P202" s="360">
        <f t="shared" si="248"/>
        <v>64</v>
      </c>
      <c r="Q202" s="359" t="str">
        <f t="shared" si="222"/>
        <v>bxx64</v>
      </c>
      <c r="R202" s="334">
        <f t="shared" si="272"/>
        <v>3</v>
      </c>
      <c r="S202" s="82">
        <f t="shared" si="273"/>
        <v>0</v>
      </c>
      <c r="T202" s="295">
        <f t="shared" si="274"/>
        <v>0</v>
      </c>
      <c r="U202" s="295">
        <f t="shared" si="249"/>
        <v>0</v>
      </c>
      <c r="V202" s="295">
        <f t="shared" si="264"/>
        <v>0</v>
      </c>
      <c r="W202">
        <v>63</v>
      </c>
      <c r="X202" s="325"/>
      <c r="Y202" s="325"/>
      <c r="Z202" s="325"/>
      <c r="AA202" s="325"/>
      <c r="AB202" s="325"/>
      <c r="AC202" s="394"/>
      <c r="AD202" s="360">
        <f t="shared" si="251"/>
        <v>64</v>
      </c>
      <c r="AE202" s="359" t="str">
        <f t="shared" si="223"/>
        <v>bxx64</v>
      </c>
      <c r="AF202" s="334">
        <f t="shared" si="275"/>
        <v>3</v>
      </c>
      <c r="AG202" s="82">
        <f t="shared" si="276"/>
        <v>0</v>
      </c>
      <c r="AH202" s="295">
        <f t="shared" si="277"/>
        <v>0</v>
      </c>
      <c r="AI202" s="295">
        <f t="shared" si="252"/>
        <v>0</v>
      </c>
      <c r="AJ202" s="295">
        <f t="shared" si="265"/>
        <v>0</v>
      </c>
      <c r="AK202">
        <v>63</v>
      </c>
      <c r="AL202" s="325"/>
      <c r="AM202" s="325"/>
      <c r="AN202" s="325"/>
      <c r="AO202" s="325"/>
      <c r="AP202" s="325"/>
      <c r="AQ202" s="394"/>
      <c r="AR202" s="360">
        <f t="shared" si="254"/>
        <v>64</v>
      </c>
      <c r="AS202" s="359" t="str">
        <f t="shared" si="224"/>
        <v>bxx64</v>
      </c>
      <c r="AT202" s="334">
        <f t="shared" si="278"/>
        <v>3</v>
      </c>
      <c r="AU202" s="82">
        <f t="shared" si="279"/>
        <v>0</v>
      </c>
      <c r="AV202" s="295">
        <f t="shared" si="280"/>
        <v>0</v>
      </c>
      <c r="AW202" s="295">
        <f t="shared" si="255"/>
        <v>0</v>
      </c>
      <c r="AX202" s="295">
        <f t="shared" si="266"/>
        <v>0</v>
      </c>
      <c r="AY202">
        <v>63</v>
      </c>
      <c r="AZ202" s="325"/>
      <c r="BA202" s="325"/>
      <c r="BB202" s="325"/>
      <c r="BC202" s="325"/>
      <c r="BD202" s="325"/>
      <c r="BE202" s="394"/>
      <c r="BF202" s="360">
        <f t="shared" si="257"/>
        <v>64</v>
      </c>
      <c r="BG202" s="359" t="str">
        <f t="shared" si="225"/>
        <v>bxx64</v>
      </c>
      <c r="BH202" s="334">
        <f t="shared" si="281"/>
        <v>3</v>
      </c>
      <c r="BI202" s="82">
        <f t="shared" si="282"/>
        <v>0</v>
      </c>
      <c r="BJ202" s="295">
        <f t="shared" si="283"/>
        <v>0</v>
      </c>
      <c r="BK202" s="295">
        <f t="shared" si="258"/>
        <v>0</v>
      </c>
      <c r="BL202" s="295">
        <f t="shared" si="267"/>
        <v>0</v>
      </c>
      <c r="BM202">
        <v>63</v>
      </c>
      <c r="BN202" s="325"/>
      <c r="BO202" s="325"/>
      <c r="BP202" s="325"/>
      <c r="BQ202" s="325"/>
      <c r="BR202" s="325"/>
      <c r="BS202" s="394"/>
      <c r="BT202" s="360">
        <f t="shared" si="260"/>
        <v>64</v>
      </c>
      <c r="BU202" s="359" t="str">
        <f t="shared" si="226"/>
        <v>bxx64</v>
      </c>
      <c r="BV202" s="334">
        <f t="shared" si="284"/>
        <v>3</v>
      </c>
      <c r="BW202" s="82">
        <f t="shared" si="285"/>
        <v>0</v>
      </c>
      <c r="BX202" s="295">
        <f t="shared" si="286"/>
        <v>0</v>
      </c>
      <c r="BY202" s="295">
        <f t="shared" si="261"/>
        <v>0</v>
      </c>
      <c r="BZ202" s="295">
        <f t="shared" si="268"/>
        <v>0</v>
      </c>
      <c r="CA202">
        <v>63</v>
      </c>
      <c r="CB202" s="325"/>
      <c r="CC202" s="325"/>
      <c r="CD202" s="325"/>
      <c r="CE202" s="325"/>
      <c r="CF202" s="325"/>
      <c r="CH202" s="394"/>
    </row>
    <row r="203" spans="1:86" ht="15" customHeight="1">
      <c r="A203" s="394"/>
      <c r="B203" s="360">
        <f t="shared" si="245"/>
        <v>65</v>
      </c>
      <c r="C203" s="359" t="str">
        <f t="shared" ref="C203:C258" si="287">IF(B203=0,"bxx0","bxx"&amp;B203)</f>
        <v>bxx65</v>
      </c>
      <c r="D203" s="334">
        <f t="shared" si="269"/>
        <v>3</v>
      </c>
      <c r="E203" s="82">
        <f t="shared" si="270"/>
        <v>0</v>
      </c>
      <c r="F203" s="295">
        <f t="shared" si="271"/>
        <v>0</v>
      </c>
      <c r="G203" s="295">
        <f t="shared" si="246"/>
        <v>0</v>
      </c>
      <c r="H203" s="295">
        <f t="shared" si="263"/>
        <v>0</v>
      </c>
      <c r="I203" s="156">
        <v>64</v>
      </c>
      <c r="J203" s="325"/>
      <c r="K203" s="325"/>
      <c r="L203" s="325"/>
      <c r="M203" s="325"/>
      <c r="N203" s="325"/>
      <c r="O203" s="394"/>
      <c r="P203" s="360">
        <f t="shared" si="248"/>
        <v>65</v>
      </c>
      <c r="Q203" s="359" t="str">
        <f t="shared" ref="Q203:Q258" si="288">IF(P203=0,"bxx0","bxx"&amp;P203)</f>
        <v>bxx65</v>
      </c>
      <c r="R203" s="334">
        <f t="shared" si="272"/>
        <v>3</v>
      </c>
      <c r="S203" s="82">
        <f t="shared" si="273"/>
        <v>0</v>
      </c>
      <c r="T203" s="295">
        <f t="shared" si="274"/>
        <v>0</v>
      </c>
      <c r="U203" s="295">
        <f t="shared" si="249"/>
        <v>0</v>
      </c>
      <c r="V203" s="295">
        <f t="shared" si="264"/>
        <v>0</v>
      </c>
      <c r="W203" s="156">
        <v>64</v>
      </c>
      <c r="X203" s="325"/>
      <c r="Y203" s="325"/>
      <c r="Z203" s="325"/>
      <c r="AA203" s="325"/>
      <c r="AB203" s="325"/>
      <c r="AC203" s="394"/>
      <c r="AD203" s="360">
        <f t="shared" si="251"/>
        <v>65</v>
      </c>
      <c r="AE203" s="359" t="str">
        <f t="shared" ref="AE203:AE258" si="289">IF(AD203=0,"bxx0","bxx"&amp;AD203)</f>
        <v>bxx65</v>
      </c>
      <c r="AF203" s="334">
        <f t="shared" si="275"/>
        <v>3</v>
      </c>
      <c r="AG203" s="82">
        <f t="shared" si="276"/>
        <v>0</v>
      </c>
      <c r="AH203" s="295">
        <f t="shared" si="277"/>
        <v>0</v>
      </c>
      <c r="AI203" s="295">
        <f t="shared" si="252"/>
        <v>0</v>
      </c>
      <c r="AJ203" s="295">
        <f t="shared" si="265"/>
        <v>0</v>
      </c>
      <c r="AK203" s="156">
        <v>64</v>
      </c>
      <c r="AL203" s="325"/>
      <c r="AM203" s="325"/>
      <c r="AN203" s="325"/>
      <c r="AO203" s="325"/>
      <c r="AP203" s="325"/>
      <c r="AQ203" s="394"/>
      <c r="AR203" s="360">
        <f t="shared" si="254"/>
        <v>65</v>
      </c>
      <c r="AS203" s="359" t="str">
        <f t="shared" ref="AS203:AS258" si="290">IF(AR203=0,"bxx0","bxx"&amp;AR203)</f>
        <v>bxx65</v>
      </c>
      <c r="AT203" s="334">
        <f t="shared" si="278"/>
        <v>3</v>
      </c>
      <c r="AU203" s="82">
        <f t="shared" si="279"/>
        <v>0</v>
      </c>
      <c r="AV203" s="295">
        <f t="shared" si="280"/>
        <v>0</v>
      </c>
      <c r="AW203" s="295">
        <f t="shared" si="255"/>
        <v>0</v>
      </c>
      <c r="AX203" s="295">
        <f t="shared" si="266"/>
        <v>0</v>
      </c>
      <c r="AY203" s="156">
        <v>64</v>
      </c>
      <c r="AZ203" s="325"/>
      <c r="BA203" s="325"/>
      <c r="BB203" s="325"/>
      <c r="BC203" s="325"/>
      <c r="BD203" s="325"/>
      <c r="BE203" s="394"/>
      <c r="BF203" s="360">
        <f t="shared" si="257"/>
        <v>65</v>
      </c>
      <c r="BG203" s="359" t="str">
        <f t="shared" ref="BG203:BG258" si="291">IF(BF203=0,"bxx0","bxx"&amp;BF203)</f>
        <v>bxx65</v>
      </c>
      <c r="BH203" s="334">
        <f t="shared" si="281"/>
        <v>3</v>
      </c>
      <c r="BI203" s="82">
        <f t="shared" si="282"/>
        <v>0</v>
      </c>
      <c r="BJ203" s="295">
        <f t="shared" si="283"/>
        <v>0</v>
      </c>
      <c r="BK203" s="295">
        <f t="shared" si="258"/>
        <v>0</v>
      </c>
      <c r="BL203" s="295">
        <f t="shared" si="267"/>
        <v>0</v>
      </c>
      <c r="BM203" s="156">
        <v>64</v>
      </c>
      <c r="BN203" s="325"/>
      <c r="BO203" s="325"/>
      <c r="BP203" s="325"/>
      <c r="BQ203" s="325"/>
      <c r="BR203" s="325"/>
      <c r="BS203" s="394"/>
      <c r="BT203" s="360">
        <f t="shared" si="260"/>
        <v>65</v>
      </c>
      <c r="BU203" s="359" t="str">
        <f t="shared" ref="BU203:BU258" si="292">IF(BT203=0,"bxx0","bxx"&amp;BT203)</f>
        <v>bxx65</v>
      </c>
      <c r="BV203" s="334">
        <f t="shared" si="284"/>
        <v>3</v>
      </c>
      <c r="BW203" s="82">
        <f t="shared" si="285"/>
        <v>0</v>
      </c>
      <c r="BX203" s="295">
        <f t="shared" si="286"/>
        <v>0</v>
      </c>
      <c r="BY203" s="295">
        <f t="shared" si="261"/>
        <v>0</v>
      </c>
      <c r="BZ203" s="295">
        <f t="shared" si="268"/>
        <v>0</v>
      </c>
      <c r="CA203" s="156">
        <v>64</v>
      </c>
      <c r="CB203" s="325"/>
      <c r="CC203" s="325"/>
      <c r="CD203" s="325"/>
      <c r="CE203" s="325"/>
      <c r="CF203" s="325"/>
      <c r="CH203" s="394"/>
    </row>
    <row r="204" spans="1:86" ht="15" customHeight="1">
      <c r="A204" s="394"/>
      <c r="B204" s="360">
        <f t="shared" si="245"/>
        <v>66</v>
      </c>
      <c r="C204" s="359" t="str">
        <f t="shared" si="287"/>
        <v>bxx66</v>
      </c>
      <c r="D204" s="334">
        <f t="shared" ref="D204:D235" si="293">IF(I204&gt;emp1_fin,3,IF(I204&lt;=emp1_conge,0,2))</f>
        <v>3</v>
      </c>
      <c r="E204" s="82">
        <f t="shared" ref="E204:E235" si="294">IF(D204=2,emp1_vers,0)</f>
        <v>0</v>
      </c>
      <c r="F204" s="295">
        <f t="shared" ref="F204:F235" si="295">IF(D204=2,ROUND(emp1_tx*H203,2),0)</f>
        <v>0</v>
      </c>
      <c r="G204" s="295">
        <f t="shared" si="246"/>
        <v>0</v>
      </c>
      <c r="H204" s="295">
        <f t="shared" si="263"/>
        <v>0</v>
      </c>
      <c r="I204">
        <v>65</v>
      </c>
      <c r="J204" s="325"/>
      <c r="K204" s="325"/>
      <c r="L204" s="325"/>
      <c r="M204" s="325"/>
      <c r="N204" s="325"/>
      <c r="O204" s="394"/>
      <c r="P204" s="360">
        <f t="shared" si="248"/>
        <v>66</v>
      </c>
      <c r="Q204" s="359" t="str">
        <f t="shared" si="288"/>
        <v>bxx66</v>
      </c>
      <c r="R204" s="334">
        <f t="shared" ref="R204:R235" si="296">IF(W204&gt;emp2_fin,3,IF(W204&lt;=emp2_conge,0,2))</f>
        <v>3</v>
      </c>
      <c r="S204" s="82">
        <f t="shared" ref="S204:S235" si="297">IF(R204=2,emp2_vers,0)</f>
        <v>0</v>
      </c>
      <c r="T204" s="295">
        <f t="shared" ref="T204:T235" si="298">IF(R204=2,ROUND(emp2_tx*V203,2),0)</f>
        <v>0</v>
      </c>
      <c r="U204" s="295">
        <f t="shared" si="249"/>
        <v>0</v>
      </c>
      <c r="V204" s="295">
        <f t="shared" si="264"/>
        <v>0</v>
      </c>
      <c r="W204">
        <v>65</v>
      </c>
      <c r="X204" s="325"/>
      <c r="Y204" s="325"/>
      <c r="Z204" s="325"/>
      <c r="AA204" s="325"/>
      <c r="AB204" s="325"/>
      <c r="AC204" s="394"/>
      <c r="AD204" s="360">
        <f t="shared" si="251"/>
        <v>66</v>
      </c>
      <c r="AE204" s="359" t="str">
        <f t="shared" si="289"/>
        <v>bxx66</v>
      </c>
      <c r="AF204" s="334">
        <f t="shared" ref="AF204:AF235" si="299">IF(AK204&gt;emp3_fin,3,IF(AK204&lt;=emp3_conge,0,2))</f>
        <v>3</v>
      </c>
      <c r="AG204" s="82">
        <f t="shared" ref="AG204:AG235" si="300">IF(AF204=2,emp3_vers,0)</f>
        <v>0</v>
      </c>
      <c r="AH204" s="295">
        <f t="shared" ref="AH204:AH235" si="301">IF(AF204=2,ROUND(emp3_tx*AJ203,2),0)</f>
        <v>0</v>
      </c>
      <c r="AI204" s="295">
        <f t="shared" si="252"/>
        <v>0</v>
      </c>
      <c r="AJ204" s="295">
        <f t="shared" si="265"/>
        <v>0</v>
      </c>
      <c r="AK204">
        <v>65</v>
      </c>
      <c r="AL204" s="325"/>
      <c r="AM204" s="325"/>
      <c r="AN204" s="325"/>
      <c r="AO204" s="325"/>
      <c r="AP204" s="325"/>
      <c r="AQ204" s="394"/>
      <c r="AR204" s="360">
        <f t="shared" si="254"/>
        <v>66</v>
      </c>
      <c r="AS204" s="359" t="str">
        <f t="shared" si="290"/>
        <v>bxx66</v>
      </c>
      <c r="AT204" s="334">
        <f t="shared" ref="AT204:AT235" si="302">IF(AY204&gt;emp4_fin,3,IF(AY204&lt;=emp4_conge,0,2))</f>
        <v>3</v>
      </c>
      <c r="AU204" s="82">
        <f t="shared" ref="AU204:AU235" si="303">IF(AT204=2,emp4_vers,0)</f>
        <v>0</v>
      </c>
      <c r="AV204" s="295">
        <f t="shared" ref="AV204:AV235" si="304">IF(AT204=2,ROUND(emp4_tx*AX203,2),0)</f>
        <v>0</v>
      </c>
      <c r="AW204" s="295">
        <f t="shared" si="255"/>
        <v>0</v>
      </c>
      <c r="AX204" s="295">
        <f t="shared" si="266"/>
        <v>0</v>
      </c>
      <c r="AY204">
        <v>65</v>
      </c>
      <c r="AZ204" s="325"/>
      <c r="BA204" s="325"/>
      <c r="BB204" s="325"/>
      <c r="BC204" s="325"/>
      <c r="BD204" s="325"/>
      <c r="BE204" s="394"/>
      <c r="BF204" s="360">
        <f t="shared" si="257"/>
        <v>66</v>
      </c>
      <c r="BG204" s="359" t="str">
        <f t="shared" si="291"/>
        <v>bxx66</v>
      </c>
      <c r="BH204" s="334">
        <f t="shared" ref="BH204:BH235" si="305">IF(BM204&gt;emp5_fin,3,IF(BM204&lt;=emp5_conge,0,2))</f>
        <v>3</v>
      </c>
      <c r="BI204" s="82">
        <f t="shared" ref="BI204:BI235" si="306">IF(BH204=2,emp5_vers,0)</f>
        <v>0</v>
      </c>
      <c r="BJ204" s="295">
        <f t="shared" ref="BJ204:BJ235" si="307">IF(BH204=2,ROUND(emp5_tx*BL203,2),0)</f>
        <v>0</v>
      </c>
      <c r="BK204" s="295">
        <f t="shared" si="258"/>
        <v>0</v>
      </c>
      <c r="BL204" s="295">
        <f t="shared" si="267"/>
        <v>0</v>
      </c>
      <c r="BM204">
        <v>65</v>
      </c>
      <c r="BN204" s="325"/>
      <c r="BO204" s="325"/>
      <c r="BP204" s="325"/>
      <c r="BQ204" s="325"/>
      <c r="BR204" s="325"/>
      <c r="BS204" s="394"/>
      <c r="BT204" s="360">
        <f t="shared" si="260"/>
        <v>66</v>
      </c>
      <c r="BU204" s="359" t="str">
        <f t="shared" si="292"/>
        <v>bxx66</v>
      </c>
      <c r="BV204" s="334">
        <f t="shared" ref="BV204:BV235" si="308">IF(CA204&gt;emp6_fin,3,IF(CA204&lt;=emp6_conge,0,2))</f>
        <v>3</v>
      </c>
      <c r="BW204" s="82">
        <f t="shared" ref="BW204:BW235" si="309">IF(BV204=2,emp6_vers,0)</f>
        <v>0</v>
      </c>
      <c r="BX204" s="295">
        <f t="shared" ref="BX204:BX235" si="310">IF(BV204=2,ROUND(emp6_tx*BZ203,2),0)</f>
        <v>0</v>
      </c>
      <c r="BY204" s="295">
        <f t="shared" si="261"/>
        <v>0</v>
      </c>
      <c r="BZ204" s="295">
        <f t="shared" si="268"/>
        <v>0</v>
      </c>
      <c r="CA204">
        <v>65</v>
      </c>
      <c r="CB204" s="325"/>
      <c r="CC204" s="325"/>
      <c r="CD204" s="325"/>
      <c r="CE204" s="325"/>
      <c r="CF204" s="325"/>
      <c r="CH204" s="394"/>
    </row>
    <row r="205" spans="1:86" ht="15" customHeight="1">
      <c r="A205" s="394"/>
      <c r="B205" s="360">
        <f t="shared" ref="B205:B258" si="311">B204+1</f>
        <v>67</v>
      </c>
      <c r="C205" s="359" t="str">
        <f t="shared" si="287"/>
        <v>bxx67</v>
      </c>
      <c r="D205" s="334">
        <f t="shared" si="293"/>
        <v>3</v>
      </c>
      <c r="E205" s="82">
        <f t="shared" si="294"/>
        <v>0</v>
      </c>
      <c r="F205" s="295">
        <f t="shared" si="295"/>
        <v>0</v>
      </c>
      <c r="G205" s="295">
        <f t="shared" ref="G205:G258" si="312">IF(D205=2,E205-F205,0)</f>
        <v>0</v>
      </c>
      <c r="H205" s="295">
        <f t="shared" si="263"/>
        <v>0</v>
      </c>
      <c r="I205" s="156">
        <v>66</v>
      </c>
      <c r="J205" s="325"/>
      <c r="K205" s="325"/>
      <c r="L205" s="325"/>
      <c r="M205" s="325"/>
      <c r="N205" s="325"/>
      <c r="O205" s="394"/>
      <c r="P205" s="360">
        <f t="shared" ref="P205:P258" si="313">P204+1</f>
        <v>67</v>
      </c>
      <c r="Q205" s="359" t="str">
        <f t="shared" si="288"/>
        <v>bxx67</v>
      </c>
      <c r="R205" s="334">
        <f t="shared" si="296"/>
        <v>3</v>
      </c>
      <c r="S205" s="82">
        <f t="shared" si="297"/>
        <v>0</v>
      </c>
      <c r="T205" s="295">
        <f t="shared" si="298"/>
        <v>0</v>
      </c>
      <c r="U205" s="295">
        <f t="shared" ref="U205:U258" si="314">IF(R205=2,S205-T205,0)</f>
        <v>0</v>
      </c>
      <c r="V205" s="295">
        <f t="shared" si="264"/>
        <v>0</v>
      </c>
      <c r="W205" s="156">
        <v>66</v>
      </c>
      <c r="X205" s="325"/>
      <c r="Y205" s="325"/>
      <c r="Z205" s="325"/>
      <c r="AA205" s="325"/>
      <c r="AB205" s="325"/>
      <c r="AC205" s="394"/>
      <c r="AD205" s="360">
        <f t="shared" ref="AD205:AD258" si="315">AD204+1</f>
        <v>67</v>
      </c>
      <c r="AE205" s="359" t="str">
        <f t="shared" si="289"/>
        <v>bxx67</v>
      </c>
      <c r="AF205" s="334">
        <f t="shared" si="299"/>
        <v>3</v>
      </c>
      <c r="AG205" s="82">
        <f t="shared" si="300"/>
        <v>0</v>
      </c>
      <c r="AH205" s="295">
        <f t="shared" si="301"/>
        <v>0</v>
      </c>
      <c r="AI205" s="295">
        <f t="shared" ref="AI205:AI258" si="316">IF(AF205=2,AG205-AH205,0)</f>
        <v>0</v>
      </c>
      <c r="AJ205" s="295">
        <f t="shared" si="265"/>
        <v>0</v>
      </c>
      <c r="AK205" s="156">
        <v>66</v>
      </c>
      <c r="AL205" s="325"/>
      <c r="AM205" s="325"/>
      <c r="AN205" s="325"/>
      <c r="AO205" s="325"/>
      <c r="AP205" s="325"/>
      <c r="AQ205" s="394"/>
      <c r="AR205" s="360">
        <f t="shared" ref="AR205:AR258" si="317">AR204+1</f>
        <v>67</v>
      </c>
      <c r="AS205" s="359" t="str">
        <f t="shared" si="290"/>
        <v>bxx67</v>
      </c>
      <c r="AT205" s="334">
        <f t="shared" si="302"/>
        <v>3</v>
      </c>
      <c r="AU205" s="82">
        <f t="shared" si="303"/>
        <v>0</v>
      </c>
      <c r="AV205" s="295">
        <f t="shared" si="304"/>
        <v>0</v>
      </c>
      <c r="AW205" s="295">
        <f t="shared" ref="AW205:AW258" si="318">IF(AT205=2,AU205-AV205,0)</f>
        <v>0</v>
      </c>
      <c r="AX205" s="295">
        <f t="shared" si="266"/>
        <v>0</v>
      </c>
      <c r="AY205" s="156">
        <v>66</v>
      </c>
      <c r="AZ205" s="325"/>
      <c r="BA205" s="325"/>
      <c r="BB205" s="325"/>
      <c r="BC205" s="325"/>
      <c r="BD205" s="325"/>
      <c r="BE205" s="394"/>
      <c r="BF205" s="360">
        <f t="shared" ref="BF205:BF258" si="319">BF204+1</f>
        <v>67</v>
      </c>
      <c r="BG205" s="359" t="str">
        <f t="shared" si="291"/>
        <v>bxx67</v>
      </c>
      <c r="BH205" s="334">
        <f t="shared" si="305"/>
        <v>3</v>
      </c>
      <c r="BI205" s="82">
        <f t="shared" si="306"/>
        <v>0</v>
      </c>
      <c r="BJ205" s="295">
        <f t="shared" si="307"/>
        <v>0</v>
      </c>
      <c r="BK205" s="295">
        <f t="shared" ref="BK205:BK258" si="320">IF(BH205=2,BI205-BJ205,0)</f>
        <v>0</v>
      </c>
      <c r="BL205" s="295">
        <f t="shared" si="267"/>
        <v>0</v>
      </c>
      <c r="BM205" s="156">
        <v>66</v>
      </c>
      <c r="BN205" s="325"/>
      <c r="BO205" s="325"/>
      <c r="BP205" s="325"/>
      <c r="BQ205" s="325"/>
      <c r="BR205" s="325"/>
      <c r="BS205" s="394"/>
      <c r="BT205" s="360">
        <f t="shared" ref="BT205:BT258" si="321">BT204+1</f>
        <v>67</v>
      </c>
      <c r="BU205" s="359" t="str">
        <f t="shared" si="292"/>
        <v>bxx67</v>
      </c>
      <c r="BV205" s="334">
        <f t="shared" si="308"/>
        <v>3</v>
      </c>
      <c r="BW205" s="82">
        <f t="shared" si="309"/>
        <v>0</v>
      </c>
      <c r="BX205" s="295">
        <f t="shared" si="310"/>
        <v>0</v>
      </c>
      <c r="BY205" s="295">
        <f t="shared" ref="BY205:BY258" si="322">IF(BV205=2,BW205-BX205,0)</f>
        <v>0</v>
      </c>
      <c r="BZ205" s="295">
        <f t="shared" si="268"/>
        <v>0</v>
      </c>
      <c r="CA205" s="156">
        <v>66</v>
      </c>
      <c r="CB205" s="325"/>
      <c r="CC205" s="325"/>
      <c r="CD205" s="325"/>
      <c r="CE205" s="325"/>
      <c r="CF205" s="325"/>
      <c r="CH205" s="394"/>
    </row>
    <row r="206" spans="1:86" ht="15" customHeight="1">
      <c r="A206" s="394"/>
      <c r="B206" s="360">
        <f t="shared" si="311"/>
        <v>68</v>
      </c>
      <c r="C206" s="359" t="str">
        <f t="shared" si="287"/>
        <v>bxx68</v>
      </c>
      <c r="D206" s="334">
        <f t="shared" si="293"/>
        <v>3</v>
      </c>
      <c r="E206" s="82">
        <f t="shared" si="294"/>
        <v>0</v>
      </c>
      <c r="F206" s="295">
        <f t="shared" si="295"/>
        <v>0</v>
      </c>
      <c r="G206" s="295">
        <f t="shared" si="312"/>
        <v>0</v>
      </c>
      <c r="H206" s="295">
        <f t="shared" si="263"/>
        <v>0</v>
      </c>
      <c r="I206">
        <v>67</v>
      </c>
      <c r="J206" s="325"/>
      <c r="K206" s="325"/>
      <c r="L206" s="325"/>
      <c r="M206" s="325"/>
      <c r="N206" s="325"/>
      <c r="O206" s="394"/>
      <c r="P206" s="360">
        <f t="shared" si="313"/>
        <v>68</v>
      </c>
      <c r="Q206" s="359" t="str">
        <f t="shared" si="288"/>
        <v>bxx68</v>
      </c>
      <c r="R206" s="334">
        <f t="shared" si="296"/>
        <v>3</v>
      </c>
      <c r="S206" s="82">
        <f t="shared" si="297"/>
        <v>0</v>
      </c>
      <c r="T206" s="295">
        <f t="shared" si="298"/>
        <v>0</v>
      </c>
      <c r="U206" s="295">
        <f t="shared" si="314"/>
        <v>0</v>
      </c>
      <c r="V206" s="295">
        <f t="shared" si="264"/>
        <v>0</v>
      </c>
      <c r="W206">
        <v>67</v>
      </c>
      <c r="X206" s="325"/>
      <c r="Y206" s="325"/>
      <c r="Z206" s="325"/>
      <c r="AA206" s="325"/>
      <c r="AB206" s="325"/>
      <c r="AC206" s="394"/>
      <c r="AD206" s="360">
        <f t="shared" si="315"/>
        <v>68</v>
      </c>
      <c r="AE206" s="359" t="str">
        <f t="shared" si="289"/>
        <v>bxx68</v>
      </c>
      <c r="AF206" s="334">
        <f t="shared" si="299"/>
        <v>3</v>
      </c>
      <c r="AG206" s="82">
        <f t="shared" si="300"/>
        <v>0</v>
      </c>
      <c r="AH206" s="295">
        <f t="shared" si="301"/>
        <v>0</v>
      </c>
      <c r="AI206" s="295">
        <f t="shared" si="316"/>
        <v>0</v>
      </c>
      <c r="AJ206" s="295">
        <f t="shared" si="265"/>
        <v>0</v>
      </c>
      <c r="AK206">
        <v>67</v>
      </c>
      <c r="AL206" s="325"/>
      <c r="AM206" s="325"/>
      <c r="AN206" s="325"/>
      <c r="AO206" s="325"/>
      <c r="AP206" s="325"/>
      <c r="AQ206" s="394"/>
      <c r="AR206" s="360">
        <f t="shared" si="317"/>
        <v>68</v>
      </c>
      <c r="AS206" s="359" t="str">
        <f t="shared" si="290"/>
        <v>bxx68</v>
      </c>
      <c r="AT206" s="334">
        <f t="shared" si="302"/>
        <v>3</v>
      </c>
      <c r="AU206" s="82">
        <f t="shared" si="303"/>
        <v>0</v>
      </c>
      <c r="AV206" s="295">
        <f t="shared" si="304"/>
        <v>0</v>
      </c>
      <c r="AW206" s="295">
        <f t="shared" si="318"/>
        <v>0</v>
      </c>
      <c r="AX206" s="295">
        <f t="shared" si="266"/>
        <v>0</v>
      </c>
      <c r="AY206">
        <v>67</v>
      </c>
      <c r="AZ206" s="325"/>
      <c r="BA206" s="325"/>
      <c r="BB206" s="325"/>
      <c r="BC206" s="325"/>
      <c r="BD206" s="325"/>
      <c r="BE206" s="394"/>
      <c r="BF206" s="360">
        <f t="shared" si="319"/>
        <v>68</v>
      </c>
      <c r="BG206" s="359" t="str">
        <f t="shared" si="291"/>
        <v>bxx68</v>
      </c>
      <c r="BH206" s="334">
        <f t="shared" si="305"/>
        <v>3</v>
      </c>
      <c r="BI206" s="82">
        <f t="shared" si="306"/>
        <v>0</v>
      </c>
      <c r="BJ206" s="295">
        <f t="shared" si="307"/>
        <v>0</v>
      </c>
      <c r="BK206" s="295">
        <f t="shared" si="320"/>
        <v>0</v>
      </c>
      <c r="BL206" s="295">
        <f t="shared" si="267"/>
        <v>0</v>
      </c>
      <c r="BM206">
        <v>67</v>
      </c>
      <c r="BN206" s="325"/>
      <c r="BO206" s="325"/>
      <c r="BP206" s="325"/>
      <c r="BQ206" s="325"/>
      <c r="BR206" s="325"/>
      <c r="BS206" s="394"/>
      <c r="BT206" s="360">
        <f t="shared" si="321"/>
        <v>68</v>
      </c>
      <c r="BU206" s="359" t="str">
        <f t="shared" si="292"/>
        <v>bxx68</v>
      </c>
      <c r="BV206" s="334">
        <f t="shared" si="308"/>
        <v>3</v>
      </c>
      <c r="BW206" s="82">
        <f t="shared" si="309"/>
        <v>0</v>
      </c>
      <c r="BX206" s="295">
        <f t="shared" si="310"/>
        <v>0</v>
      </c>
      <c r="BY206" s="295">
        <f t="shared" si="322"/>
        <v>0</v>
      </c>
      <c r="BZ206" s="295">
        <f t="shared" si="268"/>
        <v>0</v>
      </c>
      <c r="CA206">
        <v>67</v>
      </c>
      <c r="CB206" s="325"/>
      <c r="CC206" s="325"/>
      <c r="CD206" s="325"/>
      <c r="CE206" s="325"/>
      <c r="CF206" s="325"/>
      <c r="CH206" s="394"/>
    </row>
    <row r="207" spans="1:86" ht="15" customHeight="1">
      <c r="A207" s="394"/>
      <c r="B207" s="360">
        <f t="shared" si="311"/>
        <v>69</v>
      </c>
      <c r="C207" s="359" t="str">
        <f t="shared" si="287"/>
        <v>bxx69</v>
      </c>
      <c r="D207" s="334">
        <f t="shared" si="293"/>
        <v>3</v>
      </c>
      <c r="E207" s="82">
        <f t="shared" si="294"/>
        <v>0</v>
      </c>
      <c r="F207" s="295">
        <f t="shared" si="295"/>
        <v>0</v>
      </c>
      <c r="G207" s="295">
        <f t="shared" si="312"/>
        <v>0</v>
      </c>
      <c r="H207" s="295">
        <f t="shared" si="263"/>
        <v>0</v>
      </c>
      <c r="I207" s="156">
        <v>68</v>
      </c>
      <c r="J207" s="325"/>
      <c r="K207" s="325"/>
      <c r="L207" s="325"/>
      <c r="M207" s="325"/>
      <c r="N207" s="325"/>
      <c r="O207" s="394"/>
      <c r="P207" s="360">
        <f t="shared" si="313"/>
        <v>69</v>
      </c>
      <c r="Q207" s="359" t="str">
        <f t="shared" si="288"/>
        <v>bxx69</v>
      </c>
      <c r="R207" s="334">
        <f t="shared" si="296"/>
        <v>3</v>
      </c>
      <c r="S207" s="82">
        <f t="shared" si="297"/>
        <v>0</v>
      </c>
      <c r="T207" s="295">
        <f t="shared" si="298"/>
        <v>0</v>
      </c>
      <c r="U207" s="295">
        <f t="shared" si="314"/>
        <v>0</v>
      </c>
      <c r="V207" s="295">
        <f t="shared" si="264"/>
        <v>0</v>
      </c>
      <c r="W207" s="156">
        <v>68</v>
      </c>
      <c r="X207" s="325"/>
      <c r="Y207" s="325"/>
      <c r="Z207" s="325"/>
      <c r="AA207" s="325"/>
      <c r="AB207" s="325"/>
      <c r="AC207" s="394"/>
      <c r="AD207" s="360">
        <f t="shared" si="315"/>
        <v>69</v>
      </c>
      <c r="AE207" s="359" t="str">
        <f t="shared" si="289"/>
        <v>bxx69</v>
      </c>
      <c r="AF207" s="334">
        <f t="shared" si="299"/>
        <v>3</v>
      </c>
      <c r="AG207" s="82">
        <f t="shared" si="300"/>
        <v>0</v>
      </c>
      <c r="AH207" s="295">
        <f t="shared" si="301"/>
        <v>0</v>
      </c>
      <c r="AI207" s="295">
        <f t="shared" si="316"/>
        <v>0</v>
      </c>
      <c r="AJ207" s="295">
        <f t="shared" si="265"/>
        <v>0</v>
      </c>
      <c r="AK207" s="156">
        <v>68</v>
      </c>
      <c r="AL207" s="325"/>
      <c r="AM207" s="325"/>
      <c r="AN207" s="325"/>
      <c r="AO207" s="325"/>
      <c r="AP207" s="325"/>
      <c r="AQ207" s="394"/>
      <c r="AR207" s="360">
        <f t="shared" si="317"/>
        <v>69</v>
      </c>
      <c r="AS207" s="359" t="str">
        <f t="shared" si="290"/>
        <v>bxx69</v>
      </c>
      <c r="AT207" s="334">
        <f t="shared" si="302"/>
        <v>3</v>
      </c>
      <c r="AU207" s="82">
        <f t="shared" si="303"/>
        <v>0</v>
      </c>
      <c r="AV207" s="295">
        <f t="shared" si="304"/>
        <v>0</v>
      </c>
      <c r="AW207" s="295">
        <f t="shared" si="318"/>
        <v>0</v>
      </c>
      <c r="AX207" s="295">
        <f t="shared" si="266"/>
        <v>0</v>
      </c>
      <c r="AY207" s="156">
        <v>68</v>
      </c>
      <c r="AZ207" s="325"/>
      <c r="BA207" s="325"/>
      <c r="BB207" s="325"/>
      <c r="BC207" s="325"/>
      <c r="BD207" s="325"/>
      <c r="BE207" s="394"/>
      <c r="BF207" s="360">
        <f t="shared" si="319"/>
        <v>69</v>
      </c>
      <c r="BG207" s="359" t="str">
        <f t="shared" si="291"/>
        <v>bxx69</v>
      </c>
      <c r="BH207" s="334">
        <f t="shared" si="305"/>
        <v>3</v>
      </c>
      <c r="BI207" s="82">
        <f t="shared" si="306"/>
        <v>0</v>
      </c>
      <c r="BJ207" s="295">
        <f t="shared" si="307"/>
        <v>0</v>
      </c>
      <c r="BK207" s="295">
        <f t="shared" si="320"/>
        <v>0</v>
      </c>
      <c r="BL207" s="295">
        <f t="shared" si="267"/>
        <v>0</v>
      </c>
      <c r="BM207" s="156">
        <v>68</v>
      </c>
      <c r="BN207" s="325"/>
      <c r="BO207" s="325"/>
      <c r="BP207" s="325"/>
      <c r="BQ207" s="325"/>
      <c r="BR207" s="325"/>
      <c r="BS207" s="394"/>
      <c r="BT207" s="360">
        <f t="shared" si="321"/>
        <v>69</v>
      </c>
      <c r="BU207" s="359" t="str">
        <f t="shared" si="292"/>
        <v>bxx69</v>
      </c>
      <c r="BV207" s="334">
        <f t="shared" si="308"/>
        <v>3</v>
      </c>
      <c r="BW207" s="82">
        <f t="shared" si="309"/>
        <v>0</v>
      </c>
      <c r="BX207" s="295">
        <f t="shared" si="310"/>
        <v>0</v>
      </c>
      <c r="BY207" s="295">
        <f t="shared" si="322"/>
        <v>0</v>
      </c>
      <c r="BZ207" s="295">
        <f t="shared" si="268"/>
        <v>0</v>
      </c>
      <c r="CA207" s="156">
        <v>68</v>
      </c>
      <c r="CB207" s="325"/>
      <c r="CC207" s="325"/>
      <c r="CD207" s="325"/>
      <c r="CE207" s="325"/>
      <c r="CF207" s="325"/>
      <c r="CH207" s="394"/>
    </row>
    <row r="208" spans="1:86" ht="15" customHeight="1">
      <c r="A208" s="394"/>
      <c r="B208" s="360">
        <f t="shared" si="311"/>
        <v>70</v>
      </c>
      <c r="C208" s="359" t="str">
        <f t="shared" si="287"/>
        <v>bxx70</v>
      </c>
      <c r="D208" s="334">
        <f t="shared" si="293"/>
        <v>3</v>
      </c>
      <c r="E208" s="82">
        <f t="shared" si="294"/>
        <v>0</v>
      </c>
      <c r="F208" s="295">
        <f t="shared" si="295"/>
        <v>0</v>
      </c>
      <c r="G208" s="295">
        <f t="shared" si="312"/>
        <v>0</v>
      </c>
      <c r="H208" s="295">
        <f t="shared" ref="H208:H258" si="323">IF(D208=3,0,H207-G208)</f>
        <v>0</v>
      </c>
      <c r="I208">
        <v>69</v>
      </c>
      <c r="J208" s="325"/>
      <c r="K208" s="325"/>
      <c r="L208" s="325"/>
      <c r="M208" s="325"/>
      <c r="N208" s="325"/>
      <c r="O208" s="394"/>
      <c r="P208" s="360">
        <f t="shared" si="313"/>
        <v>70</v>
      </c>
      <c r="Q208" s="359" t="str">
        <f t="shared" si="288"/>
        <v>bxx70</v>
      </c>
      <c r="R208" s="334">
        <f t="shared" si="296"/>
        <v>3</v>
      </c>
      <c r="S208" s="82">
        <f t="shared" si="297"/>
        <v>0</v>
      </c>
      <c r="T208" s="295">
        <f t="shared" si="298"/>
        <v>0</v>
      </c>
      <c r="U208" s="295">
        <f t="shared" si="314"/>
        <v>0</v>
      </c>
      <c r="V208" s="295">
        <f t="shared" ref="V208:V258" si="324">IF(R208=3,0,V207-U208)</f>
        <v>0</v>
      </c>
      <c r="W208">
        <v>69</v>
      </c>
      <c r="X208" s="325"/>
      <c r="Y208" s="325"/>
      <c r="Z208" s="325"/>
      <c r="AA208" s="325"/>
      <c r="AB208" s="325"/>
      <c r="AC208" s="394"/>
      <c r="AD208" s="360">
        <f t="shared" si="315"/>
        <v>70</v>
      </c>
      <c r="AE208" s="359" t="str">
        <f t="shared" si="289"/>
        <v>bxx70</v>
      </c>
      <c r="AF208" s="334">
        <f t="shared" si="299"/>
        <v>3</v>
      </c>
      <c r="AG208" s="82">
        <f t="shared" si="300"/>
        <v>0</v>
      </c>
      <c r="AH208" s="295">
        <f t="shared" si="301"/>
        <v>0</v>
      </c>
      <c r="AI208" s="295">
        <f t="shared" si="316"/>
        <v>0</v>
      </c>
      <c r="AJ208" s="295">
        <f t="shared" ref="AJ208:AJ258" si="325">IF(AF208=3,0,AJ207-AI208)</f>
        <v>0</v>
      </c>
      <c r="AK208">
        <v>69</v>
      </c>
      <c r="AL208" s="325"/>
      <c r="AM208" s="325"/>
      <c r="AN208" s="325"/>
      <c r="AO208" s="325"/>
      <c r="AP208" s="325"/>
      <c r="AQ208" s="394"/>
      <c r="AR208" s="360">
        <f t="shared" si="317"/>
        <v>70</v>
      </c>
      <c r="AS208" s="359" t="str">
        <f t="shared" si="290"/>
        <v>bxx70</v>
      </c>
      <c r="AT208" s="334">
        <f t="shared" si="302"/>
        <v>3</v>
      </c>
      <c r="AU208" s="82">
        <f t="shared" si="303"/>
        <v>0</v>
      </c>
      <c r="AV208" s="295">
        <f t="shared" si="304"/>
        <v>0</v>
      </c>
      <c r="AW208" s="295">
        <f t="shared" si="318"/>
        <v>0</v>
      </c>
      <c r="AX208" s="295">
        <f t="shared" ref="AX208:AX258" si="326">IF(AT208=3,0,AX207-AW208)</f>
        <v>0</v>
      </c>
      <c r="AY208">
        <v>69</v>
      </c>
      <c r="AZ208" s="325"/>
      <c r="BA208" s="325"/>
      <c r="BB208" s="325"/>
      <c r="BC208" s="325"/>
      <c r="BD208" s="325"/>
      <c r="BE208" s="394"/>
      <c r="BF208" s="360">
        <f t="shared" si="319"/>
        <v>70</v>
      </c>
      <c r="BG208" s="359" t="str">
        <f t="shared" si="291"/>
        <v>bxx70</v>
      </c>
      <c r="BH208" s="334">
        <f t="shared" si="305"/>
        <v>3</v>
      </c>
      <c r="BI208" s="82">
        <f t="shared" si="306"/>
        <v>0</v>
      </c>
      <c r="BJ208" s="295">
        <f t="shared" si="307"/>
        <v>0</v>
      </c>
      <c r="BK208" s="295">
        <f t="shared" si="320"/>
        <v>0</v>
      </c>
      <c r="BL208" s="295">
        <f t="shared" ref="BL208:BL258" si="327">IF(BH208=3,0,BL207-BK208)</f>
        <v>0</v>
      </c>
      <c r="BM208">
        <v>69</v>
      </c>
      <c r="BN208" s="325"/>
      <c r="BO208" s="325"/>
      <c r="BP208" s="325"/>
      <c r="BQ208" s="325"/>
      <c r="BR208" s="325"/>
      <c r="BS208" s="394"/>
      <c r="BT208" s="360">
        <f t="shared" si="321"/>
        <v>70</v>
      </c>
      <c r="BU208" s="359" t="str">
        <f t="shared" si="292"/>
        <v>bxx70</v>
      </c>
      <c r="BV208" s="334">
        <f t="shared" si="308"/>
        <v>3</v>
      </c>
      <c r="BW208" s="82">
        <f t="shared" si="309"/>
        <v>0</v>
      </c>
      <c r="BX208" s="295">
        <f t="shared" si="310"/>
        <v>0</v>
      </c>
      <c r="BY208" s="295">
        <f t="shared" si="322"/>
        <v>0</v>
      </c>
      <c r="BZ208" s="295">
        <f t="shared" ref="BZ208:BZ258" si="328">IF(BV208=3,0,BZ207-BY208)</f>
        <v>0</v>
      </c>
      <c r="CA208">
        <v>69</v>
      </c>
      <c r="CB208" s="325"/>
      <c r="CC208" s="325"/>
      <c r="CD208" s="325"/>
      <c r="CE208" s="325"/>
      <c r="CF208" s="325"/>
      <c r="CH208" s="394"/>
    </row>
    <row r="209" spans="1:86" ht="15" customHeight="1">
      <c r="A209" s="394"/>
      <c r="B209" s="360">
        <f t="shared" si="311"/>
        <v>71</v>
      </c>
      <c r="C209" s="359" t="str">
        <f t="shared" si="287"/>
        <v>bxx71</v>
      </c>
      <c r="D209" s="334">
        <f t="shared" si="293"/>
        <v>3</v>
      </c>
      <c r="E209" s="82">
        <f t="shared" si="294"/>
        <v>0</v>
      </c>
      <c r="F209" s="295">
        <f t="shared" si="295"/>
        <v>0</v>
      </c>
      <c r="G209" s="295">
        <f t="shared" si="312"/>
        <v>0</v>
      </c>
      <c r="H209" s="295">
        <f t="shared" si="323"/>
        <v>0</v>
      </c>
      <c r="I209" s="156">
        <v>70</v>
      </c>
      <c r="J209" s="325"/>
      <c r="K209" s="325"/>
      <c r="L209" s="325"/>
      <c r="M209" s="325"/>
      <c r="N209" s="325"/>
      <c r="O209" s="394"/>
      <c r="P209" s="360">
        <f t="shared" si="313"/>
        <v>71</v>
      </c>
      <c r="Q209" s="359" t="str">
        <f t="shared" si="288"/>
        <v>bxx71</v>
      </c>
      <c r="R209" s="334">
        <f t="shared" si="296"/>
        <v>3</v>
      </c>
      <c r="S209" s="82">
        <f t="shared" si="297"/>
        <v>0</v>
      </c>
      <c r="T209" s="295">
        <f t="shared" si="298"/>
        <v>0</v>
      </c>
      <c r="U209" s="295">
        <f t="shared" si="314"/>
        <v>0</v>
      </c>
      <c r="V209" s="295">
        <f t="shared" si="324"/>
        <v>0</v>
      </c>
      <c r="W209" s="156">
        <v>70</v>
      </c>
      <c r="X209" s="325"/>
      <c r="Y209" s="325"/>
      <c r="Z209" s="325"/>
      <c r="AA209" s="325"/>
      <c r="AB209" s="325"/>
      <c r="AC209" s="394"/>
      <c r="AD209" s="360">
        <f t="shared" si="315"/>
        <v>71</v>
      </c>
      <c r="AE209" s="359" t="str">
        <f t="shared" si="289"/>
        <v>bxx71</v>
      </c>
      <c r="AF209" s="334">
        <f t="shared" si="299"/>
        <v>3</v>
      </c>
      <c r="AG209" s="82">
        <f t="shared" si="300"/>
        <v>0</v>
      </c>
      <c r="AH209" s="295">
        <f t="shared" si="301"/>
        <v>0</v>
      </c>
      <c r="AI209" s="295">
        <f t="shared" si="316"/>
        <v>0</v>
      </c>
      <c r="AJ209" s="295">
        <f t="shared" si="325"/>
        <v>0</v>
      </c>
      <c r="AK209" s="156">
        <v>70</v>
      </c>
      <c r="AL209" s="325"/>
      <c r="AM209" s="325"/>
      <c r="AN209" s="325"/>
      <c r="AO209" s="325"/>
      <c r="AP209" s="325"/>
      <c r="AQ209" s="394"/>
      <c r="AR209" s="360">
        <f t="shared" si="317"/>
        <v>71</v>
      </c>
      <c r="AS209" s="359" t="str">
        <f t="shared" si="290"/>
        <v>bxx71</v>
      </c>
      <c r="AT209" s="334">
        <f t="shared" si="302"/>
        <v>3</v>
      </c>
      <c r="AU209" s="82">
        <f t="shared" si="303"/>
        <v>0</v>
      </c>
      <c r="AV209" s="295">
        <f t="shared" si="304"/>
        <v>0</v>
      </c>
      <c r="AW209" s="295">
        <f t="shared" si="318"/>
        <v>0</v>
      </c>
      <c r="AX209" s="295">
        <f t="shared" si="326"/>
        <v>0</v>
      </c>
      <c r="AY209" s="156">
        <v>70</v>
      </c>
      <c r="AZ209" s="325"/>
      <c r="BA209" s="325"/>
      <c r="BB209" s="325"/>
      <c r="BC209" s="325"/>
      <c r="BD209" s="325"/>
      <c r="BE209" s="394"/>
      <c r="BF209" s="360">
        <f t="shared" si="319"/>
        <v>71</v>
      </c>
      <c r="BG209" s="359" t="str">
        <f t="shared" si="291"/>
        <v>bxx71</v>
      </c>
      <c r="BH209" s="334">
        <f t="shared" si="305"/>
        <v>3</v>
      </c>
      <c r="BI209" s="82">
        <f t="shared" si="306"/>
        <v>0</v>
      </c>
      <c r="BJ209" s="295">
        <f t="shared" si="307"/>
        <v>0</v>
      </c>
      <c r="BK209" s="295">
        <f t="shared" si="320"/>
        <v>0</v>
      </c>
      <c r="BL209" s="295">
        <f t="shared" si="327"/>
        <v>0</v>
      </c>
      <c r="BM209" s="156">
        <v>70</v>
      </c>
      <c r="BN209" s="325"/>
      <c r="BO209" s="325"/>
      <c r="BP209" s="325"/>
      <c r="BQ209" s="325"/>
      <c r="BR209" s="325"/>
      <c r="BS209" s="394"/>
      <c r="BT209" s="360">
        <f t="shared" si="321"/>
        <v>71</v>
      </c>
      <c r="BU209" s="359" t="str">
        <f t="shared" si="292"/>
        <v>bxx71</v>
      </c>
      <c r="BV209" s="334">
        <f t="shared" si="308"/>
        <v>3</v>
      </c>
      <c r="BW209" s="82">
        <f t="shared" si="309"/>
        <v>0</v>
      </c>
      <c r="BX209" s="295">
        <f t="shared" si="310"/>
        <v>0</v>
      </c>
      <c r="BY209" s="295">
        <f t="shared" si="322"/>
        <v>0</v>
      </c>
      <c r="BZ209" s="295">
        <f t="shared" si="328"/>
        <v>0</v>
      </c>
      <c r="CA209" s="156">
        <v>70</v>
      </c>
      <c r="CB209" s="325"/>
      <c r="CC209" s="325"/>
      <c r="CD209" s="325"/>
      <c r="CE209" s="325"/>
      <c r="CF209" s="325"/>
      <c r="CH209" s="394"/>
    </row>
    <row r="210" spans="1:86" ht="15" customHeight="1">
      <c r="A210" s="394"/>
      <c r="B210" s="360">
        <f t="shared" si="311"/>
        <v>72</v>
      </c>
      <c r="C210" s="359" t="str">
        <f t="shared" si="287"/>
        <v>bxx72</v>
      </c>
      <c r="D210" s="334">
        <f t="shared" si="293"/>
        <v>3</v>
      </c>
      <c r="E210" s="82">
        <f t="shared" si="294"/>
        <v>0</v>
      </c>
      <c r="F210" s="295">
        <f t="shared" si="295"/>
        <v>0</v>
      </c>
      <c r="G210" s="295">
        <f t="shared" si="312"/>
        <v>0</v>
      </c>
      <c r="H210" s="295">
        <f t="shared" si="323"/>
        <v>0</v>
      </c>
      <c r="I210">
        <v>71</v>
      </c>
      <c r="J210" s="325"/>
      <c r="K210" s="325"/>
      <c r="L210" s="325"/>
      <c r="M210" s="325"/>
      <c r="N210" s="325"/>
      <c r="O210" s="394"/>
      <c r="P210" s="360">
        <f t="shared" si="313"/>
        <v>72</v>
      </c>
      <c r="Q210" s="359" t="str">
        <f t="shared" si="288"/>
        <v>bxx72</v>
      </c>
      <c r="R210" s="334">
        <f t="shared" si="296"/>
        <v>3</v>
      </c>
      <c r="S210" s="82">
        <f t="shared" si="297"/>
        <v>0</v>
      </c>
      <c r="T210" s="295">
        <f t="shared" si="298"/>
        <v>0</v>
      </c>
      <c r="U210" s="295">
        <f t="shared" si="314"/>
        <v>0</v>
      </c>
      <c r="V210" s="295">
        <f t="shared" si="324"/>
        <v>0</v>
      </c>
      <c r="W210">
        <v>71</v>
      </c>
      <c r="X210" s="325"/>
      <c r="Y210" s="325"/>
      <c r="Z210" s="325"/>
      <c r="AA210" s="325"/>
      <c r="AB210" s="325"/>
      <c r="AC210" s="394"/>
      <c r="AD210" s="360">
        <f t="shared" si="315"/>
        <v>72</v>
      </c>
      <c r="AE210" s="359" t="str">
        <f t="shared" si="289"/>
        <v>bxx72</v>
      </c>
      <c r="AF210" s="334">
        <f t="shared" si="299"/>
        <v>3</v>
      </c>
      <c r="AG210" s="82">
        <f t="shared" si="300"/>
        <v>0</v>
      </c>
      <c r="AH210" s="295">
        <f t="shared" si="301"/>
        <v>0</v>
      </c>
      <c r="AI210" s="295">
        <f t="shared" si="316"/>
        <v>0</v>
      </c>
      <c r="AJ210" s="295">
        <f t="shared" si="325"/>
        <v>0</v>
      </c>
      <c r="AK210">
        <v>71</v>
      </c>
      <c r="AL210" s="325"/>
      <c r="AM210" s="325"/>
      <c r="AN210" s="325"/>
      <c r="AO210" s="325"/>
      <c r="AP210" s="325"/>
      <c r="AQ210" s="394"/>
      <c r="AR210" s="360">
        <f t="shared" si="317"/>
        <v>72</v>
      </c>
      <c r="AS210" s="359" t="str">
        <f t="shared" si="290"/>
        <v>bxx72</v>
      </c>
      <c r="AT210" s="334">
        <f t="shared" si="302"/>
        <v>3</v>
      </c>
      <c r="AU210" s="82">
        <f t="shared" si="303"/>
        <v>0</v>
      </c>
      <c r="AV210" s="295">
        <f t="shared" si="304"/>
        <v>0</v>
      </c>
      <c r="AW210" s="295">
        <f t="shared" si="318"/>
        <v>0</v>
      </c>
      <c r="AX210" s="295">
        <f t="shared" si="326"/>
        <v>0</v>
      </c>
      <c r="AY210">
        <v>71</v>
      </c>
      <c r="AZ210" s="325"/>
      <c r="BA210" s="325"/>
      <c r="BB210" s="325"/>
      <c r="BC210" s="325"/>
      <c r="BD210" s="325"/>
      <c r="BE210" s="394"/>
      <c r="BF210" s="360">
        <f t="shared" si="319"/>
        <v>72</v>
      </c>
      <c r="BG210" s="359" t="str">
        <f t="shared" si="291"/>
        <v>bxx72</v>
      </c>
      <c r="BH210" s="334">
        <f t="shared" si="305"/>
        <v>3</v>
      </c>
      <c r="BI210" s="82">
        <f t="shared" si="306"/>
        <v>0</v>
      </c>
      <c r="BJ210" s="295">
        <f t="shared" si="307"/>
        <v>0</v>
      </c>
      <c r="BK210" s="295">
        <f t="shared" si="320"/>
        <v>0</v>
      </c>
      <c r="BL210" s="295">
        <f t="shared" si="327"/>
        <v>0</v>
      </c>
      <c r="BM210">
        <v>71</v>
      </c>
      <c r="BN210" s="325"/>
      <c r="BO210" s="325"/>
      <c r="BP210" s="325"/>
      <c r="BQ210" s="325"/>
      <c r="BR210" s="325"/>
      <c r="BS210" s="394"/>
      <c r="BT210" s="360">
        <f t="shared" si="321"/>
        <v>72</v>
      </c>
      <c r="BU210" s="359" t="str">
        <f t="shared" si="292"/>
        <v>bxx72</v>
      </c>
      <c r="BV210" s="334">
        <f t="shared" si="308"/>
        <v>3</v>
      </c>
      <c r="BW210" s="82">
        <f t="shared" si="309"/>
        <v>0</v>
      </c>
      <c r="BX210" s="295">
        <f t="shared" si="310"/>
        <v>0</v>
      </c>
      <c r="BY210" s="295">
        <f t="shared" si="322"/>
        <v>0</v>
      </c>
      <c r="BZ210" s="295">
        <f t="shared" si="328"/>
        <v>0</v>
      </c>
      <c r="CA210">
        <v>71</v>
      </c>
      <c r="CB210" s="325"/>
      <c r="CC210" s="325"/>
      <c r="CD210" s="325"/>
      <c r="CE210" s="325"/>
      <c r="CF210" s="325"/>
      <c r="CH210" s="394"/>
    </row>
    <row r="211" spans="1:86" ht="15" customHeight="1">
      <c r="A211" s="394"/>
      <c r="B211" s="360">
        <f t="shared" si="311"/>
        <v>73</v>
      </c>
      <c r="C211" s="359" t="str">
        <f t="shared" si="287"/>
        <v>bxx73</v>
      </c>
      <c r="D211" s="334">
        <f t="shared" si="293"/>
        <v>3</v>
      </c>
      <c r="E211" s="82">
        <f t="shared" si="294"/>
        <v>0</v>
      </c>
      <c r="F211" s="295">
        <f t="shared" si="295"/>
        <v>0</v>
      </c>
      <c r="G211" s="295">
        <f t="shared" si="312"/>
        <v>0</v>
      </c>
      <c r="H211" s="295">
        <f t="shared" si="323"/>
        <v>0</v>
      </c>
      <c r="I211" s="156">
        <v>72</v>
      </c>
      <c r="J211" s="325"/>
      <c r="K211" s="325"/>
      <c r="L211" s="325"/>
      <c r="M211" s="325"/>
      <c r="N211" s="325"/>
      <c r="O211" s="394"/>
      <c r="P211" s="360">
        <f t="shared" si="313"/>
        <v>73</v>
      </c>
      <c r="Q211" s="359" t="str">
        <f t="shared" si="288"/>
        <v>bxx73</v>
      </c>
      <c r="R211" s="334">
        <f t="shared" si="296"/>
        <v>3</v>
      </c>
      <c r="S211" s="82">
        <f t="shared" si="297"/>
        <v>0</v>
      </c>
      <c r="T211" s="295">
        <f t="shared" si="298"/>
        <v>0</v>
      </c>
      <c r="U211" s="295">
        <f t="shared" si="314"/>
        <v>0</v>
      </c>
      <c r="V211" s="295">
        <f t="shared" si="324"/>
        <v>0</v>
      </c>
      <c r="W211" s="156">
        <v>72</v>
      </c>
      <c r="X211" s="325"/>
      <c r="Y211" s="325"/>
      <c r="Z211" s="325"/>
      <c r="AA211" s="325"/>
      <c r="AB211" s="325"/>
      <c r="AC211" s="394"/>
      <c r="AD211" s="360">
        <f t="shared" si="315"/>
        <v>73</v>
      </c>
      <c r="AE211" s="359" t="str">
        <f t="shared" si="289"/>
        <v>bxx73</v>
      </c>
      <c r="AF211" s="334">
        <f t="shared" si="299"/>
        <v>3</v>
      </c>
      <c r="AG211" s="82">
        <f t="shared" si="300"/>
        <v>0</v>
      </c>
      <c r="AH211" s="295">
        <f t="shared" si="301"/>
        <v>0</v>
      </c>
      <c r="AI211" s="295">
        <f t="shared" si="316"/>
        <v>0</v>
      </c>
      <c r="AJ211" s="295">
        <f t="shared" si="325"/>
        <v>0</v>
      </c>
      <c r="AK211" s="156">
        <v>72</v>
      </c>
      <c r="AL211" s="325"/>
      <c r="AM211" s="325"/>
      <c r="AN211" s="325"/>
      <c r="AO211" s="325"/>
      <c r="AP211" s="325"/>
      <c r="AQ211" s="394"/>
      <c r="AR211" s="360">
        <f t="shared" si="317"/>
        <v>73</v>
      </c>
      <c r="AS211" s="359" t="str">
        <f t="shared" si="290"/>
        <v>bxx73</v>
      </c>
      <c r="AT211" s="334">
        <f t="shared" si="302"/>
        <v>3</v>
      </c>
      <c r="AU211" s="82">
        <f t="shared" si="303"/>
        <v>0</v>
      </c>
      <c r="AV211" s="295">
        <f t="shared" si="304"/>
        <v>0</v>
      </c>
      <c r="AW211" s="295">
        <f t="shared" si="318"/>
        <v>0</v>
      </c>
      <c r="AX211" s="295">
        <f t="shared" si="326"/>
        <v>0</v>
      </c>
      <c r="AY211" s="156">
        <v>72</v>
      </c>
      <c r="AZ211" s="325"/>
      <c r="BA211" s="325"/>
      <c r="BB211" s="325"/>
      <c r="BC211" s="325"/>
      <c r="BD211" s="325"/>
      <c r="BE211" s="394"/>
      <c r="BF211" s="360">
        <f t="shared" si="319"/>
        <v>73</v>
      </c>
      <c r="BG211" s="359" t="str">
        <f t="shared" si="291"/>
        <v>bxx73</v>
      </c>
      <c r="BH211" s="334">
        <f t="shared" si="305"/>
        <v>3</v>
      </c>
      <c r="BI211" s="82">
        <f t="shared" si="306"/>
        <v>0</v>
      </c>
      <c r="BJ211" s="295">
        <f t="shared" si="307"/>
        <v>0</v>
      </c>
      <c r="BK211" s="295">
        <f t="shared" si="320"/>
        <v>0</v>
      </c>
      <c r="BL211" s="295">
        <f t="shared" si="327"/>
        <v>0</v>
      </c>
      <c r="BM211" s="156">
        <v>72</v>
      </c>
      <c r="BN211" s="325"/>
      <c r="BO211" s="325"/>
      <c r="BP211" s="325"/>
      <c r="BQ211" s="325"/>
      <c r="BR211" s="325"/>
      <c r="BS211" s="394"/>
      <c r="BT211" s="360">
        <f t="shared" si="321"/>
        <v>73</v>
      </c>
      <c r="BU211" s="359" t="str">
        <f t="shared" si="292"/>
        <v>bxx73</v>
      </c>
      <c r="BV211" s="334">
        <f t="shared" si="308"/>
        <v>3</v>
      </c>
      <c r="BW211" s="82">
        <f t="shared" si="309"/>
        <v>0</v>
      </c>
      <c r="BX211" s="295">
        <f t="shared" si="310"/>
        <v>0</v>
      </c>
      <c r="BY211" s="295">
        <f t="shared" si="322"/>
        <v>0</v>
      </c>
      <c r="BZ211" s="295">
        <f t="shared" si="328"/>
        <v>0</v>
      </c>
      <c r="CA211" s="156">
        <v>72</v>
      </c>
      <c r="CB211" s="325"/>
      <c r="CC211" s="325"/>
      <c r="CD211" s="325"/>
      <c r="CE211" s="325"/>
      <c r="CF211" s="325"/>
      <c r="CH211" s="394"/>
    </row>
    <row r="212" spans="1:86" ht="15" customHeight="1">
      <c r="A212" s="394"/>
      <c r="B212" s="360">
        <f t="shared" si="311"/>
        <v>74</v>
      </c>
      <c r="C212" s="359" t="str">
        <f t="shared" si="287"/>
        <v>bxx74</v>
      </c>
      <c r="D212" s="334">
        <f t="shared" si="293"/>
        <v>3</v>
      </c>
      <c r="E212" s="82">
        <f t="shared" si="294"/>
        <v>0</v>
      </c>
      <c r="F212" s="295">
        <f t="shared" si="295"/>
        <v>0</v>
      </c>
      <c r="G212" s="295">
        <f t="shared" si="312"/>
        <v>0</v>
      </c>
      <c r="H212" s="295">
        <f t="shared" si="323"/>
        <v>0</v>
      </c>
      <c r="I212">
        <v>73</v>
      </c>
      <c r="J212" s="325"/>
      <c r="K212" s="325"/>
      <c r="L212" s="325"/>
      <c r="M212" s="325"/>
      <c r="N212" s="325"/>
      <c r="O212" s="394"/>
      <c r="P212" s="360">
        <f t="shared" si="313"/>
        <v>74</v>
      </c>
      <c r="Q212" s="359" t="str">
        <f t="shared" si="288"/>
        <v>bxx74</v>
      </c>
      <c r="R212" s="334">
        <f t="shared" si="296"/>
        <v>3</v>
      </c>
      <c r="S212" s="82">
        <f t="shared" si="297"/>
        <v>0</v>
      </c>
      <c r="T212" s="295">
        <f t="shared" si="298"/>
        <v>0</v>
      </c>
      <c r="U212" s="295">
        <f t="shared" si="314"/>
        <v>0</v>
      </c>
      <c r="V212" s="295">
        <f t="shared" si="324"/>
        <v>0</v>
      </c>
      <c r="W212">
        <v>73</v>
      </c>
      <c r="X212" s="325"/>
      <c r="Y212" s="325"/>
      <c r="Z212" s="325"/>
      <c r="AA212" s="325"/>
      <c r="AB212" s="325"/>
      <c r="AC212" s="394"/>
      <c r="AD212" s="360">
        <f t="shared" si="315"/>
        <v>74</v>
      </c>
      <c r="AE212" s="359" t="str">
        <f t="shared" si="289"/>
        <v>bxx74</v>
      </c>
      <c r="AF212" s="334">
        <f t="shared" si="299"/>
        <v>3</v>
      </c>
      <c r="AG212" s="82">
        <f t="shared" si="300"/>
        <v>0</v>
      </c>
      <c r="AH212" s="295">
        <f t="shared" si="301"/>
        <v>0</v>
      </c>
      <c r="AI212" s="295">
        <f t="shared" si="316"/>
        <v>0</v>
      </c>
      <c r="AJ212" s="295">
        <f t="shared" si="325"/>
        <v>0</v>
      </c>
      <c r="AK212">
        <v>73</v>
      </c>
      <c r="AL212" s="325"/>
      <c r="AM212" s="325"/>
      <c r="AN212" s="325"/>
      <c r="AO212" s="325"/>
      <c r="AP212" s="325"/>
      <c r="AQ212" s="394"/>
      <c r="AR212" s="360">
        <f t="shared" si="317"/>
        <v>74</v>
      </c>
      <c r="AS212" s="359" t="str">
        <f t="shared" si="290"/>
        <v>bxx74</v>
      </c>
      <c r="AT212" s="334">
        <f t="shared" si="302"/>
        <v>3</v>
      </c>
      <c r="AU212" s="82">
        <f t="shared" si="303"/>
        <v>0</v>
      </c>
      <c r="AV212" s="295">
        <f t="shared" si="304"/>
        <v>0</v>
      </c>
      <c r="AW212" s="295">
        <f t="shared" si="318"/>
        <v>0</v>
      </c>
      <c r="AX212" s="295">
        <f t="shared" si="326"/>
        <v>0</v>
      </c>
      <c r="AY212">
        <v>73</v>
      </c>
      <c r="AZ212" s="325"/>
      <c r="BA212" s="325"/>
      <c r="BB212" s="325"/>
      <c r="BC212" s="325"/>
      <c r="BD212" s="325"/>
      <c r="BE212" s="394"/>
      <c r="BF212" s="360">
        <f t="shared" si="319"/>
        <v>74</v>
      </c>
      <c r="BG212" s="359" t="str">
        <f t="shared" si="291"/>
        <v>bxx74</v>
      </c>
      <c r="BH212" s="334">
        <f t="shared" si="305"/>
        <v>3</v>
      </c>
      <c r="BI212" s="82">
        <f t="shared" si="306"/>
        <v>0</v>
      </c>
      <c r="BJ212" s="295">
        <f t="shared" si="307"/>
        <v>0</v>
      </c>
      <c r="BK212" s="295">
        <f t="shared" si="320"/>
        <v>0</v>
      </c>
      <c r="BL212" s="295">
        <f t="shared" si="327"/>
        <v>0</v>
      </c>
      <c r="BM212">
        <v>73</v>
      </c>
      <c r="BN212" s="325"/>
      <c r="BO212" s="325"/>
      <c r="BP212" s="325"/>
      <c r="BQ212" s="325"/>
      <c r="BR212" s="325"/>
      <c r="BS212" s="394"/>
      <c r="BT212" s="360">
        <f t="shared" si="321"/>
        <v>74</v>
      </c>
      <c r="BU212" s="359" t="str">
        <f t="shared" si="292"/>
        <v>bxx74</v>
      </c>
      <c r="BV212" s="334">
        <f t="shared" si="308"/>
        <v>3</v>
      </c>
      <c r="BW212" s="82">
        <f t="shared" si="309"/>
        <v>0</v>
      </c>
      <c r="BX212" s="295">
        <f t="shared" si="310"/>
        <v>0</v>
      </c>
      <c r="BY212" s="295">
        <f t="shared" si="322"/>
        <v>0</v>
      </c>
      <c r="BZ212" s="295">
        <f t="shared" si="328"/>
        <v>0</v>
      </c>
      <c r="CA212">
        <v>73</v>
      </c>
      <c r="CB212" s="325"/>
      <c r="CC212" s="325"/>
      <c r="CD212" s="325"/>
      <c r="CE212" s="325"/>
      <c r="CF212" s="325"/>
      <c r="CH212" s="394"/>
    </row>
    <row r="213" spans="1:86" ht="15" customHeight="1">
      <c r="A213" s="394"/>
      <c r="B213" s="360">
        <f t="shared" si="311"/>
        <v>75</v>
      </c>
      <c r="C213" s="359" t="str">
        <f t="shared" si="287"/>
        <v>bxx75</v>
      </c>
      <c r="D213" s="334">
        <f t="shared" si="293"/>
        <v>3</v>
      </c>
      <c r="E213" s="82">
        <f t="shared" si="294"/>
        <v>0</v>
      </c>
      <c r="F213" s="295">
        <f t="shared" si="295"/>
        <v>0</v>
      </c>
      <c r="G213" s="295">
        <f t="shared" si="312"/>
        <v>0</v>
      </c>
      <c r="H213" s="295">
        <f t="shared" si="323"/>
        <v>0</v>
      </c>
      <c r="I213" s="156">
        <v>74</v>
      </c>
      <c r="J213" s="325"/>
      <c r="K213" s="325"/>
      <c r="L213" s="325"/>
      <c r="M213" s="325"/>
      <c r="N213" s="325"/>
      <c r="O213" s="394"/>
      <c r="P213" s="360">
        <f t="shared" si="313"/>
        <v>75</v>
      </c>
      <c r="Q213" s="359" t="str">
        <f t="shared" si="288"/>
        <v>bxx75</v>
      </c>
      <c r="R213" s="334">
        <f t="shared" si="296"/>
        <v>3</v>
      </c>
      <c r="S213" s="82">
        <f t="shared" si="297"/>
        <v>0</v>
      </c>
      <c r="T213" s="295">
        <f t="shared" si="298"/>
        <v>0</v>
      </c>
      <c r="U213" s="295">
        <f t="shared" si="314"/>
        <v>0</v>
      </c>
      <c r="V213" s="295">
        <f t="shared" si="324"/>
        <v>0</v>
      </c>
      <c r="W213" s="156">
        <v>74</v>
      </c>
      <c r="X213" s="325"/>
      <c r="Y213" s="325"/>
      <c r="Z213" s="325"/>
      <c r="AA213" s="325"/>
      <c r="AB213" s="325"/>
      <c r="AC213" s="394"/>
      <c r="AD213" s="360">
        <f t="shared" si="315"/>
        <v>75</v>
      </c>
      <c r="AE213" s="359" t="str">
        <f t="shared" si="289"/>
        <v>bxx75</v>
      </c>
      <c r="AF213" s="334">
        <f t="shared" si="299"/>
        <v>3</v>
      </c>
      <c r="AG213" s="82">
        <f t="shared" si="300"/>
        <v>0</v>
      </c>
      <c r="AH213" s="295">
        <f t="shared" si="301"/>
        <v>0</v>
      </c>
      <c r="AI213" s="295">
        <f t="shared" si="316"/>
        <v>0</v>
      </c>
      <c r="AJ213" s="295">
        <f t="shared" si="325"/>
        <v>0</v>
      </c>
      <c r="AK213" s="156">
        <v>74</v>
      </c>
      <c r="AL213" s="325"/>
      <c r="AM213" s="325"/>
      <c r="AN213" s="325"/>
      <c r="AO213" s="325"/>
      <c r="AP213" s="325"/>
      <c r="AQ213" s="394"/>
      <c r="AR213" s="360">
        <f t="shared" si="317"/>
        <v>75</v>
      </c>
      <c r="AS213" s="359" t="str">
        <f t="shared" si="290"/>
        <v>bxx75</v>
      </c>
      <c r="AT213" s="334">
        <f t="shared" si="302"/>
        <v>3</v>
      </c>
      <c r="AU213" s="82">
        <f t="shared" si="303"/>
        <v>0</v>
      </c>
      <c r="AV213" s="295">
        <f t="shared" si="304"/>
        <v>0</v>
      </c>
      <c r="AW213" s="295">
        <f t="shared" si="318"/>
        <v>0</v>
      </c>
      <c r="AX213" s="295">
        <f t="shared" si="326"/>
        <v>0</v>
      </c>
      <c r="AY213" s="156">
        <v>74</v>
      </c>
      <c r="AZ213" s="325"/>
      <c r="BA213" s="325"/>
      <c r="BB213" s="325"/>
      <c r="BC213" s="325"/>
      <c r="BD213" s="325"/>
      <c r="BE213" s="394"/>
      <c r="BF213" s="360">
        <f t="shared" si="319"/>
        <v>75</v>
      </c>
      <c r="BG213" s="359" t="str">
        <f t="shared" si="291"/>
        <v>bxx75</v>
      </c>
      <c r="BH213" s="334">
        <f t="shared" si="305"/>
        <v>3</v>
      </c>
      <c r="BI213" s="82">
        <f t="shared" si="306"/>
        <v>0</v>
      </c>
      <c r="BJ213" s="295">
        <f t="shared" si="307"/>
        <v>0</v>
      </c>
      <c r="BK213" s="295">
        <f t="shared" si="320"/>
        <v>0</v>
      </c>
      <c r="BL213" s="295">
        <f t="shared" si="327"/>
        <v>0</v>
      </c>
      <c r="BM213" s="156">
        <v>74</v>
      </c>
      <c r="BN213" s="325"/>
      <c r="BO213" s="325"/>
      <c r="BP213" s="325"/>
      <c r="BQ213" s="325"/>
      <c r="BR213" s="325"/>
      <c r="BS213" s="394"/>
      <c r="BT213" s="360">
        <f t="shared" si="321"/>
        <v>75</v>
      </c>
      <c r="BU213" s="359" t="str">
        <f t="shared" si="292"/>
        <v>bxx75</v>
      </c>
      <c r="BV213" s="334">
        <f t="shared" si="308"/>
        <v>3</v>
      </c>
      <c r="BW213" s="82">
        <f t="shared" si="309"/>
        <v>0</v>
      </c>
      <c r="BX213" s="295">
        <f t="shared" si="310"/>
        <v>0</v>
      </c>
      <c r="BY213" s="295">
        <f t="shared" si="322"/>
        <v>0</v>
      </c>
      <c r="BZ213" s="295">
        <f t="shared" si="328"/>
        <v>0</v>
      </c>
      <c r="CA213" s="156">
        <v>74</v>
      </c>
      <c r="CB213" s="325"/>
      <c r="CC213" s="325"/>
      <c r="CD213" s="325"/>
      <c r="CE213" s="325"/>
      <c r="CF213" s="325"/>
      <c r="CH213" s="394"/>
    </row>
    <row r="214" spans="1:86" ht="15" customHeight="1">
      <c r="A214" s="394"/>
      <c r="B214" s="360">
        <f t="shared" si="311"/>
        <v>76</v>
      </c>
      <c r="C214" s="359" t="str">
        <f t="shared" si="287"/>
        <v>bxx76</v>
      </c>
      <c r="D214" s="334">
        <f t="shared" si="293"/>
        <v>3</v>
      </c>
      <c r="E214" s="82">
        <f t="shared" si="294"/>
        <v>0</v>
      </c>
      <c r="F214" s="295">
        <f t="shared" si="295"/>
        <v>0</v>
      </c>
      <c r="G214" s="295">
        <f t="shared" si="312"/>
        <v>0</v>
      </c>
      <c r="H214" s="295">
        <f t="shared" si="323"/>
        <v>0</v>
      </c>
      <c r="I214">
        <v>75</v>
      </c>
      <c r="J214" s="325"/>
      <c r="K214" s="325"/>
      <c r="L214" s="325"/>
      <c r="M214" s="325"/>
      <c r="N214" s="325"/>
      <c r="O214" s="394"/>
      <c r="P214" s="360">
        <f t="shared" si="313"/>
        <v>76</v>
      </c>
      <c r="Q214" s="359" t="str">
        <f t="shared" si="288"/>
        <v>bxx76</v>
      </c>
      <c r="R214" s="334">
        <f t="shared" si="296"/>
        <v>3</v>
      </c>
      <c r="S214" s="82">
        <f t="shared" si="297"/>
        <v>0</v>
      </c>
      <c r="T214" s="295">
        <f t="shared" si="298"/>
        <v>0</v>
      </c>
      <c r="U214" s="295">
        <f t="shared" si="314"/>
        <v>0</v>
      </c>
      <c r="V214" s="295">
        <f t="shared" si="324"/>
        <v>0</v>
      </c>
      <c r="W214">
        <v>75</v>
      </c>
      <c r="X214" s="325"/>
      <c r="Y214" s="325"/>
      <c r="Z214" s="325"/>
      <c r="AA214" s="325"/>
      <c r="AB214" s="325"/>
      <c r="AC214" s="394"/>
      <c r="AD214" s="360">
        <f t="shared" si="315"/>
        <v>76</v>
      </c>
      <c r="AE214" s="359" t="str">
        <f t="shared" si="289"/>
        <v>bxx76</v>
      </c>
      <c r="AF214" s="334">
        <f t="shared" si="299"/>
        <v>3</v>
      </c>
      <c r="AG214" s="82">
        <f t="shared" si="300"/>
        <v>0</v>
      </c>
      <c r="AH214" s="295">
        <f t="shared" si="301"/>
        <v>0</v>
      </c>
      <c r="AI214" s="295">
        <f t="shared" si="316"/>
        <v>0</v>
      </c>
      <c r="AJ214" s="295">
        <f t="shared" si="325"/>
        <v>0</v>
      </c>
      <c r="AK214">
        <v>75</v>
      </c>
      <c r="AL214" s="325"/>
      <c r="AM214" s="325"/>
      <c r="AN214" s="325"/>
      <c r="AO214" s="325"/>
      <c r="AP214" s="325"/>
      <c r="AQ214" s="394"/>
      <c r="AR214" s="360">
        <f t="shared" si="317"/>
        <v>76</v>
      </c>
      <c r="AS214" s="359" t="str">
        <f t="shared" si="290"/>
        <v>bxx76</v>
      </c>
      <c r="AT214" s="334">
        <f t="shared" si="302"/>
        <v>3</v>
      </c>
      <c r="AU214" s="82">
        <f t="shared" si="303"/>
        <v>0</v>
      </c>
      <c r="AV214" s="295">
        <f t="shared" si="304"/>
        <v>0</v>
      </c>
      <c r="AW214" s="295">
        <f t="shared" si="318"/>
        <v>0</v>
      </c>
      <c r="AX214" s="295">
        <f t="shared" si="326"/>
        <v>0</v>
      </c>
      <c r="AY214">
        <v>75</v>
      </c>
      <c r="AZ214" s="325"/>
      <c r="BA214" s="325"/>
      <c r="BB214" s="325"/>
      <c r="BC214" s="325"/>
      <c r="BD214" s="325"/>
      <c r="BE214" s="394"/>
      <c r="BF214" s="360">
        <f t="shared" si="319"/>
        <v>76</v>
      </c>
      <c r="BG214" s="359" t="str">
        <f t="shared" si="291"/>
        <v>bxx76</v>
      </c>
      <c r="BH214" s="334">
        <f t="shared" si="305"/>
        <v>3</v>
      </c>
      <c r="BI214" s="82">
        <f t="shared" si="306"/>
        <v>0</v>
      </c>
      <c r="BJ214" s="295">
        <f t="shared" si="307"/>
        <v>0</v>
      </c>
      <c r="BK214" s="295">
        <f t="shared" si="320"/>
        <v>0</v>
      </c>
      <c r="BL214" s="295">
        <f t="shared" si="327"/>
        <v>0</v>
      </c>
      <c r="BM214">
        <v>75</v>
      </c>
      <c r="BN214" s="325"/>
      <c r="BO214" s="325"/>
      <c r="BP214" s="325"/>
      <c r="BQ214" s="325"/>
      <c r="BR214" s="325"/>
      <c r="BS214" s="394"/>
      <c r="BT214" s="360">
        <f t="shared" si="321"/>
        <v>76</v>
      </c>
      <c r="BU214" s="359" t="str">
        <f t="shared" si="292"/>
        <v>bxx76</v>
      </c>
      <c r="BV214" s="334">
        <f t="shared" si="308"/>
        <v>3</v>
      </c>
      <c r="BW214" s="82">
        <f t="shared" si="309"/>
        <v>0</v>
      </c>
      <c r="BX214" s="295">
        <f t="shared" si="310"/>
        <v>0</v>
      </c>
      <c r="BY214" s="295">
        <f t="shared" si="322"/>
        <v>0</v>
      </c>
      <c r="BZ214" s="295">
        <f t="shared" si="328"/>
        <v>0</v>
      </c>
      <c r="CA214">
        <v>75</v>
      </c>
      <c r="CB214" s="325"/>
      <c r="CC214" s="325"/>
      <c r="CD214" s="325"/>
      <c r="CE214" s="325"/>
      <c r="CF214" s="325"/>
      <c r="CH214" s="394"/>
    </row>
    <row r="215" spans="1:86" ht="15" customHeight="1">
      <c r="A215" s="394"/>
      <c r="B215" s="360">
        <f t="shared" si="311"/>
        <v>77</v>
      </c>
      <c r="C215" s="359" t="str">
        <f t="shared" si="287"/>
        <v>bxx77</v>
      </c>
      <c r="D215" s="334">
        <f t="shared" si="293"/>
        <v>3</v>
      </c>
      <c r="E215" s="82">
        <f t="shared" si="294"/>
        <v>0</v>
      </c>
      <c r="F215" s="295">
        <f t="shared" si="295"/>
        <v>0</v>
      </c>
      <c r="G215" s="295">
        <f t="shared" si="312"/>
        <v>0</v>
      </c>
      <c r="H215" s="295">
        <f t="shared" si="323"/>
        <v>0</v>
      </c>
      <c r="I215" s="156">
        <v>76</v>
      </c>
      <c r="J215" s="325"/>
      <c r="K215" s="325"/>
      <c r="L215" s="325"/>
      <c r="M215" s="325"/>
      <c r="N215" s="325"/>
      <c r="O215" s="394"/>
      <c r="P215" s="360">
        <f t="shared" si="313"/>
        <v>77</v>
      </c>
      <c r="Q215" s="359" t="str">
        <f t="shared" si="288"/>
        <v>bxx77</v>
      </c>
      <c r="R215" s="334">
        <f t="shared" si="296"/>
        <v>3</v>
      </c>
      <c r="S215" s="82">
        <f t="shared" si="297"/>
        <v>0</v>
      </c>
      <c r="T215" s="295">
        <f t="shared" si="298"/>
        <v>0</v>
      </c>
      <c r="U215" s="295">
        <f t="shared" si="314"/>
        <v>0</v>
      </c>
      <c r="V215" s="295">
        <f t="shared" si="324"/>
        <v>0</v>
      </c>
      <c r="W215" s="156">
        <v>76</v>
      </c>
      <c r="X215" s="325"/>
      <c r="Y215" s="325"/>
      <c r="Z215" s="325"/>
      <c r="AA215" s="325"/>
      <c r="AB215" s="325"/>
      <c r="AC215" s="394"/>
      <c r="AD215" s="360">
        <f t="shared" si="315"/>
        <v>77</v>
      </c>
      <c r="AE215" s="359" t="str">
        <f t="shared" si="289"/>
        <v>bxx77</v>
      </c>
      <c r="AF215" s="334">
        <f t="shared" si="299"/>
        <v>3</v>
      </c>
      <c r="AG215" s="82">
        <f t="shared" si="300"/>
        <v>0</v>
      </c>
      <c r="AH215" s="295">
        <f t="shared" si="301"/>
        <v>0</v>
      </c>
      <c r="AI215" s="295">
        <f t="shared" si="316"/>
        <v>0</v>
      </c>
      <c r="AJ215" s="295">
        <f t="shared" si="325"/>
        <v>0</v>
      </c>
      <c r="AK215" s="156">
        <v>76</v>
      </c>
      <c r="AL215" s="325"/>
      <c r="AM215" s="325"/>
      <c r="AN215" s="325"/>
      <c r="AO215" s="325"/>
      <c r="AP215" s="325"/>
      <c r="AQ215" s="394"/>
      <c r="AR215" s="360">
        <f t="shared" si="317"/>
        <v>77</v>
      </c>
      <c r="AS215" s="359" t="str">
        <f t="shared" si="290"/>
        <v>bxx77</v>
      </c>
      <c r="AT215" s="334">
        <f t="shared" si="302"/>
        <v>3</v>
      </c>
      <c r="AU215" s="82">
        <f t="shared" si="303"/>
        <v>0</v>
      </c>
      <c r="AV215" s="295">
        <f t="shared" si="304"/>
        <v>0</v>
      </c>
      <c r="AW215" s="295">
        <f t="shared" si="318"/>
        <v>0</v>
      </c>
      <c r="AX215" s="295">
        <f t="shared" si="326"/>
        <v>0</v>
      </c>
      <c r="AY215" s="156">
        <v>76</v>
      </c>
      <c r="AZ215" s="325"/>
      <c r="BA215" s="325"/>
      <c r="BB215" s="325"/>
      <c r="BC215" s="325"/>
      <c r="BD215" s="325"/>
      <c r="BE215" s="394"/>
      <c r="BF215" s="360">
        <f t="shared" si="319"/>
        <v>77</v>
      </c>
      <c r="BG215" s="359" t="str">
        <f t="shared" si="291"/>
        <v>bxx77</v>
      </c>
      <c r="BH215" s="334">
        <f t="shared" si="305"/>
        <v>3</v>
      </c>
      <c r="BI215" s="82">
        <f t="shared" si="306"/>
        <v>0</v>
      </c>
      <c r="BJ215" s="295">
        <f t="shared" si="307"/>
        <v>0</v>
      </c>
      <c r="BK215" s="295">
        <f t="shared" si="320"/>
        <v>0</v>
      </c>
      <c r="BL215" s="295">
        <f t="shared" si="327"/>
        <v>0</v>
      </c>
      <c r="BM215" s="156">
        <v>76</v>
      </c>
      <c r="BN215" s="325"/>
      <c r="BO215" s="325"/>
      <c r="BP215" s="325"/>
      <c r="BQ215" s="325"/>
      <c r="BR215" s="325"/>
      <c r="BS215" s="394"/>
      <c r="BT215" s="360">
        <f t="shared" si="321"/>
        <v>77</v>
      </c>
      <c r="BU215" s="359" t="str">
        <f t="shared" si="292"/>
        <v>bxx77</v>
      </c>
      <c r="BV215" s="334">
        <f t="shared" si="308"/>
        <v>3</v>
      </c>
      <c r="BW215" s="82">
        <f t="shared" si="309"/>
        <v>0</v>
      </c>
      <c r="BX215" s="295">
        <f t="shared" si="310"/>
        <v>0</v>
      </c>
      <c r="BY215" s="295">
        <f t="shared" si="322"/>
        <v>0</v>
      </c>
      <c r="BZ215" s="295">
        <f t="shared" si="328"/>
        <v>0</v>
      </c>
      <c r="CA215" s="156">
        <v>76</v>
      </c>
      <c r="CB215" s="325"/>
      <c r="CC215" s="325"/>
      <c r="CD215" s="325"/>
      <c r="CE215" s="325"/>
      <c r="CF215" s="325"/>
      <c r="CH215" s="394"/>
    </row>
    <row r="216" spans="1:86" ht="15" customHeight="1">
      <c r="A216" s="394"/>
      <c r="B216" s="360">
        <f t="shared" si="311"/>
        <v>78</v>
      </c>
      <c r="C216" s="359" t="str">
        <f t="shared" si="287"/>
        <v>bxx78</v>
      </c>
      <c r="D216" s="334">
        <f t="shared" si="293"/>
        <v>3</v>
      </c>
      <c r="E216" s="82">
        <f t="shared" si="294"/>
        <v>0</v>
      </c>
      <c r="F216" s="295">
        <f t="shared" si="295"/>
        <v>0</v>
      </c>
      <c r="G216" s="295">
        <f t="shared" si="312"/>
        <v>0</v>
      </c>
      <c r="H216" s="295">
        <f t="shared" si="323"/>
        <v>0</v>
      </c>
      <c r="I216">
        <v>77</v>
      </c>
      <c r="J216" s="325"/>
      <c r="K216" s="325"/>
      <c r="L216" s="325"/>
      <c r="M216" s="325"/>
      <c r="N216" s="325"/>
      <c r="O216" s="394"/>
      <c r="P216" s="360">
        <f t="shared" si="313"/>
        <v>78</v>
      </c>
      <c r="Q216" s="359" t="str">
        <f t="shared" si="288"/>
        <v>bxx78</v>
      </c>
      <c r="R216" s="334">
        <f t="shared" si="296"/>
        <v>3</v>
      </c>
      <c r="S216" s="82">
        <f t="shared" si="297"/>
        <v>0</v>
      </c>
      <c r="T216" s="295">
        <f t="shared" si="298"/>
        <v>0</v>
      </c>
      <c r="U216" s="295">
        <f t="shared" si="314"/>
        <v>0</v>
      </c>
      <c r="V216" s="295">
        <f t="shared" si="324"/>
        <v>0</v>
      </c>
      <c r="W216">
        <v>77</v>
      </c>
      <c r="X216" s="325"/>
      <c r="Y216" s="325"/>
      <c r="Z216" s="325"/>
      <c r="AA216" s="325"/>
      <c r="AB216" s="325"/>
      <c r="AC216" s="394"/>
      <c r="AD216" s="360">
        <f t="shared" si="315"/>
        <v>78</v>
      </c>
      <c r="AE216" s="359" t="str">
        <f t="shared" si="289"/>
        <v>bxx78</v>
      </c>
      <c r="AF216" s="334">
        <f t="shared" si="299"/>
        <v>3</v>
      </c>
      <c r="AG216" s="82">
        <f t="shared" si="300"/>
        <v>0</v>
      </c>
      <c r="AH216" s="295">
        <f t="shared" si="301"/>
        <v>0</v>
      </c>
      <c r="AI216" s="295">
        <f t="shared" si="316"/>
        <v>0</v>
      </c>
      <c r="AJ216" s="295">
        <f t="shared" si="325"/>
        <v>0</v>
      </c>
      <c r="AK216">
        <v>77</v>
      </c>
      <c r="AL216" s="325"/>
      <c r="AM216" s="325"/>
      <c r="AN216" s="325"/>
      <c r="AO216" s="325"/>
      <c r="AP216" s="325"/>
      <c r="AQ216" s="394"/>
      <c r="AR216" s="360">
        <f t="shared" si="317"/>
        <v>78</v>
      </c>
      <c r="AS216" s="359" t="str">
        <f t="shared" si="290"/>
        <v>bxx78</v>
      </c>
      <c r="AT216" s="334">
        <f t="shared" si="302"/>
        <v>3</v>
      </c>
      <c r="AU216" s="82">
        <f t="shared" si="303"/>
        <v>0</v>
      </c>
      <c r="AV216" s="295">
        <f t="shared" si="304"/>
        <v>0</v>
      </c>
      <c r="AW216" s="295">
        <f t="shared" si="318"/>
        <v>0</v>
      </c>
      <c r="AX216" s="295">
        <f t="shared" si="326"/>
        <v>0</v>
      </c>
      <c r="AY216">
        <v>77</v>
      </c>
      <c r="AZ216" s="325"/>
      <c r="BA216" s="325"/>
      <c r="BB216" s="325"/>
      <c r="BC216" s="325"/>
      <c r="BD216" s="325"/>
      <c r="BE216" s="394"/>
      <c r="BF216" s="360">
        <f t="shared" si="319"/>
        <v>78</v>
      </c>
      <c r="BG216" s="359" t="str">
        <f t="shared" si="291"/>
        <v>bxx78</v>
      </c>
      <c r="BH216" s="334">
        <f t="shared" si="305"/>
        <v>3</v>
      </c>
      <c r="BI216" s="82">
        <f t="shared" si="306"/>
        <v>0</v>
      </c>
      <c r="BJ216" s="295">
        <f t="shared" si="307"/>
        <v>0</v>
      </c>
      <c r="BK216" s="295">
        <f t="shared" si="320"/>
        <v>0</v>
      </c>
      <c r="BL216" s="295">
        <f t="shared" si="327"/>
        <v>0</v>
      </c>
      <c r="BM216">
        <v>77</v>
      </c>
      <c r="BN216" s="325"/>
      <c r="BO216" s="325"/>
      <c r="BP216" s="325"/>
      <c r="BQ216" s="325"/>
      <c r="BR216" s="325"/>
      <c r="BS216" s="394"/>
      <c r="BT216" s="360">
        <f t="shared" si="321"/>
        <v>78</v>
      </c>
      <c r="BU216" s="359" t="str">
        <f t="shared" si="292"/>
        <v>bxx78</v>
      </c>
      <c r="BV216" s="334">
        <f t="shared" si="308"/>
        <v>3</v>
      </c>
      <c r="BW216" s="82">
        <f t="shared" si="309"/>
        <v>0</v>
      </c>
      <c r="BX216" s="295">
        <f t="shared" si="310"/>
        <v>0</v>
      </c>
      <c r="BY216" s="295">
        <f t="shared" si="322"/>
        <v>0</v>
      </c>
      <c r="BZ216" s="295">
        <f t="shared" si="328"/>
        <v>0</v>
      </c>
      <c r="CA216">
        <v>77</v>
      </c>
      <c r="CB216" s="325"/>
      <c r="CC216" s="325"/>
      <c r="CD216" s="325"/>
      <c r="CE216" s="325"/>
      <c r="CF216" s="325"/>
      <c r="CH216" s="394"/>
    </row>
    <row r="217" spans="1:86" ht="15" customHeight="1">
      <c r="A217" s="394"/>
      <c r="B217" s="360">
        <f t="shared" si="311"/>
        <v>79</v>
      </c>
      <c r="C217" s="359" t="str">
        <f t="shared" si="287"/>
        <v>bxx79</v>
      </c>
      <c r="D217" s="334">
        <f t="shared" si="293"/>
        <v>3</v>
      </c>
      <c r="E217" s="82">
        <f t="shared" si="294"/>
        <v>0</v>
      </c>
      <c r="F217" s="295">
        <f t="shared" si="295"/>
        <v>0</v>
      </c>
      <c r="G217" s="295">
        <f t="shared" si="312"/>
        <v>0</v>
      </c>
      <c r="H217" s="295">
        <f t="shared" si="323"/>
        <v>0</v>
      </c>
      <c r="I217" s="156">
        <v>78</v>
      </c>
      <c r="J217" s="325"/>
      <c r="K217" s="325"/>
      <c r="L217" s="325"/>
      <c r="M217" s="325"/>
      <c r="N217" s="325"/>
      <c r="O217" s="394"/>
      <c r="P217" s="360">
        <f t="shared" si="313"/>
        <v>79</v>
      </c>
      <c r="Q217" s="359" t="str">
        <f t="shared" si="288"/>
        <v>bxx79</v>
      </c>
      <c r="R217" s="334">
        <f t="shared" si="296"/>
        <v>3</v>
      </c>
      <c r="S217" s="82">
        <f t="shared" si="297"/>
        <v>0</v>
      </c>
      <c r="T217" s="295">
        <f t="shared" si="298"/>
        <v>0</v>
      </c>
      <c r="U217" s="295">
        <f t="shared" si="314"/>
        <v>0</v>
      </c>
      <c r="V217" s="295">
        <f t="shared" si="324"/>
        <v>0</v>
      </c>
      <c r="W217" s="156">
        <v>78</v>
      </c>
      <c r="X217" s="325"/>
      <c r="Y217" s="325"/>
      <c r="Z217" s="325"/>
      <c r="AA217" s="325"/>
      <c r="AB217" s="325"/>
      <c r="AC217" s="394"/>
      <c r="AD217" s="360">
        <f t="shared" si="315"/>
        <v>79</v>
      </c>
      <c r="AE217" s="359" t="str">
        <f t="shared" si="289"/>
        <v>bxx79</v>
      </c>
      <c r="AF217" s="334">
        <f t="shared" si="299"/>
        <v>3</v>
      </c>
      <c r="AG217" s="82">
        <f t="shared" si="300"/>
        <v>0</v>
      </c>
      <c r="AH217" s="295">
        <f t="shared" si="301"/>
        <v>0</v>
      </c>
      <c r="AI217" s="295">
        <f t="shared" si="316"/>
        <v>0</v>
      </c>
      <c r="AJ217" s="295">
        <f t="shared" si="325"/>
        <v>0</v>
      </c>
      <c r="AK217" s="156">
        <v>78</v>
      </c>
      <c r="AL217" s="325"/>
      <c r="AM217" s="325"/>
      <c r="AN217" s="325"/>
      <c r="AO217" s="325"/>
      <c r="AP217" s="325"/>
      <c r="AQ217" s="394"/>
      <c r="AR217" s="360">
        <f t="shared" si="317"/>
        <v>79</v>
      </c>
      <c r="AS217" s="359" t="str">
        <f t="shared" si="290"/>
        <v>bxx79</v>
      </c>
      <c r="AT217" s="334">
        <f t="shared" si="302"/>
        <v>3</v>
      </c>
      <c r="AU217" s="82">
        <f t="shared" si="303"/>
        <v>0</v>
      </c>
      <c r="AV217" s="295">
        <f t="shared" si="304"/>
        <v>0</v>
      </c>
      <c r="AW217" s="295">
        <f t="shared" si="318"/>
        <v>0</v>
      </c>
      <c r="AX217" s="295">
        <f t="shared" si="326"/>
        <v>0</v>
      </c>
      <c r="AY217" s="156">
        <v>78</v>
      </c>
      <c r="AZ217" s="325"/>
      <c r="BA217" s="325"/>
      <c r="BB217" s="325"/>
      <c r="BC217" s="325"/>
      <c r="BD217" s="325"/>
      <c r="BE217" s="394"/>
      <c r="BF217" s="360">
        <f t="shared" si="319"/>
        <v>79</v>
      </c>
      <c r="BG217" s="359" t="str">
        <f t="shared" si="291"/>
        <v>bxx79</v>
      </c>
      <c r="BH217" s="334">
        <f t="shared" si="305"/>
        <v>3</v>
      </c>
      <c r="BI217" s="82">
        <f t="shared" si="306"/>
        <v>0</v>
      </c>
      <c r="BJ217" s="295">
        <f t="shared" si="307"/>
        <v>0</v>
      </c>
      <c r="BK217" s="295">
        <f t="shared" si="320"/>
        <v>0</v>
      </c>
      <c r="BL217" s="295">
        <f t="shared" si="327"/>
        <v>0</v>
      </c>
      <c r="BM217" s="156">
        <v>78</v>
      </c>
      <c r="BN217" s="325"/>
      <c r="BO217" s="325"/>
      <c r="BP217" s="325"/>
      <c r="BQ217" s="325"/>
      <c r="BR217" s="325"/>
      <c r="BS217" s="394"/>
      <c r="BT217" s="360">
        <f t="shared" si="321"/>
        <v>79</v>
      </c>
      <c r="BU217" s="359" t="str">
        <f t="shared" si="292"/>
        <v>bxx79</v>
      </c>
      <c r="BV217" s="334">
        <f t="shared" si="308"/>
        <v>3</v>
      </c>
      <c r="BW217" s="82">
        <f t="shared" si="309"/>
        <v>0</v>
      </c>
      <c r="BX217" s="295">
        <f t="shared" si="310"/>
        <v>0</v>
      </c>
      <c r="BY217" s="295">
        <f t="shared" si="322"/>
        <v>0</v>
      </c>
      <c r="BZ217" s="295">
        <f t="shared" si="328"/>
        <v>0</v>
      </c>
      <c r="CA217" s="156">
        <v>78</v>
      </c>
      <c r="CB217" s="325"/>
      <c r="CC217" s="325"/>
      <c r="CD217" s="325"/>
      <c r="CE217" s="325"/>
      <c r="CF217" s="325"/>
      <c r="CH217" s="394"/>
    </row>
    <row r="218" spans="1:86" ht="15" customHeight="1">
      <c r="A218" s="394"/>
      <c r="B218" s="360">
        <f t="shared" si="311"/>
        <v>80</v>
      </c>
      <c r="C218" s="359" t="str">
        <f t="shared" si="287"/>
        <v>bxx80</v>
      </c>
      <c r="D218" s="334">
        <f t="shared" si="293"/>
        <v>3</v>
      </c>
      <c r="E218" s="82">
        <f t="shared" si="294"/>
        <v>0</v>
      </c>
      <c r="F218" s="295">
        <f t="shared" si="295"/>
        <v>0</v>
      </c>
      <c r="G218" s="295">
        <f t="shared" si="312"/>
        <v>0</v>
      </c>
      <c r="H218" s="295">
        <f t="shared" si="323"/>
        <v>0</v>
      </c>
      <c r="I218">
        <v>79</v>
      </c>
      <c r="J218" s="325"/>
      <c r="K218" s="325"/>
      <c r="L218" s="325"/>
      <c r="M218" s="325"/>
      <c r="N218" s="325"/>
      <c r="O218" s="394"/>
      <c r="P218" s="360">
        <f t="shared" si="313"/>
        <v>80</v>
      </c>
      <c r="Q218" s="359" t="str">
        <f t="shared" si="288"/>
        <v>bxx80</v>
      </c>
      <c r="R218" s="334">
        <f t="shared" si="296"/>
        <v>3</v>
      </c>
      <c r="S218" s="82">
        <f t="shared" si="297"/>
        <v>0</v>
      </c>
      <c r="T218" s="295">
        <f t="shared" si="298"/>
        <v>0</v>
      </c>
      <c r="U218" s="295">
        <f t="shared" si="314"/>
        <v>0</v>
      </c>
      <c r="V218" s="295">
        <f t="shared" si="324"/>
        <v>0</v>
      </c>
      <c r="W218">
        <v>79</v>
      </c>
      <c r="X218" s="325"/>
      <c r="Y218" s="325"/>
      <c r="Z218" s="325"/>
      <c r="AA218" s="325"/>
      <c r="AB218" s="325"/>
      <c r="AC218" s="394"/>
      <c r="AD218" s="360">
        <f t="shared" si="315"/>
        <v>80</v>
      </c>
      <c r="AE218" s="359" t="str">
        <f t="shared" si="289"/>
        <v>bxx80</v>
      </c>
      <c r="AF218" s="334">
        <f t="shared" si="299"/>
        <v>3</v>
      </c>
      <c r="AG218" s="82">
        <f t="shared" si="300"/>
        <v>0</v>
      </c>
      <c r="AH218" s="295">
        <f t="shared" si="301"/>
        <v>0</v>
      </c>
      <c r="AI218" s="295">
        <f t="shared" si="316"/>
        <v>0</v>
      </c>
      <c r="AJ218" s="295">
        <f t="shared" si="325"/>
        <v>0</v>
      </c>
      <c r="AK218">
        <v>79</v>
      </c>
      <c r="AL218" s="325"/>
      <c r="AM218" s="325"/>
      <c r="AN218" s="325"/>
      <c r="AO218" s="325"/>
      <c r="AP218" s="325"/>
      <c r="AQ218" s="394"/>
      <c r="AR218" s="360">
        <f t="shared" si="317"/>
        <v>80</v>
      </c>
      <c r="AS218" s="359" t="str">
        <f t="shared" si="290"/>
        <v>bxx80</v>
      </c>
      <c r="AT218" s="334">
        <f t="shared" si="302"/>
        <v>3</v>
      </c>
      <c r="AU218" s="82">
        <f t="shared" si="303"/>
        <v>0</v>
      </c>
      <c r="AV218" s="295">
        <f t="shared" si="304"/>
        <v>0</v>
      </c>
      <c r="AW218" s="295">
        <f t="shared" si="318"/>
        <v>0</v>
      </c>
      <c r="AX218" s="295">
        <f t="shared" si="326"/>
        <v>0</v>
      </c>
      <c r="AY218">
        <v>79</v>
      </c>
      <c r="AZ218" s="325"/>
      <c r="BA218" s="325"/>
      <c r="BB218" s="325"/>
      <c r="BC218" s="325"/>
      <c r="BD218" s="325"/>
      <c r="BE218" s="394"/>
      <c r="BF218" s="360">
        <f t="shared" si="319"/>
        <v>80</v>
      </c>
      <c r="BG218" s="359" t="str">
        <f t="shared" si="291"/>
        <v>bxx80</v>
      </c>
      <c r="BH218" s="334">
        <f t="shared" si="305"/>
        <v>3</v>
      </c>
      <c r="BI218" s="82">
        <f t="shared" si="306"/>
        <v>0</v>
      </c>
      <c r="BJ218" s="295">
        <f t="shared" si="307"/>
        <v>0</v>
      </c>
      <c r="BK218" s="295">
        <f t="shared" si="320"/>
        <v>0</v>
      </c>
      <c r="BL218" s="295">
        <f t="shared" si="327"/>
        <v>0</v>
      </c>
      <c r="BM218">
        <v>79</v>
      </c>
      <c r="BN218" s="325"/>
      <c r="BO218" s="325"/>
      <c r="BP218" s="325"/>
      <c r="BQ218" s="325"/>
      <c r="BR218" s="325"/>
      <c r="BS218" s="394"/>
      <c r="BT218" s="360">
        <f t="shared" si="321"/>
        <v>80</v>
      </c>
      <c r="BU218" s="359" t="str">
        <f t="shared" si="292"/>
        <v>bxx80</v>
      </c>
      <c r="BV218" s="334">
        <f t="shared" si="308"/>
        <v>3</v>
      </c>
      <c r="BW218" s="82">
        <f t="shared" si="309"/>
        <v>0</v>
      </c>
      <c r="BX218" s="295">
        <f t="shared" si="310"/>
        <v>0</v>
      </c>
      <c r="BY218" s="295">
        <f t="shared" si="322"/>
        <v>0</v>
      </c>
      <c r="BZ218" s="295">
        <f t="shared" si="328"/>
        <v>0</v>
      </c>
      <c r="CA218">
        <v>79</v>
      </c>
      <c r="CB218" s="325"/>
      <c r="CC218" s="325"/>
      <c r="CD218" s="325"/>
      <c r="CE218" s="325"/>
      <c r="CF218" s="325"/>
      <c r="CH218" s="394"/>
    </row>
    <row r="219" spans="1:86" ht="15" customHeight="1">
      <c r="A219" s="394"/>
      <c r="B219" s="360">
        <f t="shared" si="311"/>
        <v>81</v>
      </c>
      <c r="C219" s="359" t="str">
        <f t="shared" si="287"/>
        <v>bxx81</v>
      </c>
      <c r="D219" s="334">
        <f t="shared" si="293"/>
        <v>3</v>
      </c>
      <c r="E219" s="82">
        <f t="shared" si="294"/>
        <v>0</v>
      </c>
      <c r="F219" s="295">
        <f t="shared" si="295"/>
        <v>0</v>
      </c>
      <c r="G219" s="295">
        <f t="shared" si="312"/>
        <v>0</v>
      </c>
      <c r="H219" s="295">
        <f t="shared" si="323"/>
        <v>0</v>
      </c>
      <c r="I219">
        <v>80</v>
      </c>
      <c r="J219" s="325"/>
      <c r="K219" s="325"/>
      <c r="L219" s="325"/>
      <c r="M219" s="325"/>
      <c r="N219" s="325"/>
      <c r="O219" s="394"/>
      <c r="P219" s="360">
        <f t="shared" si="313"/>
        <v>81</v>
      </c>
      <c r="Q219" s="359" t="str">
        <f t="shared" si="288"/>
        <v>bxx81</v>
      </c>
      <c r="R219" s="334">
        <f t="shared" si="296"/>
        <v>3</v>
      </c>
      <c r="S219" s="82">
        <f t="shared" si="297"/>
        <v>0</v>
      </c>
      <c r="T219" s="295">
        <f t="shared" si="298"/>
        <v>0</v>
      </c>
      <c r="U219" s="295">
        <f t="shared" si="314"/>
        <v>0</v>
      </c>
      <c r="V219" s="295">
        <f t="shared" si="324"/>
        <v>0</v>
      </c>
      <c r="W219">
        <v>80</v>
      </c>
      <c r="X219" s="325"/>
      <c r="Y219" s="325"/>
      <c r="Z219" s="325"/>
      <c r="AA219" s="325"/>
      <c r="AB219" s="325"/>
      <c r="AC219" s="394"/>
      <c r="AD219" s="360">
        <f t="shared" si="315"/>
        <v>81</v>
      </c>
      <c r="AE219" s="359" t="str">
        <f t="shared" si="289"/>
        <v>bxx81</v>
      </c>
      <c r="AF219" s="334">
        <f t="shared" si="299"/>
        <v>3</v>
      </c>
      <c r="AG219" s="82">
        <f t="shared" si="300"/>
        <v>0</v>
      </c>
      <c r="AH219" s="295">
        <f t="shared" si="301"/>
        <v>0</v>
      </c>
      <c r="AI219" s="295">
        <f t="shared" si="316"/>
        <v>0</v>
      </c>
      <c r="AJ219" s="295">
        <f t="shared" si="325"/>
        <v>0</v>
      </c>
      <c r="AK219">
        <v>80</v>
      </c>
      <c r="AL219" s="325"/>
      <c r="AM219" s="325"/>
      <c r="AN219" s="325"/>
      <c r="AO219" s="325"/>
      <c r="AP219" s="325"/>
      <c r="AQ219" s="394"/>
      <c r="AR219" s="360">
        <f t="shared" si="317"/>
        <v>81</v>
      </c>
      <c r="AS219" s="359" t="str">
        <f t="shared" si="290"/>
        <v>bxx81</v>
      </c>
      <c r="AT219" s="334">
        <f t="shared" si="302"/>
        <v>3</v>
      </c>
      <c r="AU219" s="82">
        <f t="shared" si="303"/>
        <v>0</v>
      </c>
      <c r="AV219" s="295">
        <f t="shared" si="304"/>
        <v>0</v>
      </c>
      <c r="AW219" s="295">
        <f t="shared" si="318"/>
        <v>0</v>
      </c>
      <c r="AX219" s="295">
        <f t="shared" si="326"/>
        <v>0</v>
      </c>
      <c r="AY219">
        <v>80</v>
      </c>
      <c r="AZ219" s="325"/>
      <c r="BA219" s="325"/>
      <c r="BB219" s="325"/>
      <c r="BC219" s="325"/>
      <c r="BD219" s="325"/>
      <c r="BE219" s="394"/>
      <c r="BF219" s="360">
        <f t="shared" si="319"/>
        <v>81</v>
      </c>
      <c r="BG219" s="359" t="str">
        <f t="shared" si="291"/>
        <v>bxx81</v>
      </c>
      <c r="BH219" s="334">
        <f t="shared" si="305"/>
        <v>3</v>
      </c>
      <c r="BI219" s="82">
        <f t="shared" si="306"/>
        <v>0</v>
      </c>
      <c r="BJ219" s="295">
        <f t="shared" si="307"/>
        <v>0</v>
      </c>
      <c r="BK219" s="295">
        <f t="shared" si="320"/>
        <v>0</v>
      </c>
      <c r="BL219" s="295">
        <f t="shared" si="327"/>
        <v>0</v>
      </c>
      <c r="BM219">
        <v>80</v>
      </c>
      <c r="BN219" s="325"/>
      <c r="BO219" s="325"/>
      <c r="BP219" s="325"/>
      <c r="BQ219" s="325"/>
      <c r="BR219" s="325"/>
      <c r="BS219" s="394"/>
      <c r="BT219" s="360">
        <f t="shared" si="321"/>
        <v>81</v>
      </c>
      <c r="BU219" s="359" t="str">
        <f t="shared" si="292"/>
        <v>bxx81</v>
      </c>
      <c r="BV219" s="334">
        <f t="shared" si="308"/>
        <v>3</v>
      </c>
      <c r="BW219" s="82">
        <f t="shared" si="309"/>
        <v>0</v>
      </c>
      <c r="BX219" s="295">
        <f t="shared" si="310"/>
        <v>0</v>
      </c>
      <c r="BY219" s="295">
        <f t="shared" si="322"/>
        <v>0</v>
      </c>
      <c r="BZ219" s="295">
        <f t="shared" si="328"/>
        <v>0</v>
      </c>
      <c r="CA219">
        <v>80</v>
      </c>
      <c r="CB219" s="325"/>
      <c r="CC219" s="325"/>
      <c r="CD219" s="325"/>
      <c r="CE219" s="325"/>
      <c r="CF219" s="325"/>
      <c r="CH219" s="394"/>
    </row>
    <row r="220" spans="1:86" ht="15" customHeight="1">
      <c r="A220" s="394"/>
      <c r="B220" s="360">
        <f t="shared" si="311"/>
        <v>82</v>
      </c>
      <c r="C220" s="359" t="str">
        <f t="shared" si="287"/>
        <v>bxx82</v>
      </c>
      <c r="D220" s="334">
        <f t="shared" si="293"/>
        <v>3</v>
      </c>
      <c r="E220" s="82">
        <f t="shared" si="294"/>
        <v>0</v>
      </c>
      <c r="F220" s="295">
        <f t="shared" si="295"/>
        <v>0</v>
      </c>
      <c r="G220" s="295">
        <f t="shared" si="312"/>
        <v>0</v>
      </c>
      <c r="H220" s="295">
        <f t="shared" si="323"/>
        <v>0</v>
      </c>
      <c r="I220" s="156">
        <v>81</v>
      </c>
      <c r="J220" s="325"/>
      <c r="K220" s="325"/>
      <c r="L220" s="325"/>
      <c r="M220" s="325"/>
      <c r="N220" s="325"/>
      <c r="O220" s="394"/>
      <c r="P220" s="360">
        <f t="shared" si="313"/>
        <v>82</v>
      </c>
      <c r="Q220" s="359" t="str">
        <f t="shared" si="288"/>
        <v>bxx82</v>
      </c>
      <c r="R220" s="334">
        <f t="shared" si="296"/>
        <v>3</v>
      </c>
      <c r="S220" s="82">
        <f t="shared" si="297"/>
        <v>0</v>
      </c>
      <c r="T220" s="295">
        <f t="shared" si="298"/>
        <v>0</v>
      </c>
      <c r="U220" s="295">
        <f t="shared" si="314"/>
        <v>0</v>
      </c>
      <c r="V220" s="295">
        <f t="shared" si="324"/>
        <v>0</v>
      </c>
      <c r="W220" s="156">
        <v>81</v>
      </c>
      <c r="X220" s="325"/>
      <c r="Y220" s="325"/>
      <c r="Z220" s="325"/>
      <c r="AA220" s="325"/>
      <c r="AB220" s="325"/>
      <c r="AC220" s="394"/>
      <c r="AD220" s="360">
        <f t="shared" si="315"/>
        <v>82</v>
      </c>
      <c r="AE220" s="359" t="str">
        <f t="shared" si="289"/>
        <v>bxx82</v>
      </c>
      <c r="AF220" s="334">
        <f t="shared" si="299"/>
        <v>3</v>
      </c>
      <c r="AG220" s="82">
        <f t="shared" si="300"/>
        <v>0</v>
      </c>
      <c r="AH220" s="295">
        <f t="shared" si="301"/>
        <v>0</v>
      </c>
      <c r="AI220" s="295">
        <f t="shared" si="316"/>
        <v>0</v>
      </c>
      <c r="AJ220" s="295">
        <f t="shared" si="325"/>
        <v>0</v>
      </c>
      <c r="AK220" s="156">
        <v>81</v>
      </c>
      <c r="AL220" s="325"/>
      <c r="AM220" s="325"/>
      <c r="AN220" s="325"/>
      <c r="AO220" s="325"/>
      <c r="AP220" s="325"/>
      <c r="AQ220" s="394"/>
      <c r="AR220" s="360">
        <f t="shared" si="317"/>
        <v>82</v>
      </c>
      <c r="AS220" s="359" t="str">
        <f t="shared" si="290"/>
        <v>bxx82</v>
      </c>
      <c r="AT220" s="334">
        <f t="shared" si="302"/>
        <v>3</v>
      </c>
      <c r="AU220" s="82">
        <f t="shared" si="303"/>
        <v>0</v>
      </c>
      <c r="AV220" s="295">
        <f t="shared" si="304"/>
        <v>0</v>
      </c>
      <c r="AW220" s="295">
        <f t="shared" si="318"/>
        <v>0</v>
      </c>
      <c r="AX220" s="295">
        <f t="shared" si="326"/>
        <v>0</v>
      </c>
      <c r="AY220" s="156">
        <v>81</v>
      </c>
      <c r="AZ220" s="325"/>
      <c r="BA220" s="325"/>
      <c r="BB220" s="325"/>
      <c r="BC220" s="325"/>
      <c r="BD220" s="325"/>
      <c r="BE220" s="394"/>
      <c r="BF220" s="360">
        <f t="shared" si="319"/>
        <v>82</v>
      </c>
      <c r="BG220" s="359" t="str">
        <f t="shared" si="291"/>
        <v>bxx82</v>
      </c>
      <c r="BH220" s="334">
        <f t="shared" si="305"/>
        <v>3</v>
      </c>
      <c r="BI220" s="82">
        <f t="shared" si="306"/>
        <v>0</v>
      </c>
      <c r="BJ220" s="295">
        <f t="shared" si="307"/>
        <v>0</v>
      </c>
      <c r="BK220" s="295">
        <f t="shared" si="320"/>
        <v>0</v>
      </c>
      <c r="BL220" s="295">
        <f t="shared" si="327"/>
        <v>0</v>
      </c>
      <c r="BM220" s="156">
        <v>81</v>
      </c>
      <c r="BN220" s="325"/>
      <c r="BO220" s="325"/>
      <c r="BP220" s="325"/>
      <c r="BQ220" s="325"/>
      <c r="BR220" s="325"/>
      <c r="BS220" s="394"/>
      <c r="BT220" s="360">
        <f t="shared" si="321"/>
        <v>82</v>
      </c>
      <c r="BU220" s="359" t="str">
        <f t="shared" si="292"/>
        <v>bxx82</v>
      </c>
      <c r="BV220" s="334">
        <f t="shared" si="308"/>
        <v>3</v>
      </c>
      <c r="BW220" s="82">
        <f t="shared" si="309"/>
        <v>0</v>
      </c>
      <c r="BX220" s="295">
        <f t="shared" si="310"/>
        <v>0</v>
      </c>
      <c r="BY220" s="295">
        <f t="shared" si="322"/>
        <v>0</v>
      </c>
      <c r="BZ220" s="295">
        <f t="shared" si="328"/>
        <v>0</v>
      </c>
      <c r="CA220" s="156">
        <v>81</v>
      </c>
      <c r="CB220" s="325"/>
      <c r="CC220" s="325"/>
      <c r="CD220" s="325"/>
      <c r="CE220" s="325"/>
      <c r="CF220" s="325"/>
      <c r="CH220" s="394"/>
    </row>
    <row r="221" spans="1:86" ht="15" customHeight="1">
      <c r="A221" s="394"/>
      <c r="B221" s="360">
        <f t="shared" si="311"/>
        <v>83</v>
      </c>
      <c r="C221" s="359" t="str">
        <f t="shared" si="287"/>
        <v>bxx83</v>
      </c>
      <c r="D221" s="334">
        <f t="shared" si="293"/>
        <v>3</v>
      </c>
      <c r="E221" s="82">
        <f t="shared" si="294"/>
        <v>0</v>
      </c>
      <c r="F221" s="295">
        <f t="shared" si="295"/>
        <v>0</v>
      </c>
      <c r="G221" s="295">
        <f t="shared" si="312"/>
        <v>0</v>
      </c>
      <c r="H221" s="295">
        <f t="shared" si="323"/>
        <v>0</v>
      </c>
      <c r="I221">
        <v>82</v>
      </c>
      <c r="J221" s="325"/>
      <c r="K221" s="325"/>
      <c r="L221" s="325"/>
      <c r="M221" s="325"/>
      <c r="N221" s="325"/>
      <c r="O221" s="394"/>
      <c r="P221" s="360">
        <f t="shared" si="313"/>
        <v>83</v>
      </c>
      <c r="Q221" s="359" t="str">
        <f t="shared" si="288"/>
        <v>bxx83</v>
      </c>
      <c r="R221" s="334">
        <f t="shared" si="296"/>
        <v>3</v>
      </c>
      <c r="S221" s="82">
        <f t="shared" si="297"/>
        <v>0</v>
      </c>
      <c r="T221" s="295">
        <f t="shared" si="298"/>
        <v>0</v>
      </c>
      <c r="U221" s="295">
        <f t="shared" si="314"/>
        <v>0</v>
      </c>
      <c r="V221" s="295">
        <f t="shared" si="324"/>
        <v>0</v>
      </c>
      <c r="W221">
        <v>82</v>
      </c>
      <c r="X221" s="325"/>
      <c r="Y221" s="325"/>
      <c r="Z221" s="325"/>
      <c r="AA221" s="325"/>
      <c r="AB221" s="325"/>
      <c r="AC221" s="394"/>
      <c r="AD221" s="360">
        <f t="shared" si="315"/>
        <v>83</v>
      </c>
      <c r="AE221" s="359" t="str">
        <f t="shared" si="289"/>
        <v>bxx83</v>
      </c>
      <c r="AF221" s="334">
        <f t="shared" si="299"/>
        <v>3</v>
      </c>
      <c r="AG221" s="82">
        <f t="shared" si="300"/>
        <v>0</v>
      </c>
      <c r="AH221" s="295">
        <f t="shared" si="301"/>
        <v>0</v>
      </c>
      <c r="AI221" s="295">
        <f t="shared" si="316"/>
        <v>0</v>
      </c>
      <c r="AJ221" s="295">
        <f t="shared" si="325"/>
        <v>0</v>
      </c>
      <c r="AK221">
        <v>82</v>
      </c>
      <c r="AL221" s="325"/>
      <c r="AM221" s="325"/>
      <c r="AN221" s="325"/>
      <c r="AO221" s="325"/>
      <c r="AP221" s="325"/>
      <c r="AQ221" s="394"/>
      <c r="AR221" s="360">
        <f t="shared" si="317"/>
        <v>83</v>
      </c>
      <c r="AS221" s="359" t="str">
        <f t="shared" si="290"/>
        <v>bxx83</v>
      </c>
      <c r="AT221" s="334">
        <f t="shared" si="302"/>
        <v>3</v>
      </c>
      <c r="AU221" s="82">
        <f t="shared" si="303"/>
        <v>0</v>
      </c>
      <c r="AV221" s="295">
        <f t="shared" si="304"/>
        <v>0</v>
      </c>
      <c r="AW221" s="295">
        <f t="shared" si="318"/>
        <v>0</v>
      </c>
      <c r="AX221" s="295">
        <f t="shared" si="326"/>
        <v>0</v>
      </c>
      <c r="AY221">
        <v>82</v>
      </c>
      <c r="AZ221" s="325"/>
      <c r="BA221" s="325"/>
      <c r="BB221" s="325"/>
      <c r="BC221" s="325"/>
      <c r="BD221" s="325"/>
      <c r="BE221" s="394"/>
      <c r="BF221" s="360">
        <f t="shared" si="319"/>
        <v>83</v>
      </c>
      <c r="BG221" s="359" t="str">
        <f t="shared" si="291"/>
        <v>bxx83</v>
      </c>
      <c r="BH221" s="334">
        <f t="shared" si="305"/>
        <v>3</v>
      </c>
      <c r="BI221" s="82">
        <f t="shared" si="306"/>
        <v>0</v>
      </c>
      <c r="BJ221" s="295">
        <f t="shared" si="307"/>
        <v>0</v>
      </c>
      <c r="BK221" s="295">
        <f t="shared" si="320"/>
        <v>0</v>
      </c>
      <c r="BL221" s="295">
        <f t="shared" si="327"/>
        <v>0</v>
      </c>
      <c r="BM221">
        <v>82</v>
      </c>
      <c r="BN221" s="325"/>
      <c r="BO221" s="325"/>
      <c r="BP221" s="325"/>
      <c r="BQ221" s="325"/>
      <c r="BR221" s="325"/>
      <c r="BS221" s="394"/>
      <c r="BT221" s="360">
        <f t="shared" si="321"/>
        <v>83</v>
      </c>
      <c r="BU221" s="359" t="str">
        <f t="shared" si="292"/>
        <v>bxx83</v>
      </c>
      <c r="BV221" s="334">
        <f t="shared" si="308"/>
        <v>3</v>
      </c>
      <c r="BW221" s="82">
        <f t="shared" si="309"/>
        <v>0</v>
      </c>
      <c r="BX221" s="295">
        <f t="shared" si="310"/>
        <v>0</v>
      </c>
      <c r="BY221" s="295">
        <f t="shared" si="322"/>
        <v>0</v>
      </c>
      <c r="BZ221" s="295">
        <f t="shared" si="328"/>
        <v>0</v>
      </c>
      <c r="CA221">
        <v>82</v>
      </c>
      <c r="CB221" s="325"/>
      <c r="CC221" s="325"/>
      <c r="CD221" s="325"/>
      <c r="CE221" s="325"/>
      <c r="CF221" s="325"/>
      <c r="CH221" s="394"/>
    </row>
    <row r="222" spans="1:86" ht="15" customHeight="1">
      <c r="A222" s="394"/>
      <c r="B222" s="360">
        <f t="shared" si="311"/>
        <v>84</v>
      </c>
      <c r="C222" s="359" t="str">
        <f t="shared" si="287"/>
        <v>bxx84</v>
      </c>
      <c r="D222" s="334">
        <f t="shared" si="293"/>
        <v>3</v>
      </c>
      <c r="E222" s="82">
        <f t="shared" si="294"/>
        <v>0</v>
      </c>
      <c r="F222" s="295">
        <f t="shared" si="295"/>
        <v>0</v>
      </c>
      <c r="G222" s="295">
        <f t="shared" si="312"/>
        <v>0</v>
      </c>
      <c r="H222" s="295">
        <f t="shared" si="323"/>
        <v>0</v>
      </c>
      <c r="I222" s="156">
        <v>83</v>
      </c>
      <c r="J222" s="325"/>
      <c r="K222" s="325"/>
      <c r="L222" s="325"/>
      <c r="M222" s="325"/>
      <c r="N222" s="325"/>
      <c r="O222" s="394"/>
      <c r="P222" s="360">
        <f t="shared" si="313"/>
        <v>84</v>
      </c>
      <c r="Q222" s="359" t="str">
        <f t="shared" si="288"/>
        <v>bxx84</v>
      </c>
      <c r="R222" s="334">
        <f t="shared" si="296"/>
        <v>3</v>
      </c>
      <c r="S222" s="82">
        <f t="shared" si="297"/>
        <v>0</v>
      </c>
      <c r="T222" s="295">
        <f t="shared" si="298"/>
        <v>0</v>
      </c>
      <c r="U222" s="295">
        <f t="shared" si="314"/>
        <v>0</v>
      </c>
      <c r="V222" s="295">
        <f t="shared" si="324"/>
        <v>0</v>
      </c>
      <c r="W222" s="156">
        <v>83</v>
      </c>
      <c r="X222" s="325"/>
      <c r="Y222" s="325"/>
      <c r="Z222" s="325"/>
      <c r="AA222" s="325"/>
      <c r="AB222" s="325"/>
      <c r="AC222" s="394"/>
      <c r="AD222" s="360">
        <f t="shared" si="315"/>
        <v>84</v>
      </c>
      <c r="AE222" s="359" t="str">
        <f t="shared" si="289"/>
        <v>bxx84</v>
      </c>
      <c r="AF222" s="334">
        <f t="shared" si="299"/>
        <v>3</v>
      </c>
      <c r="AG222" s="82">
        <f t="shared" si="300"/>
        <v>0</v>
      </c>
      <c r="AH222" s="295">
        <f t="shared" si="301"/>
        <v>0</v>
      </c>
      <c r="AI222" s="295">
        <f t="shared" si="316"/>
        <v>0</v>
      </c>
      <c r="AJ222" s="295">
        <f t="shared" si="325"/>
        <v>0</v>
      </c>
      <c r="AK222" s="156">
        <v>83</v>
      </c>
      <c r="AL222" s="325"/>
      <c r="AM222" s="325"/>
      <c r="AN222" s="325"/>
      <c r="AO222" s="325"/>
      <c r="AP222" s="325"/>
      <c r="AQ222" s="394"/>
      <c r="AR222" s="360">
        <f t="shared" si="317"/>
        <v>84</v>
      </c>
      <c r="AS222" s="359" t="str">
        <f t="shared" si="290"/>
        <v>bxx84</v>
      </c>
      <c r="AT222" s="334">
        <f t="shared" si="302"/>
        <v>3</v>
      </c>
      <c r="AU222" s="82">
        <f t="shared" si="303"/>
        <v>0</v>
      </c>
      <c r="AV222" s="295">
        <f t="shared" si="304"/>
        <v>0</v>
      </c>
      <c r="AW222" s="295">
        <f t="shared" si="318"/>
        <v>0</v>
      </c>
      <c r="AX222" s="295">
        <f t="shared" si="326"/>
        <v>0</v>
      </c>
      <c r="AY222" s="156">
        <v>83</v>
      </c>
      <c r="AZ222" s="325"/>
      <c r="BA222" s="325"/>
      <c r="BB222" s="325"/>
      <c r="BC222" s="325"/>
      <c r="BD222" s="325"/>
      <c r="BE222" s="394"/>
      <c r="BF222" s="360">
        <f t="shared" si="319"/>
        <v>84</v>
      </c>
      <c r="BG222" s="359" t="str">
        <f t="shared" si="291"/>
        <v>bxx84</v>
      </c>
      <c r="BH222" s="334">
        <f t="shared" si="305"/>
        <v>3</v>
      </c>
      <c r="BI222" s="82">
        <f t="shared" si="306"/>
        <v>0</v>
      </c>
      <c r="BJ222" s="295">
        <f t="shared" si="307"/>
        <v>0</v>
      </c>
      <c r="BK222" s="295">
        <f t="shared" si="320"/>
        <v>0</v>
      </c>
      <c r="BL222" s="295">
        <f t="shared" si="327"/>
        <v>0</v>
      </c>
      <c r="BM222" s="156">
        <v>83</v>
      </c>
      <c r="BN222" s="325"/>
      <c r="BO222" s="325"/>
      <c r="BP222" s="325"/>
      <c r="BQ222" s="325"/>
      <c r="BR222" s="325"/>
      <c r="BS222" s="394"/>
      <c r="BT222" s="360">
        <f t="shared" si="321"/>
        <v>84</v>
      </c>
      <c r="BU222" s="359" t="str">
        <f t="shared" si="292"/>
        <v>bxx84</v>
      </c>
      <c r="BV222" s="334">
        <f t="shared" si="308"/>
        <v>3</v>
      </c>
      <c r="BW222" s="82">
        <f t="shared" si="309"/>
        <v>0</v>
      </c>
      <c r="BX222" s="295">
        <f t="shared" si="310"/>
        <v>0</v>
      </c>
      <c r="BY222" s="295">
        <f t="shared" si="322"/>
        <v>0</v>
      </c>
      <c r="BZ222" s="295">
        <f t="shared" si="328"/>
        <v>0</v>
      </c>
      <c r="CA222" s="156">
        <v>83</v>
      </c>
      <c r="CB222" s="325"/>
      <c r="CC222" s="325"/>
      <c r="CD222" s="325"/>
      <c r="CE222" s="325"/>
      <c r="CF222" s="325"/>
      <c r="CH222" s="394"/>
    </row>
    <row r="223" spans="1:86" ht="15" customHeight="1">
      <c r="A223" s="394"/>
      <c r="B223" s="360">
        <f t="shared" si="311"/>
        <v>85</v>
      </c>
      <c r="C223" s="359" t="str">
        <f t="shared" si="287"/>
        <v>bxx85</v>
      </c>
      <c r="D223" s="334">
        <f t="shared" si="293"/>
        <v>3</v>
      </c>
      <c r="E223" s="82">
        <f t="shared" si="294"/>
        <v>0</v>
      </c>
      <c r="F223" s="295">
        <f t="shared" si="295"/>
        <v>0</v>
      </c>
      <c r="G223" s="295">
        <f t="shared" si="312"/>
        <v>0</v>
      </c>
      <c r="H223" s="295">
        <f t="shared" si="323"/>
        <v>0</v>
      </c>
      <c r="I223">
        <v>84</v>
      </c>
      <c r="J223" s="325"/>
      <c r="K223" s="325"/>
      <c r="L223" s="325"/>
      <c r="M223" s="325"/>
      <c r="N223" s="325"/>
      <c r="O223" s="394"/>
      <c r="P223" s="360">
        <f t="shared" si="313"/>
        <v>85</v>
      </c>
      <c r="Q223" s="359" t="str">
        <f t="shared" si="288"/>
        <v>bxx85</v>
      </c>
      <c r="R223" s="334">
        <f t="shared" si="296"/>
        <v>3</v>
      </c>
      <c r="S223" s="82">
        <f t="shared" si="297"/>
        <v>0</v>
      </c>
      <c r="T223" s="295">
        <f t="shared" si="298"/>
        <v>0</v>
      </c>
      <c r="U223" s="295">
        <f t="shared" si="314"/>
        <v>0</v>
      </c>
      <c r="V223" s="295">
        <f t="shared" si="324"/>
        <v>0</v>
      </c>
      <c r="W223">
        <v>84</v>
      </c>
      <c r="X223" s="325"/>
      <c r="Y223" s="325"/>
      <c r="Z223" s="325"/>
      <c r="AA223" s="325"/>
      <c r="AB223" s="325"/>
      <c r="AC223" s="394"/>
      <c r="AD223" s="360">
        <f t="shared" si="315"/>
        <v>85</v>
      </c>
      <c r="AE223" s="359" t="str">
        <f t="shared" si="289"/>
        <v>bxx85</v>
      </c>
      <c r="AF223" s="334">
        <f t="shared" si="299"/>
        <v>3</v>
      </c>
      <c r="AG223" s="82">
        <f t="shared" si="300"/>
        <v>0</v>
      </c>
      <c r="AH223" s="295">
        <f t="shared" si="301"/>
        <v>0</v>
      </c>
      <c r="AI223" s="295">
        <f t="shared" si="316"/>
        <v>0</v>
      </c>
      <c r="AJ223" s="295">
        <f t="shared" si="325"/>
        <v>0</v>
      </c>
      <c r="AK223">
        <v>84</v>
      </c>
      <c r="AL223" s="325"/>
      <c r="AM223" s="325"/>
      <c r="AN223" s="325"/>
      <c r="AO223" s="325"/>
      <c r="AP223" s="325"/>
      <c r="AQ223" s="394"/>
      <c r="AR223" s="360">
        <f t="shared" si="317"/>
        <v>85</v>
      </c>
      <c r="AS223" s="359" t="str">
        <f t="shared" si="290"/>
        <v>bxx85</v>
      </c>
      <c r="AT223" s="334">
        <f t="shared" si="302"/>
        <v>3</v>
      </c>
      <c r="AU223" s="82">
        <f t="shared" si="303"/>
        <v>0</v>
      </c>
      <c r="AV223" s="295">
        <f t="shared" si="304"/>
        <v>0</v>
      </c>
      <c r="AW223" s="295">
        <f t="shared" si="318"/>
        <v>0</v>
      </c>
      <c r="AX223" s="295">
        <f t="shared" si="326"/>
        <v>0</v>
      </c>
      <c r="AY223">
        <v>84</v>
      </c>
      <c r="AZ223" s="325"/>
      <c r="BA223" s="325"/>
      <c r="BB223" s="325"/>
      <c r="BC223" s="325"/>
      <c r="BD223" s="325"/>
      <c r="BE223" s="394"/>
      <c r="BF223" s="360">
        <f t="shared" si="319"/>
        <v>85</v>
      </c>
      <c r="BG223" s="359" t="str">
        <f t="shared" si="291"/>
        <v>bxx85</v>
      </c>
      <c r="BH223" s="334">
        <f t="shared" si="305"/>
        <v>3</v>
      </c>
      <c r="BI223" s="82">
        <f t="shared" si="306"/>
        <v>0</v>
      </c>
      <c r="BJ223" s="295">
        <f t="shared" si="307"/>
        <v>0</v>
      </c>
      <c r="BK223" s="295">
        <f t="shared" si="320"/>
        <v>0</v>
      </c>
      <c r="BL223" s="295">
        <f t="shared" si="327"/>
        <v>0</v>
      </c>
      <c r="BM223">
        <v>84</v>
      </c>
      <c r="BN223" s="325"/>
      <c r="BO223" s="325"/>
      <c r="BP223" s="325"/>
      <c r="BQ223" s="325"/>
      <c r="BR223" s="325"/>
      <c r="BS223" s="394"/>
      <c r="BT223" s="360">
        <f t="shared" si="321"/>
        <v>85</v>
      </c>
      <c r="BU223" s="359" t="str">
        <f t="shared" si="292"/>
        <v>bxx85</v>
      </c>
      <c r="BV223" s="334">
        <f t="shared" si="308"/>
        <v>3</v>
      </c>
      <c r="BW223" s="82">
        <f t="shared" si="309"/>
        <v>0</v>
      </c>
      <c r="BX223" s="295">
        <f t="shared" si="310"/>
        <v>0</v>
      </c>
      <c r="BY223" s="295">
        <f t="shared" si="322"/>
        <v>0</v>
      </c>
      <c r="BZ223" s="295">
        <f t="shared" si="328"/>
        <v>0</v>
      </c>
      <c r="CA223">
        <v>84</v>
      </c>
      <c r="CB223" s="325"/>
      <c r="CC223" s="325"/>
      <c r="CD223" s="325"/>
      <c r="CE223" s="325"/>
      <c r="CF223" s="325"/>
      <c r="CH223" s="394"/>
    </row>
    <row r="224" spans="1:86" ht="15" customHeight="1">
      <c r="A224" s="394"/>
      <c r="B224" s="360">
        <f t="shared" si="311"/>
        <v>86</v>
      </c>
      <c r="C224" s="359" t="str">
        <f t="shared" si="287"/>
        <v>bxx86</v>
      </c>
      <c r="D224" s="334">
        <f t="shared" si="293"/>
        <v>3</v>
      </c>
      <c r="E224" s="82">
        <f t="shared" si="294"/>
        <v>0</v>
      </c>
      <c r="F224" s="295">
        <f t="shared" si="295"/>
        <v>0</v>
      </c>
      <c r="G224" s="295">
        <f t="shared" si="312"/>
        <v>0</v>
      </c>
      <c r="H224" s="295">
        <f t="shared" si="323"/>
        <v>0</v>
      </c>
      <c r="I224" s="156">
        <v>85</v>
      </c>
      <c r="J224" s="325"/>
      <c r="K224" s="325"/>
      <c r="L224" s="325"/>
      <c r="M224" s="325"/>
      <c r="N224" s="325"/>
      <c r="O224" s="394"/>
      <c r="P224" s="360">
        <f t="shared" si="313"/>
        <v>86</v>
      </c>
      <c r="Q224" s="359" t="str">
        <f t="shared" si="288"/>
        <v>bxx86</v>
      </c>
      <c r="R224" s="334">
        <f t="shared" si="296"/>
        <v>3</v>
      </c>
      <c r="S224" s="82">
        <f t="shared" si="297"/>
        <v>0</v>
      </c>
      <c r="T224" s="295">
        <f t="shared" si="298"/>
        <v>0</v>
      </c>
      <c r="U224" s="295">
        <f t="shared" si="314"/>
        <v>0</v>
      </c>
      <c r="V224" s="295">
        <f t="shared" si="324"/>
        <v>0</v>
      </c>
      <c r="W224" s="156">
        <v>85</v>
      </c>
      <c r="X224" s="325"/>
      <c r="Y224" s="325"/>
      <c r="Z224" s="325"/>
      <c r="AA224" s="325"/>
      <c r="AB224" s="325"/>
      <c r="AC224" s="394"/>
      <c r="AD224" s="360">
        <f t="shared" si="315"/>
        <v>86</v>
      </c>
      <c r="AE224" s="359" t="str">
        <f t="shared" si="289"/>
        <v>bxx86</v>
      </c>
      <c r="AF224" s="334">
        <f t="shared" si="299"/>
        <v>3</v>
      </c>
      <c r="AG224" s="82">
        <f t="shared" si="300"/>
        <v>0</v>
      </c>
      <c r="AH224" s="295">
        <f t="shared" si="301"/>
        <v>0</v>
      </c>
      <c r="AI224" s="295">
        <f t="shared" si="316"/>
        <v>0</v>
      </c>
      <c r="AJ224" s="295">
        <f t="shared" si="325"/>
        <v>0</v>
      </c>
      <c r="AK224" s="156">
        <v>85</v>
      </c>
      <c r="AL224" s="325"/>
      <c r="AM224" s="325"/>
      <c r="AN224" s="325"/>
      <c r="AO224" s="325"/>
      <c r="AP224" s="325"/>
      <c r="AQ224" s="394"/>
      <c r="AR224" s="360">
        <f t="shared" si="317"/>
        <v>86</v>
      </c>
      <c r="AS224" s="359" t="str">
        <f t="shared" si="290"/>
        <v>bxx86</v>
      </c>
      <c r="AT224" s="334">
        <f t="shared" si="302"/>
        <v>3</v>
      </c>
      <c r="AU224" s="82">
        <f t="shared" si="303"/>
        <v>0</v>
      </c>
      <c r="AV224" s="295">
        <f t="shared" si="304"/>
        <v>0</v>
      </c>
      <c r="AW224" s="295">
        <f t="shared" si="318"/>
        <v>0</v>
      </c>
      <c r="AX224" s="295">
        <f t="shared" si="326"/>
        <v>0</v>
      </c>
      <c r="AY224" s="156">
        <v>85</v>
      </c>
      <c r="AZ224" s="325"/>
      <c r="BA224" s="325"/>
      <c r="BB224" s="325"/>
      <c r="BC224" s="325"/>
      <c r="BD224" s="325"/>
      <c r="BE224" s="394"/>
      <c r="BF224" s="360">
        <f t="shared" si="319"/>
        <v>86</v>
      </c>
      <c r="BG224" s="359" t="str">
        <f t="shared" si="291"/>
        <v>bxx86</v>
      </c>
      <c r="BH224" s="334">
        <f t="shared" si="305"/>
        <v>3</v>
      </c>
      <c r="BI224" s="82">
        <f t="shared" si="306"/>
        <v>0</v>
      </c>
      <c r="BJ224" s="295">
        <f t="shared" si="307"/>
        <v>0</v>
      </c>
      <c r="BK224" s="295">
        <f t="shared" si="320"/>
        <v>0</v>
      </c>
      <c r="BL224" s="295">
        <f t="shared" si="327"/>
        <v>0</v>
      </c>
      <c r="BM224" s="156">
        <v>85</v>
      </c>
      <c r="BN224" s="325"/>
      <c r="BO224" s="325"/>
      <c r="BP224" s="325"/>
      <c r="BQ224" s="325"/>
      <c r="BR224" s="325"/>
      <c r="BS224" s="394"/>
      <c r="BT224" s="360">
        <f t="shared" si="321"/>
        <v>86</v>
      </c>
      <c r="BU224" s="359" t="str">
        <f t="shared" si="292"/>
        <v>bxx86</v>
      </c>
      <c r="BV224" s="334">
        <f t="shared" si="308"/>
        <v>3</v>
      </c>
      <c r="BW224" s="82">
        <f t="shared" si="309"/>
        <v>0</v>
      </c>
      <c r="BX224" s="295">
        <f t="shared" si="310"/>
        <v>0</v>
      </c>
      <c r="BY224" s="295">
        <f t="shared" si="322"/>
        <v>0</v>
      </c>
      <c r="BZ224" s="295">
        <f t="shared" si="328"/>
        <v>0</v>
      </c>
      <c r="CA224" s="156">
        <v>85</v>
      </c>
      <c r="CB224" s="325"/>
      <c r="CC224" s="325"/>
      <c r="CD224" s="325"/>
      <c r="CE224" s="325"/>
      <c r="CF224" s="325"/>
      <c r="CH224" s="394"/>
    </row>
    <row r="225" spans="1:86" ht="15" customHeight="1">
      <c r="A225" s="394"/>
      <c r="B225" s="360">
        <f t="shared" si="311"/>
        <v>87</v>
      </c>
      <c r="C225" s="359" t="str">
        <f t="shared" si="287"/>
        <v>bxx87</v>
      </c>
      <c r="D225" s="334">
        <f t="shared" si="293"/>
        <v>3</v>
      </c>
      <c r="E225" s="82">
        <f t="shared" si="294"/>
        <v>0</v>
      </c>
      <c r="F225" s="295">
        <f t="shared" si="295"/>
        <v>0</v>
      </c>
      <c r="G225" s="295">
        <f t="shared" si="312"/>
        <v>0</v>
      </c>
      <c r="H225" s="295">
        <f t="shared" si="323"/>
        <v>0</v>
      </c>
      <c r="I225">
        <v>86</v>
      </c>
      <c r="J225" s="325"/>
      <c r="K225" s="325"/>
      <c r="L225" s="325"/>
      <c r="M225" s="325"/>
      <c r="N225" s="325"/>
      <c r="O225" s="394"/>
      <c r="P225" s="360">
        <f t="shared" si="313"/>
        <v>87</v>
      </c>
      <c r="Q225" s="359" t="str">
        <f t="shared" si="288"/>
        <v>bxx87</v>
      </c>
      <c r="R225" s="334">
        <f t="shared" si="296"/>
        <v>3</v>
      </c>
      <c r="S225" s="82">
        <f t="shared" si="297"/>
        <v>0</v>
      </c>
      <c r="T225" s="295">
        <f t="shared" si="298"/>
        <v>0</v>
      </c>
      <c r="U225" s="295">
        <f t="shared" si="314"/>
        <v>0</v>
      </c>
      <c r="V225" s="295">
        <f t="shared" si="324"/>
        <v>0</v>
      </c>
      <c r="W225">
        <v>86</v>
      </c>
      <c r="X225" s="325"/>
      <c r="Y225" s="325"/>
      <c r="Z225" s="325"/>
      <c r="AA225" s="325"/>
      <c r="AB225" s="325"/>
      <c r="AC225" s="394"/>
      <c r="AD225" s="360">
        <f t="shared" si="315"/>
        <v>87</v>
      </c>
      <c r="AE225" s="359" t="str">
        <f t="shared" si="289"/>
        <v>bxx87</v>
      </c>
      <c r="AF225" s="334">
        <f t="shared" si="299"/>
        <v>3</v>
      </c>
      <c r="AG225" s="82">
        <f t="shared" si="300"/>
        <v>0</v>
      </c>
      <c r="AH225" s="295">
        <f t="shared" si="301"/>
        <v>0</v>
      </c>
      <c r="AI225" s="295">
        <f t="shared" si="316"/>
        <v>0</v>
      </c>
      <c r="AJ225" s="295">
        <f t="shared" si="325"/>
        <v>0</v>
      </c>
      <c r="AK225">
        <v>86</v>
      </c>
      <c r="AL225" s="325"/>
      <c r="AM225" s="325"/>
      <c r="AN225" s="325"/>
      <c r="AO225" s="325"/>
      <c r="AP225" s="325"/>
      <c r="AQ225" s="394"/>
      <c r="AR225" s="360">
        <f t="shared" si="317"/>
        <v>87</v>
      </c>
      <c r="AS225" s="359" t="str">
        <f t="shared" si="290"/>
        <v>bxx87</v>
      </c>
      <c r="AT225" s="334">
        <f t="shared" si="302"/>
        <v>3</v>
      </c>
      <c r="AU225" s="82">
        <f t="shared" si="303"/>
        <v>0</v>
      </c>
      <c r="AV225" s="295">
        <f t="shared" si="304"/>
        <v>0</v>
      </c>
      <c r="AW225" s="295">
        <f t="shared" si="318"/>
        <v>0</v>
      </c>
      <c r="AX225" s="295">
        <f t="shared" si="326"/>
        <v>0</v>
      </c>
      <c r="AY225">
        <v>86</v>
      </c>
      <c r="AZ225" s="325"/>
      <c r="BA225" s="325"/>
      <c r="BB225" s="325"/>
      <c r="BC225" s="325"/>
      <c r="BD225" s="325"/>
      <c r="BE225" s="394"/>
      <c r="BF225" s="360">
        <f t="shared" si="319"/>
        <v>87</v>
      </c>
      <c r="BG225" s="359" t="str">
        <f t="shared" si="291"/>
        <v>bxx87</v>
      </c>
      <c r="BH225" s="334">
        <f t="shared" si="305"/>
        <v>3</v>
      </c>
      <c r="BI225" s="82">
        <f t="shared" si="306"/>
        <v>0</v>
      </c>
      <c r="BJ225" s="295">
        <f t="shared" si="307"/>
        <v>0</v>
      </c>
      <c r="BK225" s="295">
        <f t="shared" si="320"/>
        <v>0</v>
      </c>
      <c r="BL225" s="295">
        <f t="shared" si="327"/>
        <v>0</v>
      </c>
      <c r="BM225">
        <v>86</v>
      </c>
      <c r="BN225" s="325"/>
      <c r="BO225" s="325"/>
      <c r="BP225" s="325"/>
      <c r="BQ225" s="325"/>
      <c r="BR225" s="325"/>
      <c r="BS225" s="394"/>
      <c r="BT225" s="360">
        <f t="shared" si="321"/>
        <v>87</v>
      </c>
      <c r="BU225" s="359" t="str">
        <f t="shared" si="292"/>
        <v>bxx87</v>
      </c>
      <c r="BV225" s="334">
        <f t="shared" si="308"/>
        <v>3</v>
      </c>
      <c r="BW225" s="82">
        <f t="shared" si="309"/>
        <v>0</v>
      </c>
      <c r="BX225" s="295">
        <f t="shared" si="310"/>
        <v>0</v>
      </c>
      <c r="BY225" s="295">
        <f t="shared" si="322"/>
        <v>0</v>
      </c>
      <c r="BZ225" s="295">
        <f t="shared" si="328"/>
        <v>0</v>
      </c>
      <c r="CA225">
        <v>86</v>
      </c>
      <c r="CB225" s="325"/>
      <c r="CC225" s="325"/>
      <c r="CD225" s="325"/>
      <c r="CE225" s="325"/>
      <c r="CF225" s="325"/>
      <c r="CH225" s="394"/>
    </row>
    <row r="226" spans="1:86" ht="15" customHeight="1">
      <c r="A226" s="394"/>
      <c r="B226" s="360">
        <f t="shared" si="311"/>
        <v>88</v>
      </c>
      <c r="C226" s="359" t="str">
        <f t="shared" si="287"/>
        <v>bxx88</v>
      </c>
      <c r="D226" s="334">
        <f t="shared" si="293"/>
        <v>3</v>
      </c>
      <c r="E226" s="82">
        <f t="shared" si="294"/>
        <v>0</v>
      </c>
      <c r="F226" s="295">
        <f t="shared" si="295"/>
        <v>0</v>
      </c>
      <c r="G226" s="295">
        <f t="shared" si="312"/>
        <v>0</v>
      </c>
      <c r="H226" s="295">
        <f t="shared" si="323"/>
        <v>0</v>
      </c>
      <c r="I226" s="156">
        <v>87</v>
      </c>
      <c r="J226" s="325"/>
      <c r="K226" s="325"/>
      <c r="L226" s="325"/>
      <c r="M226" s="325"/>
      <c r="N226" s="325"/>
      <c r="O226" s="394"/>
      <c r="P226" s="360">
        <f t="shared" si="313"/>
        <v>88</v>
      </c>
      <c r="Q226" s="359" t="str">
        <f t="shared" si="288"/>
        <v>bxx88</v>
      </c>
      <c r="R226" s="334">
        <f t="shared" si="296"/>
        <v>3</v>
      </c>
      <c r="S226" s="82">
        <f t="shared" si="297"/>
        <v>0</v>
      </c>
      <c r="T226" s="295">
        <f t="shared" si="298"/>
        <v>0</v>
      </c>
      <c r="U226" s="295">
        <f t="shared" si="314"/>
        <v>0</v>
      </c>
      <c r="V226" s="295">
        <f t="shared" si="324"/>
        <v>0</v>
      </c>
      <c r="W226" s="156">
        <v>87</v>
      </c>
      <c r="X226" s="325"/>
      <c r="Y226" s="325"/>
      <c r="Z226" s="325"/>
      <c r="AA226" s="325"/>
      <c r="AB226" s="325"/>
      <c r="AC226" s="394"/>
      <c r="AD226" s="360">
        <f t="shared" si="315"/>
        <v>88</v>
      </c>
      <c r="AE226" s="359" t="str">
        <f t="shared" si="289"/>
        <v>bxx88</v>
      </c>
      <c r="AF226" s="334">
        <f t="shared" si="299"/>
        <v>3</v>
      </c>
      <c r="AG226" s="82">
        <f t="shared" si="300"/>
        <v>0</v>
      </c>
      <c r="AH226" s="295">
        <f t="shared" si="301"/>
        <v>0</v>
      </c>
      <c r="AI226" s="295">
        <f t="shared" si="316"/>
        <v>0</v>
      </c>
      <c r="AJ226" s="295">
        <f t="shared" si="325"/>
        <v>0</v>
      </c>
      <c r="AK226" s="156">
        <v>87</v>
      </c>
      <c r="AL226" s="325"/>
      <c r="AM226" s="325"/>
      <c r="AN226" s="325"/>
      <c r="AO226" s="325"/>
      <c r="AP226" s="325"/>
      <c r="AQ226" s="394"/>
      <c r="AR226" s="360">
        <f t="shared" si="317"/>
        <v>88</v>
      </c>
      <c r="AS226" s="359" t="str">
        <f t="shared" si="290"/>
        <v>bxx88</v>
      </c>
      <c r="AT226" s="334">
        <f t="shared" si="302"/>
        <v>3</v>
      </c>
      <c r="AU226" s="82">
        <f t="shared" si="303"/>
        <v>0</v>
      </c>
      <c r="AV226" s="295">
        <f t="shared" si="304"/>
        <v>0</v>
      </c>
      <c r="AW226" s="295">
        <f t="shared" si="318"/>
        <v>0</v>
      </c>
      <c r="AX226" s="295">
        <f t="shared" si="326"/>
        <v>0</v>
      </c>
      <c r="AY226" s="156">
        <v>87</v>
      </c>
      <c r="AZ226" s="325"/>
      <c r="BA226" s="325"/>
      <c r="BB226" s="325"/>
      <c r="BC226" s="325"/>
      <c r="BD226" s="325"/>
      <c r="BE226" s="394"/>
      <c r="BF226" s="360">
        <f t="shared" si="319"/>
        <v>88</v>
      </c>
      <c r="BG226" s="359" t="str">
        <f t="shared" si="291"/>
        <v>bxx88</v>
      </c>
      <c r="BH226" s="334">
        <f t="shared" si="305"/>
        <v>3</v>
      </c>
      <c r="BI226" s="82">
        <f t="shared" si="306"/>
        <v>0</v>
      </c>
      <c r="BJ226" s="295">
        <f t="shared" si="307"/>
        <v>0</v>
      </c>
      <c r="BK226" s="295">
        <f t="shared" si="320"/>
        <v>0</v>
      </c>
      <c r="BL226" s="295">
        <f t="shared" si="327"/>
        <v>0</v>
      </c>
      <c r="BM226" s="156">
        <v>87</v>
      </c>
      <c r="BN226" s="325"/>
      <c r="BO226" s="325"/>
      <c r="BP226" s="325"/>
      <c r="BQ226" s="325"/>
      <c r="BR226" s="325"/>
      <c r="BS226" s="394"/>
      <c r="BT226" s="360">
        <f t="shared" si="321"/>
        <v>88</v>
      </c>
      <c r="BU226" s="359" t="str">
        <f t="shared" si="292"/>
        <v>bxx88</v>
      </c>
      <c r="BV226" s="334">
        <f t="shared" si="308"/>
        <v>3</v>
      </c>
      <c r="BW226" s="82">
        <f t="shared" si="309"/>
        <v>0</v>
      </c>
      <c r="BX226" s="295">
        <f t="shared" si="310"/>
        <v>0</v>
      </c>
      <c r="BY226" s="295">
        <f t="shared" si="322"/>
        <v>0</v>
      </c>
      <c r="BZ226" s="295">
        <f t="shared" si="328"/>
        <v>0</v>
      </c>
      <c r="CA226" s="156">
        <v>87</v>
      </c>
      <c r="CB226" s="325"/>
      <c r="CC226" s="325"/>
      <c r="CD226" s="325"/>
      <c r="CE226" s="325"/>
      <c r="CF226" s="325"/>
      <c r="CH226" s="394"/>
    </row>
    <row r="227" spans="1:86" ht="15" customHeight="1">
      <c r="A227" s="394"/>
      <c r="B227" s="360">
        <f t="shared" si="311"/>
        <v>89</v>
      </c>
      <c r="C227" s="359" t="str">
        <f t="shared" si="287"/>
        <v>bxx89</v>
      </c>
      <c r="D227" s="334">
        <f t="shared" si="293"/>
        <v>3</v>
      </c>
      <c r="E227" s="82">
        <f t="shared" si="294"/>
        <v>0</v>
      </c>
      <c r="F227" s="295">
        <f t="shared" si="295"/>
        <v>0</v>
      </c>
      <c r="G227" s="295">
        <f t="shared" si="312"/>
        <v>0</v>
      </c>
      <c r="H227" s="295">
        <f t="shared" si="323"/>
        <v>0</v>
      </c>
      <c r="I227">
        <v>88</v>
      </c>
      <c r="J227" s="325"/>
      <c r="K227" s="325"/>
      <c r="L227" s="325"/>
      <c r="M227" s="325"/>
      <c r="N227" s="325"/>
      <c r="O227" s="394"/>
      <c r="P227" s="360">
        <f t="shared" si="313"/>
        <v>89</v>
      </c>
      <c r="Q227" s="359" t="str">
        <f t="shared" si="288"/>
        <v>bxx89</v>
      </c>
      <c r="R227" s="334">
        <f t="shared" si="296"/>
        <v>3</v>
      </c>
      <c r="S227" s="82">
        <f t="shared" si="297"/>
        <v>0</v>
      </c>
      <c r="T227" s="295">
        <f t="shared" si="298"/>
        <v>0</v>
      </c>
      <c r="U227" s="295">
        <f t="shared" si="314"/>
        <v>0</v>
      </c>
      <c r="V227" s="295">
        <f t="shared" si="324"/>
        <v>0</v>
      </c>
      <c r="W227">
        <v>88</v>
      </c>
      <c r="X227" s="325"/>
      <c r="Y227" s="325"/>
      <c r="Z227" s="325"/>
      <c r="AA227" s="325"/>
      <c r="AB227" s="325"/>
      <c r="AC227" s="394"/>
      <c r="AD227" s="360">
        <f t="shared" si="315"/>
        <v>89</v>
      </c>
      <c r="AE227" s="359" t="str">
        <f t="shared" si="289"/>
        <v>bxx89</v>
      </c>
      <c r="AF227" s="334">
        <f t="shared" si="299"/>
        <v>3</v>
      </c>
      <c r="AG227" s="82">
        <f t="shared" si="300"/>
        <v>0</v>
      </c>
      <c r="AH227" s="295">
        <f t="shared" si="301"/>
        <v>0</v>
      </c>
      <c r="AI227" s="295">
        <f t="shared" si="316"/>
        <v>0</v>
      </c>
      <c r="AJ227" s="295">
        <f t="shared" si="325"/>
        <v>0</v>
      </c>
      <c r="AK227">
        <v>88</v>
      </c>
      <c r="AL227" s="325"/>
      <c r="AM227" s="325"/>
      <c r="AN227" s="325"/>
      <c r="AO227" s="325"/>
      <c r="AP227" s="325"/>
      <c r="AQ227" s="394"/>
      <c r="AR227" s="360">
        <f t="shared" si="317"/>
        <v>89</v>
      </c>
      <c r="AS227" s="359" t="str">
        <f t="shared" si="290"/>
        <v>bxx89</v>
      </c>
      <c r="AT227" s="334">
        <f t="shared" si="302"/>
        <v>3</v>
      </c>
      <c r="AU227" s="82">
        <f t="shared" si="303"/>
        <v>0</v>
      </c>
      <c r="AV227" s="295">
        <f t="shared" si="304"/>
        <v>0</v>
      </c>
      <c r="AW227" s="295">
        <f t="shared" si="318"/>
        <v>0</v>
      </c>
      <c r="AX227" s="295">
        <f t="shared" si="326"/>
        <v>0</v>
      </c>
      <c r="AY227">
        <v>88</v>
      </c>
      <c r="AZ227" s="325"/>
      <c r="BA227" s="325"/>
      <c r="BB227" s="325"/>
      <c r="BC227" s="325"/>
      <c r="BD227" s="325"/>
      <c r="BE227" s="394"/>
      <c r="BF227" s="360">
        <f t="shared" si="319"/>
        <v>89</v>
      </c>
      <c r="BG227" s="359" t="str">
        <f t="shared" si="291"/>
        <v>bxx89</v>
      </c>
      <c r="BH227" s="334">
        <f t="shared" si="305"/>
        <v>3</v>
      </c>
      <c r="BI227" s="82">
        <f t="shared" si="306"/>
        <v>0</v>
      </c>
      <c r="BJ227" s="295">
        <f t="shared" si="307"/>
        <v>0</v>
      </c>
      <c r="BK227" s="295">
        <f t="shared" si="320"/>
        <v>0</v>
      </c>
      <c r="BL227" s="295">
        <f t="shared" si="327"/>
        <v>0</v>
      </c>
      <c r="BM227">
        <v>88</v>
      </c>
      <c r="BN227" s="325"/>
      <c r="BO227" s="325"/>
      <c r="BP227" s="325"/>
      <c r="BQ227" s="325"/>
      <c r="BR227" s="325"/>
      <c r="BS227" s="394"/>
      <c r="BT227" s="360">
        <f t="shared" si="321"/>
        <v>89</v>
      </c>
      <c r="BU227" s="359" t="str">
        <f t="shared" si="292"/>
        <v>bxx89</v>
      </c>
      <c r="BV227" s="334">
        <f t="shared" si="308"/>
        <v>3</v>
      </c>
      <c r="BW227" s="82">
        <f t="shared" si="309"/>
        <v>0</v>
      </c>
      <c r="BX227" s="295">
        <f t="shared" si="310"/>
        <v>0</v>
      </c>
      <c r="BY227" s="295">
        <f t="shared" si="322"/>
        <v>0</v>
      </c>
      <c r="BZ227" s="295">
        <f t="shared" si="328"/>
        <v>0</v>
      </c>
      <c r="CA227">
        <v>88</v>
      </c>
      <c r="CB227" s="325"/>
      <c r="CC227" s="325"/>
      <c r="CD227" s="325"/>
      <c r="CE227" s="325"/>
      <c r="CF227" s="325"/>
      <c r="CH227" s="394"/>
    </row>
    <row r="228" spans="1:86" ht="15" customHeight="1">
      <c r="A228" s="394"/>
      <c r="B228" s="360">
        <f t="shared" si="311"/>
        <v>90</v>
      </c>
      <c r="C228" s="359" t="str">
        <f t="shared" si="287"/>
        <v>bxx90</v>
      </c>
      <c r="D228" s="334">
        <f t="shared" si="293"/>
        <v>3</v>
      </c>
      <c r="E228" s="82">
        <f t="shared" si="294"/>
        <v>0</v>
      </c>
      <c r="F228" s="295">
        <f t="shared" si="295"/>
        <v>0</v>
      </c>
      <c r="G228" s="295">
        <f t="shared" si="312"/>
        <v>0</v>
      </c>
      <c r="H228" s="295">
        <f t="shared" si="323"/>
        <v>0</v>
      </c>
      <c r="I228" s="156">
        <v>89</v>
      </c>
      <c r="J228" s="325"/>
      <c r="K228" s="325"/>
      <c r="L228" s="325"/>
      <c r="M228" s="325"/>
      <c r="N228" s="325"/>
      <c r="O228" s="394"/>
      <c r="P228" s="360">
        <f t="shared" si="313"/>
        <v>90</v>
      </c>
      <c r="Q228" s="359" t="str">
        <f t="shared" si="288"/>
        <v>bxx90</v>
      </c>
      <c r="R228" s="334">
        <f t="shared" si="296"/>
        <v>3</v>
      </c>
      <c r="S228" s="82">
        <f t="shared" si="297"/>
        <v>0</v>
      </c>
      <c r="T228" s="295">
        <f t="shared" si="298"/>
        <v>0</v>
      </c>
      <c r="U228" s="295">
        <f t="shared" si="314"/>
        <v>0</v>
      </c>
      <c r="V228" s="295">
        <f t="shared" si="324"/>
        <v>0</v>
      </c>
      <c r="W228" s="156">
        <v>89</v>
      </c>
      <c r="X228" s="325"/>
      <c r="Y228" s="325"/>
      <c r="Z228" s="325"/>
      <c r="AA228" s="325"/>
      <c r="AB228" s="325"/>
      <c r="AC228" s="394"/>
      <c r="AD228" s="360">
        <f t="shared" si="315"/>
        <v>90</v>
      </c>
      <c r="AE228" s="359" t="str">
        <f t="shared" si="289"/>
        <v>bxx90</v>
      </c>
      <c r="AF228" s="334">
        <f t="shared" si="299"/>
        <v>3</v>
      </c>
      <c r="AG228" s="82">
        <f t="shared" si="300"/>
        <v>0</v>
      </c>
      <c r="AH228" s="295">
        <f t="shared" si="301"/>
        <v>0</v>
      </c>
      <c r="AI228" s="295">
        <f t="shared" si="316"/>
        <v>0</v>
      </c>
      <c r="AJ228" s="295">
        <f t="shared" si="325"/>
        <v>0</v>
      </c>
      <c r="AK228" s="156">
        <v>89</v>
      </c>
      <c r="AL228" s="325"/>
      <c r="AM228" s="325"/>
      <c r="AN228" s="325"/>
      <c r="AO228" s="325"/>
      <c r="AP228" s="325"/>
      <c r="AQ228" s="394"/>
      <c r="AR228" s="360">
        <f t="shared" si="317"/>
        <v>90</v>
      </c>
      <c r="AS228" s="359" t="str">
        <f t="shared" si="290"/>
        <v>bxx90</v>
      </c>
      <c r="AT228" s="334">
        <f t="shared" si="302"/>
        <v>3</v>
      </c>
      <c r="AU228" s="82">
        <f t="shared" si="303"/>
        <v>0</v>
      </c>
      <c r="AV228" s="295">
        <f t="shared" si="304"/>
        <v>0</v>
      </c>
      <c r="AW228" s="295">
        <f t="shared" si="318"/>
        <v>0</v>
      </c>
      <c r="AX228" s="295">
        <f t="shared" si="326"/>
        <v>0</v>
      </c>
      <c r="AY228" s="156">
        <v>89</v>
      </c>
      <c r="AZ228" s="325"/>
      <c r="BA228" s="325"/>
      <c r="BB228" s="325"/>
      <c r="BC228" s="325"/>
      <c r="BD228" s="325"/>
      <c r="BE228" s="394"/>
      <c r="BF228" s="360">
        <f t="shared" si="319"/>
        <v>90</v>
      </c>
      <c r="BG228" s="359" t="str">
        <f t="shared" si="291"/>
        <v>bxx90</v>
      </c>
      <c r="BH228" s="334">
        <f t="shared" si="305"/>
        <v>3</v>
      </c>
      <c r="BI228" s="82">
        <f t="shared" si="306"/>
        <v>0</v>
      </c>
      <c r="BJ228" s="295">
        <f t="shared" si="307"/>
        <v>0</v>
      </c>
      <c r="BK228" s="295">
        <f t="shared" si="320"/>
        <v>0</v>
      </c>
      <c r="BL228" s="295">
        <f t="shared" si="327"/>
        <v>0</v>
      </c>
      <c r="BM228" s="156">
        <v>89</v>
      </c>
      <c r="BN228" s="325"/>
      <c r="BO228" s="325"/>
      <c r="BP228" s="325"/>
      <c r="BQ228" s="325"/>
      <c r="BR228" s="325"/>
      <c r="BS228" s="394"/>
      <c r="BT228" s="360">
        <f t="shared" si="321"/>
        <v>90</v>
      </c>
      <c r="BU228" s="359" t="str">
        <f t="shared" si="292"/>
        <v>bxx90</v>
      </c>
      <c r="BV228" s="334">
        <f t="shared" si="308"/>
        <v>3</v>
      </c>
      <c r="BW228" s="82">
        <f t="shared" si="309"/>
        <v>0</v>
      </c>
      <c r="BX228" s="295">
        <f t="shared" si="310"/>
        <v>0</v>
      </c>
      <c r="BY228" s="295">
        <f t="shared" si="322"/>
        <v>0</v>
      </c>
      <c r="BZ228" s="295">
        <f t="shared" si="328"/>
        <v>0</v>
      </c>
      <c r="CA228" s="156">
        <v>89</v>
      </c>
      <c r="CB228" s="325"/>
      <c r="CC228" s="325"/>
      <c r="CD228" s="325"/>
      <c r="CE228" s="325"/>
      <c r="CF228" s="325"/>
      <c r="CH228" s="394"/>
    </row>
    <row r="229" spans="1:86" ht="15" customHeight="1">
      <c r="A229" s="394"/>
      <c r="B229" s="360">
        <f t="shared" si="311"/>
        <v>91</v>
      </c>
      <c r="C229" s="359" t="str">
        <f t="shared" si="287"/>
        <v>bxx91</v>
      </c>
      <c r="D229" s="334">
        <f t="shared" si="293"/>
        <v>3</v>
      </c>
      <c r="E229" s="82">
        <f t="shared" si="294"/>
        <v>0</v>
      </c>
      <c r="F229" s="295">
        <f t="shared" si="295"/>
        <v>0</v>
      </c>
      <c r="G229" s="295">
        <f t="shared" si="312"/>
        <v>0</v>
      </c>
      <c r="H229" s="295">
        <f t="shared" si="323"/>
        <v>0</v>
      </c>
      <c r="I229">
        <v>90</v>
      </c>
      <c r="J229" s="325"/>
      <c r="K229" s="325"/>
      <c r="L229" s="325"/>
      <c r="M229" s="325"/>
      <c r="N229" s="325"/>
      <c r="O229" s="394"/>
      <c r="P229" s="360">
        <f t="shared" si="313"/>
        <v>91</v>
      </c>
      <c r="Q229" s="359" t="str">
        <f t="shared" si="288"/>
        <v>bxx91</v>
      </c>
      <c r="R229" s="334">
        <f t="shared" si="296"/>
        <v>3</v>
      </c>
      <c r="S229" s="82">
        <f t="shared" si="297"/>
        <v>0</v>
      </c>
      <c r="T229" s="295">
        <f t="shared" si="298"/>
        <v>0</v>
      </c>
      <c r="U229" s="295">
        <f t="shared" si="314"/>
        <v>0</v>
      </c>
      <c r="V229" s="295">
        <f t="shared" si="324"/>
        <v>0</v>
      </c>
      <c r="W229">
        <v>90</v>
      </c>
      <c r="X229" s="325"/>
      <c r="Y229" s="325"/>
      <c r="Z229" s="325"/>
      <c r="AA229" s="325"/>
      <c r="AB229" s="325"/>
      <c r="AC229" s="394"/>
      <c r="AD229" s="360">
        <f t="shared" si="315"/>
        <v>91</v>
      </c>
      <c r="AE229" s="359" t="str">
        <f t="shared" si="289"/>
        <v>bxx91</v>
      </c>
      <c r="AF229" s="334">
        <f t="shared" si="299"/>
        <v>3</v>
      </c>
      <c r="AG229" s="82">
        <f t="shared" si="300"/>
        <v>0</v>
      </c>
      <c r="AH229" s="295">
        <f t="shared" si="301"/>
        <v>0</v>
      </c>
      <c r="AI229" s="295">
        <f t="shared" si="316"/>
        <v>0</v>
      </c>
      <c r="AJ229" s="295">
        <f t="shared" si="325"/>
        <v>0</v>
      </c>
      <c r="AK229">
        <v>90</v>
      </c>
      <c r="AL229" s="325"/>
      <c r="AM229" s="325"/>
      <c r="AN229" s="325"/>
      <c r="AO229" s="325"/>
      <c r="AP229" s="325"/>
      <c r="AQ229" s="394"/>
      <c r="AR229" s="360">
        <f t="shared" si="317"/>
        <v>91</v>
      </c>
      <c r="AS229" s="359" t="str">
        <f t="shared" si="290"/>
        <v>bxx91</v>
      </c>
      <c r="AT229" s="334">
        <f t="shared" si="302"/>
        <v>3</v>
      </c>
      <c r="AU229" s="82">
        <f t="shared" si="303"/>
        <v>0</v>
      </c>
      <c r="AV229" s="295">
        <f t="shared" si="304"/>
        <v>0</v>
      </c>
      <c r="AW229" s="295">
        <f t="shared" si="318"/>
        <v>0</v>
      </c>
      <c r="AX229" s="295">
        <f t="shared" si="326"/>
        <v>0</v>
      </c>
      <c r="AY229">
        <v>90</v>
      </c>
      <c r="AZ229" s="325"/>
      <c r="BA229" s="325"/>
      <c r="BB229" s="325"/>
      <c r="BC229" s="325"/>
      <c r="BD229" s="325"/>
      <c r="BE229" s="394"/>
      <c r="BF229" s="360">
        <f t="shared" si="319"/>
        <v>91</v>
      </c>
      <c r="BG229" s="359" t="str">
        <f t="shared" si="291"/>
        <v>bxx91</v>
      </c>
      <c r="BH229" s="334">
        <f t="shared" si="305"/>
        <v>3</v>
      </c>
      <c r="BI229" s="82">
        <f t="shared" si="306"/>
        <v>0</v>
      </c>
      <c r="BJ229" s="295">
        <f t="shared" si="307"/>
        <v>0</v>
      </c>
      <c r="BK229" s="295">
        <f t="shared" si="320"/>
        <v>0</v>
      </c>
      <c r="BL229" s="295">
        <f t="shared" si="327"/>
        <v>0</v>
      </c>
      <c r="BM229">
        <v>90</v>
      </c>
      <c r="BN229" s="325"/>
      <c r="BO229" s="325"/>
      <c r="BP229" s="325"/>
      <c r="BQ229" s="325"/>
      <c r="BR229" s="325"/>
      <c r="BS229" s="394"/>
      <c r="BT229" s="360">
        <f t="shared" si="321"/>
        <v>91</v>
      </c>
      <c r="BU229" s="359" t="str">
        <f t="shared" si="292"/>
        <v>bxx91</v>
      </c>
      <c r="BV229" s="334">
        <f t="shared" si="308"/>
        <v>3</v>
      </c>
      <c r="BW229" s="82">
        <f t="shared" si="309"/>
        <v>0</v>
      </c>
      <c r="BX229" s="295">
        <f t="shared" si="310"/>
        <v>0</v>
      </c>
      <c r="BY229" s="295">
        <f t="shared" si="322"/>
        <v>0</v>
      </c>
      <c r="BZ229" s="295">
        <f t="shared" si="328"/>
        <v>0</v>
      </c>
      <c r="CA229">
        <v>90</v>
      </c>
      <c r="CB229" s="325"/>
      <c r="CC229" s="325"/>
      <c r="CD229" s="325"/>
      <c r="CE229" s="325"/>
      <c r="CF229" s="325"/>
      <c r="CH229" s="394"/>
    </row>
    <row r="230" spans="1:86" ht="15" customHeight="1">
      <c r="A230" s="394"/>
      <c r="B230" s="360">
        <f t="shared" si="311"/>
        <v>92</v>
      </c>
      <c r="C230" s="359" t="str">
        <f t="shared" si="287"/>
        <v>bxx92</v>
      </c>
      <c r="D230" s="334">
        <f t="shared" si="293"/>
        <v>3</v>
      </c>
      <c r="E230" s="82">
        <f t="shared" si="294"/>
        <v>0</v>
      </c>
      <c r="F230" s="295">
        <f t="shared" si="295"/>
        <v>0</v>
      </c>
      <c r="G230" s="295">
        <f t="shared" si="312"/>
        <v>0</v>
      </c>
      <c r="H230" s="295">
        <f t="shared" si="323"/>
        <v>0</v>
      </c>
      <c r="I230" s="156">
        <v>91</v>
      </c>
      <c r="J230" s="325"/>
      <c r="K230" s="325"/>
      <c r="L230" s="325"/>
      <c r="M230" s="325"/>
      <c r="N230" s="325"/>
      <c r="O230" s="394"/>
      <c r="P230" s="360">
        <f t="shared" si="313"/>
        <v>92</v>
      </c>
      <c r="Q230" s="359" t="str">
        <f t="shared" si="288"/>
        <v>bxx92</v>
      </c>
      <c r="R230" s="334">
        <f t="shared" si="296"/>
        <v>3</v>
      </c>
      <c r="S230" s="82">
        <f t="shared" si="297"/>
        <v>0</v>
      </c>
      <c r="T230" s="295">
        <f t="shared" si="298"/>
        <v>0</v>
      </c>
      <c r="U230" s="295">
        <f t="shared" si="314"/>
        <v>0</v>
      </c>
      <c r="V230" s="295">
        <f t="shared" si="324"/>
        <v>0</v>
      </c>
      <c r="W230" s="156">
        <v>91</v>
      </c>
      <c r="X230" s="325"/>
      <c r="Y230" s="325"/>
      <c r="Z230" s="325"/>
      <c r="AA230" s="325"/>
      <c r="AB230" s="325"/>
      <c r="AC230" s="394"/>
      <c r="AD230" s="360">
        <f t="shared" si="315"/>
        <v>92</v>
      </c>
      <c r="AE230" s="359" t="str">
        <f t="shared" si="289"/>
        <v>bxx92</v>
      </c>
      <c r="AF230" s="334">
        <f t="shared" si="299"/>
        <v>3</v>
      </c>
      <c r="AG230" s="82">
        <f t="shared" si="300"/>
        <v>0</v>
      </c>
      <c r="AH230" s="295">
        <f t="shared" si="301"/>
        <v>0</v>
      </c>
      <c r="AI230" s="295">
        <f t="shared" si="316"/>
        <v>0</v>
      </c>
      <c r="AJ230" s="295">
        <f t="shared" si="325"/>
        <v>0</v>
      </c>
      <c r="AK230" s="156">
        <v>91</v>
      </c>
      <c r="AL230" s="325"/>
      <c r="AM230" s="325"/>
      <c r="AN230" s="325"/>
      <c r="AO230" s="325"/>
      <c r="AP230" s="325"/>
      <c r="AQ230" s="394"/>
      <c r="AR230" s="360">
        <f t="shared" si="317"/>
        <v>92</v>
      </c>
      <c r="AS230" s="359" t="str">
        <f t="shared" si="290"/>
        <v>bxx92</v>
      </c>
      <c r="AT230" s="334">
        <f t="shared" si="302"/>
        <v>3</v>
      </c>
      <c r="AU230" s="82">
        <f t="shared" si="303"/>
        <v>0</v>
      </c>
      <c r="AV230" s="295">
        <f t="shared" si="304"/>
        <v>0</v>
      </c>
      <c r="AW230" s="295">
        <f t="shared" si="318"/>
        <v>0</v>
      </c>
      <c r="AX230" s="295">
        <f t="shared" si="326"/>
        <v>0</v>
      </c>
      <c r="AY230" s="156">
        <v>91</v>
      </c>
      <c r="AZ230" s="325"/>
      <c r="BA230" s="325"/>
      <c r="BB230" s="325"/>
      <c r="BC230" s="325"/>
      <c r="BD230" s="325"/>
      <c r="BE230" s="394"/>
      <c r="BF230" s="360">
        <f t="shared" si="319"/>
        <v>92</v>
      </c>
      <c r="BG230" s="359" t="str">
        <f t="shared" si="291"/>
        <v>bxx92</v>
      </c>
      <c r="BH230" s="334">
        <f t="shared" si="305"/>
        <v>3</v>
      </c>
      <c r="BI230" s="82">
        <f t="shared" si="306"/>
        <v>0</v>
      </c>
      <c r="BJ230" s="295">
        <f t="shared" si="307"/>
        <v>0</v>
      </c>
      <c r="BK230" s="295">
        <f t="shared" si="320"/>
        <v>0</v>
      </c>
      <c r="BL230" s="295">
        <f t="shared" si="327"/>
        <v>0</v>
      </c>
      <c r="BM230" s="156">
        <v>91</v>
      </c>
      <c r="BN230" s="325"/>
      <c r="BO230" s="325"/>
      <c r="BP230" s="325"/>
      <c r="BQ230" s="325"/>
      <c r="BR230" s="325"/>
      <c r="BS230" s="394"/>
      <c r="BT230" s="360">
        <f t="shared" si="321"/>
        <v>92</v>
      </c>
      <c r="BU230" s="359" t="str">
        <f t="shared" si="292"/>
        <v>bxx92</v>
      </c>
      <c r="BV230" s="334">
        <f t="shared" si="308"/>
        <v>3</v>
      </c>
      <c r="BW230" s="82">
        <f t="shared" si="309"/>
        <v>0</v>
      </c>
      <c r="BX230" s="295">
        <f t="shared" si="310"/>
        <v>0</v>
      </c>
      <c r="BY230" s="295">
        <f t="shared" si="322"/>
        <v>0</v>
      </c>
      <c r="BZ230" s="295">
        <f t="shared" si="328"/>
        <v>0</v>
      </c>
      <c r="CA230" s="156">
        <v>91</v>
      </c>
      <c r="CB230" s="325"/>
      <c r="CC230" s="325"/>
      <c r="CD230" s="325"/>
      <c r="CE230" s="325"/>
      <c r="CF230" s="325"/>
      <c r="CH230" s="394"/>
    </row>
    <row r="231" spans="1:86" ht="15" customHeight="1">
      <c r="A231" s="394"/>
      <c r="B231" s="360">
        <f t="shared" si="311"/>
        <v>93</v>
      </c>
      <c r="C231" s="359" t="str">
        <f t="shared" si="287"/>
        <v>bxx93</v>
      </c>
      <c r="D231" s="334">
        <f t="shared" si="293"/>
        <v>3</v>
      </c>
      <c r="E231" s="82">
        <f t="shared" si="294"/>
        <v>0</v>
      </c>
      <c r="F231" s="295">
        <f t="shared" si="295"/>
        <v>0</v>
      </c>
      <c r="G231" s="295">
        <f t="shared" si="312"/>
        <v>0</v>
      </c>
      <c r="H231" s="295">
        <f t="shared" si="323"/>
        <v>0</v>
      </c>
      <c r="I231">
        <v>92</v>
      </c>
      <c r="J231" s="325"/>
      <c r="K231" s="325"/>
      <c r="L231" s="325"/>
      <c r="M231" s="325"/>
      <c r="N231" s="325"/>
      <c r="O231" s="394"/>
      <c r="P231" s="360">
        <f t="shared" si="313"/>
        <v>93</v>
      </c>
      <c r="Q231" s="359" t="str">
        <f t="shared" si="288"/>
        <v>bxx93</v>
      </c>
      <c r="R231" s="334">
        <f t="shared" si="296"/>
        <v>3</v>
      </c>
      <c r="S231" s="82">
        <f t="shared" si="297"/>
        <v>0</v>
      </c>
      <c r="T231" s="295">
        <f t="shared" si="298"/>
        <v>0</v>
      </c>
      <c r="U231" s="295">
        <f t="shared" si="314"/>
        <v>0</v>
      </c>
      <c r="V231" s="295">
        <f t="shared" si="324"/>
        <v>0</v>
      </c>
      <c r="W231">
        <v>92</v>
      </c>
      <c r="X231" s="325"/>
      <c r="Y231" s="325"/>
      <c r="Z231" s="325"/>
      <c r="AA231" s="325"/>
      <c r="AB231" s="325"/>
      <c r="AC231" s="394"/>
      <c r="AD231" s="360">
        <f t="shared" si="315"/>
        <v>93</v>
      </c>
      <c r="AE231" s="359" t="str">
        <f t="shared" si="289"/>
        <v>bxx93</v>
      </c>
      <c r="AF231" s="334">
        <f t="shared" si="299"/>
        <v>3</v>
      </c>
      <c r="AG231" s="82">
        <f t="shared" si="300"/>
        <v>0</v>
      </c>
      <c r="AH231" s="295">
        <f t="shared" si="301"/>
        <v>0</v>
      </c>
      <c r="AI231" s="295">
        <f t="shared" si="316"/>
        <v>0</v>
      </c>
      <c r="AJ231" s="295">
        <f t="shared" si="325"/>
        <v>0</v>
      </c>
      <c r="AK231">
        <v>92</v>
      </c>
      <c r="AL231" s="325"/>
      <c r="AM231" s="325"/>
      <c r="AN231" s="325"/>
      <c r="AO231" s="325"/>
      <c r="AP231" s="325"/>
      <c r="AQ231" s="394"/>
      <c r="AR231" s="360">
        <f t="shared" si="317"/>
        <v>93</v>
      </c>
      <c r="AS231" s="359" t="str">
        <f t="shared" si="290"/>
        <v>bxx93</v>
      </c>
      <c r="AT231" s="334">
        <f t="shared" si="302"/>
        <v>3</v>
      </c>
      <c r="AU231" s="82">
        <f t="shared" si="303"/>
        <v>0</v>
      </c>
      <c r="AV231" s="295">
        <f t="shared" si="304"/>
        <v>0</v>
      </c>
      <c r="AW231" s="295">
        <f t="shared" si="318"/>
        <v>0</v>
      </c>
      <c r="AX231" s="295">
        <f t="shared" si="326"/>
        <v>0</v>
      </c>
      <c r="AY231">
        <v>92</v>
      </c>
      <c r="AZ231" s="325"/>
      <c r="BA231" s="325"/>
      <c r="BB231" s="325"/>
      <c r="BC231" s="325"/>
      <c r="BD231" s="325"/>
      <c r="BE231" s="394"/>
      <c r="BF231" s="360">
        <f t="shared" si="319"/>
        <v>93</v>
      </c>
      <c r="BG231" s="359" t="str">
        <f t="shared" si="291"/>
        <v>bxx93</v>
      </c>
      <c r="BH231" s="334">
        <f t="shared" si="305"/>
        <v>3</v>
      </c>
      <c r="BI231" s="82">
        <f t="shared" si="306"/>
        <v>0</v>
      </c>
      <c r="BJ231" s="295">
        <f t="shared" si="307"/>
        <v>0</v>
      </c>
      <c r="BK231" s="295">
        <f t="shared" si="320"/>
        <v>0</v>
      </c>
      <c r="BL231" s="295">
        <f t="shared" si="327"/>
        <v>0</v>
      </c>
      <c r="BM231">
        <v>92</v>
      </c>
      <c r="BN231" s="325"/>
      <c r="BO231" s="325"/>
      <c r="BP231" s="325"/>
      <c r="BQ231" s="325"/>
      <c r="BR231" s="325"/>
      <c r="BS231" s="394"/>
      <c r="BT231" s="360">
        <f t="shared" si="321"/>
        <v>93</v>
      </c>
      <c r="BU231" s="359" t="str">
        <f t="shared" si="292"/>
        <v>bxx93</v>
      </c>
      <c r="BV231" s="334">
        <f t="shared" si="308"/>
        <v>3</v>
      </c>
      <c r="BW231" s="82">
        <f t="shared" si="309"/>
        <v>0</v>
      </c>
      <c r="BX231" s="295">
        <f t="shared" si="310"/>
        <v>0</v>
      </c>
      <c r="BY231" s="295">
        <f t="shared" si="322"/>
        <v>0</v>
      </c>
      <c r="BZ231" s="295">
        <f t="shared" si="328"/>
        <v>0</v>
      </c>
      <c r="CA231">
        <v>92</v>
      </c>
      <c r="CB231" s="325"/>
      <c r="CC231" s="325"/>
      <c r="CD231" s="325"/>
      <c r="CE231" s="325"/>
      <c r="CF231" s="325"/>
      <c r="CH231" s="394"/>
    </row>
    <row r="232" spans="1:86" ht="15" customHeight="1">
      <c r="A232" s="394"/>
      <c r="B232" s="360">
        <f t="shared" si="311"/>
        <v>94</v>
      </c>
      <c r="C232" s="359" t="str">
        <f t="shared" si="287"/>
        <v>bxx94</v>
      </c>
      <c r="D232" s="334">
        <f t="shared" si="293"/>
        <v>3</v>
      </c>
      <c r="E232" s="82">
        <f t="shared" si="294"/>
        <v>0</v>
      </c>
      <c r="F232" s="295">
        <f t="shared" si="295"/>
        <v>0</v>
      </c>
      <c r="G232" s="295">
        <f t="shared" si="312"/>
        <v>0</v>
      </c>
      <c r="H232" s="295">
        <f t="shared" si="323"/>
        <v>0</v>
      </c>
      <c r="I232" s="156">
        <v>93</v>
      </c>
      <c r="J232" s="325"/>
      <c r="K232" s="325"/>
      <c r="L232" s="325"/>
      <c r="M232" s="325"/>
      <c r="N232" s="325"/>
      <c r="O232" s="394"/>
      <c r="P232" s="360">
        <f t="shared" si="313"/>
        <v>94</v>
      </c>
      <c r="Q232" s="359" t="str">
        <f t="shared" si="288"/>
        <v>bxx94</v>
      </c>
      <c r="R232" s="334">
        <f t="shared" si="296"/>
        <v>3</v>
      </c>
      <c r="S232" s="82">
        <f t="shared" si="297"/>
        <v>0</v>
      </c>
      <c r="T232" s="295">
        <f t="shared" si="298"/>
        <v>0</v>
      </c>
      <c r="U232" s="295">
        <f t="shared" si="314"/>
        <v>0</v>
      </c>
      <c r="V232" s="295">
        <f t="shared" si="324"/>
        <v>0</v>
      </c>
      <c r="W232" s="156">
        <v>93</v>
      </c>
      <c r="X232" s="325"/>
      <c r="Y232" s="325"/>
      <c r="Z232" s="325"/>
      <c r="AA232" s="325"/>
      <c r="AB232" s="325"/>
      <c r="AC232" s="394"/>
      <c r="AD232" s="360">
        <f t="shared" si="315"/>
        <v>94</v>
      </c>
      <c r="AE232" s="359" t="str">
        <f t="shared" si="289"/>
        <v>bxx94</v>
      </c>
      <c r="AF232" s="334">
        <f t="shared" si="299"/>
        <v>3</v>
      </c>
      <c r="AG232" s="82">
        <f t="shared" si="300"/>
        <v>0</v>
      </c>
      <c r="AH232" s="295">
        <f t="shared" si="301"/>
        <v>0</v>
      </c>
      <c r="AI232" s="295">
        <f t="shared" si="316"/>
        <v>0</v>
      </c>
      <c r="AJ232" s="295">
        <f t="shared" si="325"/>
        <v>0</v>
      </c>
      <c r="AK232" s="156">
        <v>93</v>
      </c>
      <c r="AL232" s="325"/>
      <c r="AM232" s="325"/>
      <c r="AN232" s="325"/>
      <c r="AO232" s="325"/>
      <c r="AP232" s="325"/>
      <c r="AQ232" s="394"/>
      <c r="AR232" s="360">
        <f t="shared" si="317"/>
        <v>94</v>
      </c>
      <c r="AS232" s="359" t="str">
        <f t="shared" si="290"/>
        <v>bxx94</v>
      </c>
      <c r="AT232" s="334">
        <f t="shared" si="302"/>
        <v>3</v>
      </c>
      <c r="AU232" s="82">
        <f t="shared" si="303"/>
        <v>0</v>
      </c>
      <c r="AV232" s="295">
        <f t="shared" si="304"/>
        <v>0</v>
      </c>
      <c r="AW232" s="295">
        <f t="shared" si="318"/>
        <v>0</v>
      </c>
      <c r="AX232" s="295">
        <f t="shared" si="326"/>
        <v>0</v>
      </c>
      <c r="AY232" s="156">
        <v>93</v>
      </c>
      <c r="AZ232" s="325"/>
      <c r="BA232" s="325"/>
      <c r="BB232" s="325"/>
      <c r="BC232" s="325"/>
      <c r="BD232" s="325"/>
      <c r="BE232" s="394"/>
      <c r="BF232" s="360">
        <f t="shared" si="319"/>
        <v>94</v>
      </c>
      <c r="BG232" s="359" t="str">
        <f t="shared" si="291"/>
        <v>bxx94</v>
      </c>
      <c r="BH232" s="334">
        <f t="shared" si="305"/>
        <v>3</v>
      </c>
      <c r="BI232" s="82">
        <f t="shared" si="306"/>
        <v>0</v>
      </c>
      <c r="BJ232" s="295">
        <f t="shared" si="307"/>
        <v>0</v>
      </c>
      <c r="BK232" s="295">
        <f t="shared" si="320"/>
        <v>0</v>
      </c>
      <c r="BL232" s="295">
        <f t="shared" si="327"/>
        <v>0</v>
      </c>
      <c r="BM232" s="156">
        <v>93</v>
      </c>
      <c r="BN232" s="325"/>
      <c r="BO232" s="325"/>
      <c r="BP232" s="325"/>
      <c r="BQ232" s="325"/>
      <c r="BR232" s="325"/>
      <c r="BS232" s="394"/>
      <c r="BT232" s="360">
        <f t="shared" si="321"/>
        <v>94</v>
      </c>
      <c r="BU232" s="359" t="str">
        <f t="shared" si="292"/>
        <v>bxx94</v>
      </c>
      <c r="BV232" s="334">
        <f t="shared" si="308"/>
        <v>3</v>
      </c>
      <c r="BW232" s="82">
        <f t="shared" si="309"/>
        <v>0</v>
      </c>
      <c r="BX232" s="295">
        <f t="shared" si="310"/>
        <v>0</v>
      </c>
      <c r="BY232" s="295">
        <f t="shared" si="322"/>
        <v>0</v>
      </c>
      <c r="BZ232" s="295">
        <f t="shared" si="328"/>
        <v>0</v>
      </c>
      <c r="CA232" s="156">
        <v>93</v>
      </c>
      <c r="CB232" s="325"/>
      <c r="CC232" s="325"/>
      <c r="CD232" s="325"/>
      <c r="CE232" s="325"/>
      <c r="CF232" s="325"/>
      <c r="CH232" s="394"/>
    </row>
    <row r="233" spans="1:86" ht="15" customHeight="1">
      <c r="A233" s="394"/>
      <c r="B233" s="360">
        <f t="shared" si="311"/>
        <v>95</v>
      </c>
      <c r="C233" s="359" t="str">
        <f t="shared" si="287"/>
        <v>bxx95</v>
      </c>
      <c r="D233" s="334">
        <f t="shared" si="293"/>
        <v>3</v>
      </c>
      <c r="E233" s="82">
        <f t="shared" si="294"/>
        <v>0</v>
      </c>
      <c r="F233" s="295">
        <f t="shared" si="295"/>
        <v>0</v>
      </c>
      <c r="G233" s="295">
        <f t="shared" si="312"/>
        <v>0</v>
      </c>
      <c r="H233" s="295">
        <f t="shared" si="323"/>
        <v>0</v>
      </c>
      <c r="I233">
        <v>94</v>
      </c>
      <c r="J233" s="325"/>
      <c r="K233" s="325"/>
      <c r="L233" s="325"/>
      <c r="M233" s="325"/>
      <c r="N233" s="325"/>
      <c r="O233" s="394"/>
      <c r="P233" s="360">
        <f t="shared" si="313"/>
        <v>95</v>
      </c>
      <c r="Q233" s="359" t="str">
        <f t="shared" si="288"/>
        <v>bxx95</v>
      </c>
      <c r="R233" s="334">
        <f t="shared" si="296"/>
        <v>3</v>
      </c>
      <c r="S233" s="82">
        <f t="shared" si="297"/>
        <v>0</v>
      </c>
      <c r="T233" s="295">
        <f t="shared" si="298"/>
        <v>0</v>
      </c>
      <c r="U233" s="295">
        <f t="shared" si="314"/>
        <v>0</v>
      </c>
      <c r="V233" s="295">
        <f t="shared" si="324"/>
        <v>0</v>
      </c>
      <c r="W233">
        <v>94</v>
      </c>
      <c r="X233" s="325"/>
      <c r="Y233" s="325"/>
      <c r="Z233" s="325"/>
      <c r="AA233" s="325"/>
      <c r="AB233" s="325"/>
      <c r="AC233" s="394"/>
      <c r="AD233" s="360">
        <f t="shared" si="315"/>
        <v>95</v>
      </c>
      <c r="AE233" s="359" t="str">
        <f t="shared" si="289"/>
        <v>bxx95</v>
      </c>
      <c r="AF233" s="334">
        <f t="shared" si="299"/>
        <v>3</v>
      </c>
      <c r="AG233" s="82">
        <f t="shared" si="300"/>
        <v>0</v>
      </c>
      <c r="AH233" s="295">
        <f t="shared" si="301"/>
        <v>0</v>
      </c>
      <c r="AI233" s="295">
        <f t="shared" si="316"/>
        <v>0</v>
      </c>
      <c r="AJ233" s="295">
        <f t="shared" si="325"/>
        <v>0</v>
      </c>
      <c r="AK233">
        <v>94</v>
      </c>
      <c r="AL233" s="325"/>
      <c r="AM233" s="325"/>
      <c r="AN233" s="325"/>
      <c r="AO233" s="325"/>
      <c r="AP233" s="325"/>
      <c r="AQ233" s="394"/>
      <c r="AR233" s="360">
        <f t="shared" si="317"/>
        <v>95</v>
      </c>
      <c r="AS233" s="359" t="str">
        <f t="shared" si="290"/>
        <v>bxx95</v>
      </c>
      <c r="AT233" s="334">
        <f t="shared" si="302"/>
        <v>3</v>
      </c>
      <c r="AU233" s="82">
        <f t="shared" si="303"/>
        <v>0</v>
      </c>
      <c r="AV233" s="295">
        <f t="shared" si="304"/>
        <v>0</v>
      </c>
      <c r="AW233" s="295">
        <f t="shared" si="318"/>
        <v>0</v>
      </c>
      <c r="AX233" s="295">
        <f t="shared" si="326"/>
        <v>0</v>
      </c>
      <c r="AY233">
        <v>94</v>
      </c>
      <c r="AZ233" s="325"/>
      <c r="BA233" s="325"/>
      <c r="BB233" s="325"/>
      <c r="BC233" s="325"/>
      <c r="BD233" s="325"/>
      <c r="BE233" s="394"/>
      <c r="BF233" s="360">
        <f t="shared" si="319"/>
        <v>95</v>
      </c>
      <c r="BG233" s="359" t="str">
        <f t="shared" si="291"/>
        <v>bxx95</v>
      </c>
      <c r="BH233" s="334">
        <f t="shared" si="305"/>
        <v>3</v>
      </c>
      <c r="BI233" s="82">
        <f t="shared" si="306"/>
        <v>0</v>
      </c>
      <c r="BJ233" s="295">
        <f t="shared" si="307"/>
        <v>0</v>
      </c>
      <c r="BK233" s="295">
        <f t="shared" si="320"/>
        <v>0</v>
      </c>
      <c r="BL233" s="295">
        <f t="shared" si="327"/>
        <v>0</v>
      </c>
      <c r="BM233">
        <v>94</v>
      </c>
      <c r="BN233" s="325"/>
      <c r="BO233" s="325"/>
      <c r="BP233" s="325"/>
      <c r="BQ233" s="325"/>
      <c r="BR233" s="325"/>
      <c r="BS233" s="394"/>
      <c r="BT233" s="360">
        <f t="shared" si="321"/>
        <v>95</v>
      </c>
      <c r="BU233" s="359" t="str">
        <f t="shared" si="292"/>
        <v>bxx95</v>
      </c>
      <c r="BV233" s="334">
        <f t="shared" si="308"/>
        <v>3</v>
      </c>
      <c r="BW233" s="82">
        <f t="shared" si="309"/>
        <v>0</v>
      </c>
      <c r="BX233" s="295">
        <f t="shared" si="310"/>
        <v>0</v>
      </c>
      <c r="BY233" s="295">
        <f t="shared" si="322"/>
        <v>0</v>
      </c>
      <c r="BZ233" s="295">
        <f t="shared" si="328"/>
        <v>0</v>
      </c>
      <c r="CA233">
        <v>94</v>
      </c>
      <c r="CB233" s="325"/>
      <c r="CC233" s="325"/>
      <c r="CD233" s="325"/>
      <c r="CE233" s="325"/>
      <c r="CF233" s="325"/>
      <c r="CH233" s="394"/>
    </row>
    <row r="234" spans="1:86" ht="15" customHeight="1">
      <c r="A234" s="394"/>
      <c r="B234" s="360">
        <f t="shared" si="311"/>
        <v>96</v>
      </c>
      <c r="C234" s="359" t="str">
        <f t="shared" si="287"/>
        <v>bxx96</v>
      </c>
      <c r="D234" s="334">
        <f t="shared" si="293"/>
        <v>3</v>
      </c>
      <c r="E234" s="82">
        <f t="shared" si="294"/>
        <v>0</v>
      </c>
      <c r="F234" s="295">
        <f t="shared" si="295"/>
        <v>0</v>
      </c>
      <c r="G234" s="295">
        <f t="shared" si="312"/>
        <v>0</v>
      </c>
      <c r="H234" s="295">
        <f t="shared" si="323"/>
        <v>0</v>
      </c>
      <c r="I234" s="156">
        <v>95</v>
      </c>
      <c r="J234" s="325"/>
      <c r="K234" s="325"/>
      <c r="L234" s="325"/>
      <c r="M234" s="325"/>
      <c r="N234" s="325"/>
      <c r="O234" s="394"/>
      <c r="P234" s="360">
        <f t="shared" si="313"/>
        <v>96</v>
      </c>
      <c r="Q234" s="359" t="str">
        <f t="shared" si="288"/>
        <v>bxx96</v>
      </c>
      <c r="R234" s="334">
        <f t="shared" si="296"/>
        <v>3</v>
      </c>
      <c r="S234" s="82">
        <f t="shared" si="297"/>
        <v>0</v>
      </c>
      <c r="T234" s="295">
        <f t="shared" si="298"/>
        <v>0</v>
      </c>
      <c r="U234" s="295">
        <f t="shared" si="314"/>
        <v>0</v>
      </c>
      <c r="V234" s="295">
        <f t="shared" si="324"/>
        <v>0</v>
      </c>
      <c r="W234" s="156">
        <v>95</v>
      </c>
      <c r="X234" s="325"/>
      <c r="Y234" s="325"/>
      <c r="Z234" s="325"/>
      <c r="AA234" s="325"/>
      <c r="AB234" s="325"/>
      <c r="AC234" s="394"/>
      <c r="AD234" s="360">
        <f t="shared" si="315"/>
        <v>96</v>
      </c>
      <c r="AE234" s="359" t="str">
        <f t="shared" si="289"/>
        <v>bxx96</v>
      </c>
      <c r="AF234" s="334">
        <f t="shared" si="299"/>
        <v>3</v>
      </c>
      <c r="AG234" s="82">
        <f t="shared" si="300"/>
        <v>0</v>
      </c>
      <c r="AH234" s="295">
        <f t="shared" si="301"/>
        <v>0</v>
      </c>
      <c r="AI234" s="295">
        <f t="shared" si="316"/>
        <v>0</v>
      </c>
      <c r="AJ234" s="295">
        <f t="shared" si="325"/>
        <v>0</v>
      </c>
      <c r="AK234" s="156">
        <v>95</v>
      </c>
      <c r="AL234" s="325"/>
      <c r="AM234" s="325"/>
      <c r="AN234" s="325"/>
      <c r="AO234" s="325"/>
      <c r="AP234" s="325"/>
      <c r="AQ234" s="394"/>
      <c r="AR234" s="360">
        <f t="shared" si="317"/>
        <v>96</v>
      </c>
      <c r="AS234" s="359" t="str">
        <f t="shared" si="290"/>
        <v>bxx96</v>
      </c>
      <c r="AT234" s="334">
        <f t="shared" si="302"/>
        <v>3</v>
      </c>
      <c r="AU234" s="82">
        <f t="shared" si="303"/>
        <v>0</v>
      </c>
      <c r="AV234" s="295">
        <f t="shared" si="304"/>
        <v>0</v>
      </c>
      <c r="AW234" s="295">
        <f t="shared" si="318"/>
        <v>0</v>
      </c>
      <c r="AX234" s="295">
        <f t="shared" si="326"/>
        <v>0</v>
      </c>
      <c r="AY234" s="156">
        <v>95</v>
      </c>
      <c r="AZ234" s="325"/>
      <c r="BA234" s="325"/>
      <c r="BB234" s="325"/>
      <c r="BC234" s="325"/>
      <c r="BD234" s="325"/>
      <c r="BE234" s="394"/>
      <c r="BF234" s="360">
        <f t="shared" si="319"/>
        <v>96</v>
      </c>
      <c r="BG234" s="359" t="str">
        <f t="shared" si="291"/>
        <v>bxx96</v>
      </c>
      <c r="BH234" s="334">
        <f t="shared" si="305"/>
        <v>3</v>
      </c>
      <c r="BI234" s="82">
        <f t="shared" si="306"/>
        <v>0</v>
      </c>
      <c r="BJ234" s="295">
        <f t="shared" si="307"/>
        <v>0</v>
      </c>
      <c r="BK234" s="295">
        <f t="shared" si="320"/>
        <v>0</v>
      </c>
      <c r="BL234" s="295">
        <f t="shared" si="327"/>
        <v>0</v>
      </c>
      <c r="BM234" s="156">
        <v>95</v>
      </c>
      <c r="BN234" s="325"/>
      <c r="BO234" s="325"/>
      <c r="BP234" s="325"/>
      <c r="BQ234" s="325"/>
      <c r="BR234" s="325"/>
      <c r="BS234" s="394"/>
      <c r="BT234" s="360">
        <f t="shared" si="321"/>
        <v>96</v>
      </c>
      <c r="BU234" s="359" t="str">
        <f t="shared" si="292"/>
        <v>bxx96</v>
      </c>
      <c r="BV234" s="334">
        <f t="shared" si="308"/>
        <v>3</v>
      </c>
      <c r="BW234" s="82">
        <f t="shared" si="309"/>
        <v>0</v>
      </c>
      <c r="BX234" s="295">
        <f t="shared" si="310"/>
        <v>0</v>
      </c>
      <c r="BY234" s="295">
        <f t="shared" si="322"/>
        <v>0</v>
      </c>
      <c r="BZ234" s="295">
        <f t="shared" si="328"/>
        <v>0</v>
      </c>
      <c r="CA234" s="156">
        <v>95</v>
      </c>
      <c r="CB234" s="325"/>
      <c r="CC234" s="325"/>
      <c r="CD234" s="325"/>
      <c r="CE234" s="325"/>
      <c r="CF234" s="325"/>
      <c r="CH234" s="394"/>
    </row>
    <row r="235" spans="1:86" ht="15" customHeight="1">
      <c r="A235" s="394"/>
      <c r="B235" s="360">
        <f t="shared" si="311"/>
        <v>97</v>
      </c>
      <c r="C235" s="359" t="str">
        <f t="shared" si="287"/>
        <v>bxx97</v>
      </c>
      <c r="D235" s="334">
        <f t="shared" si="293"/>
        <v>3</v>
      </c>
      <c r="E235" s="82">
        <f t="shared" si="294"/>
        <v>0</v>
      </c>
      <c r="F235" s="295">
        <f t="shared" si="295"/>
        <v>0</v>
      </c>
      <c r="G235" s="295">
        <f t="shared" si="312"/>
        <v>0</v>
      </c>
      <c r="H235" s="295">
        <f t="shared" si="323"/>
        <v>0</v>
      </c>
      <c r="I235">
        <v>96</v>
      </c>
      <c r="J235" s="325"/>
      <c r="K235" s="325"/>
      <c r="L235" s="325"/>
      <c r="M235" s="325"/>
      <c r="N235" s="325"/>
      <c r="O235" s="394"/>
      <c r="P235" s="360">
        <f t="shared" si="313"/>
        <v>97</v>
      </c>
      <c r="Q235" s="359" t="str">
        <f t="shared" si="288"/>
        <v>bxx97</v>
      </c>
      <c r="R235" s="334">
        <f t="shared" si="296"/>
        <v>3</v>
      </c>
      <c r="S235" s="82">
        <f t="shared" si="297"/>
        <v>0</v>
      </c>
      <c r="T235" s="295">
        <f t="shared" si="298"/>
        <v>0</v>
      </c>
      <c r="U235" s="295">
        <f t="shared" si="314"/>
        <v>0</v>
      </c>
      <c r="V235" s="295">
        <f t="shared" si="324"/>
        <v>0</v>
      </c>
      <c r="W235">
        <v>96</v>
      </c>
      <c r="X235" s="325"/>
      <c r="Y235" s="325"/>
      <c r="Z235" s="325"/>
      <c r="AA235" s="325"/>
      <c r="AB235" s="325"/>
      <c r="AC235" s="394"/>
      <c r="AD235" s="360">
        <f t="shared" si="315"/>
        <v>97</v>
      </c>
      <c r="AE235" s="359" t="str">
        <f t="shared" si="289"/>
        <v>bxx97</v>
      </c>
      <c r="AF235" s="334">
        <f t="shared" si="299"/>
        <v>3</v>
      </c>
      <c r="AG235" s="82">
        <f t="shared" si="300"/>
        <v>0</v>
      </c>
      <c r="AH235" s="295">
        <f t="shared" si="301"/>
        <v>0</v>
      </c>
      <c r="AI235" s="295">
        <f t="shared" si="316"/>
        <v>0</v>
      </c>
      <c r="AJ235" s="295">
        <f t="shared" si="325"/>
        <v>0</v>
      </c>
      <c r="AK235">
        <v>96</v>
      </c>
      <c r="AL235" s="325"/>
      <c r="AM235" s="325"/>
      <c r="AN235" s="325"/>
      <c r="AO235" s="325"/>
      <c r="AP235" s="325"/>
      <c r="AQ235" s="394"/>
      <c r="AR235" s="360">
        <f t="shared" si="317"/>
        <v>97</v>
      </c>
      <c r="AS235" s="359" t="str">
        <f t="shared" si="290"/>
        <v>bxx97</v>
      </c>
      <c r="AT235" s="334">
        <f t="shared" si="302"/>
        <v>3</v>
      </c>
      <c r="AU235" s="82">
        <f t="shared" si="303"/>
        <v>0</v>
      </c>
      <c r="AV235" s="295">
        <f t="shared" si="304"/>
        <v>0</v>
      </c>
      <c r="AW235" s="295">
        <f t="shared" si="318"/>
        <v>0</v>
      </c>
      <c r="AX235" s="295">
        <f t="shared" si="326"/>
        <v>0</v>
      </c>
      <c r="AY235">
        <v>96</v>
      </c>
      <c r="AZ235" s="325"/>
      <c r="BA235" s="325"/>
      <c r="BB235" s="325"/>
      <c r="BC235" s="325"/>
      <c r="BD235" s="325"/>
      <c r="BE235" s="394"/>
      <c r="BF235" s="360">
        <f t="shared" si="319"/>
        <v>97</v>
      </c>
      <c r="BG235" s="359" t="str">
        <f t="shared" si="291"/>
        <v>bxx97</v>
      </c>
      <c r="BH235" s="334">
        <f t="shared" si="305"/>
        <v>3</v>
      </c>
      <c r="BI235" s="82">
        <f t="shared" si="306"/>
        <v>0</v>
      </c>
      <c r="BJ235" s="295">
        <f t="shared" si="307"/>
        <v>0</v>
      </c>
      <c r="BK235" s="295">
        <f t="shared" si="320"/>
        <v>0</v>
      </c>
      <c r="BL235" s="295">
        <f t="shared" si="327"/>
        <v>0</v>
      </c>
      <c r="BM235">
        <v>96</v>
      </c>
      <c r="BN235" s="325"/>
      <c r="BO235" s="325"/>
      <c r="BP235" s="325"/>
      <c r="BQ235" s="325"/>
      <c r="BR235" s="325"/>
      <c r="BS235" s="394"/>
      <c r="BT235" s="360">
        <f t="shared" si="321"/>
        <v>97</v>
      </c>
      <c r="BU235" s="359" t="str">
        <f t="shared" si="292"/>
        <v>bxx97</v>
      </c>
      <c r="BV235" s="334">
        <f t="shared" si="308"/>
        <v>3</v>
      </c>
      <c r="BW235" s="82">
        <f t="shared" si="309"/>
        <v>0</v>
      </c>
      <c r="BX235" s="295">
        <f t="shared" si="310"/>
        <v>0</v>
      </c>
      <c r="BY235" s="295">
        <f t="shared" si="322"/>
        <v>0</v>
      </c>
      <c r="BZ235" s="295">
        <f t="shared" si="328"/>
        <v>0</v>
      </c>
      <c r="CA235">
        <v>96</v>
      </c>
      <c r="CB235" s="325"/>
      <c r="CC235" s="325"/>
      <c r="CD235" s="325"/>
      <c r="CE235" s="325"/>
      <c r="CF235" s="325"/>
      <c r="CH235" s="394"/>
    </row>
    <row r="236" spans="1:86" ht="15" customHeight="1">
      <c r="A236" s="394"/>
      <c r="B236" s="360">
        <f t="shared" si="311"/>
        <v>98</v>
      </c>
      <c r="C236" s="359" t="str">
        <f t="shared" si="287"/>
        <v>bxx98</v>
      </c>
      <c r="D236" s="334">
        <f t="shared" ref="D236:D258" si="329">IF(I236&gt;emp1_fin,3,IF(I236&lt;=emp1_conge,0,2))</f>
        <v>3</v>
      </c>
      <c r="E236" s="82">
        <f t="shared" ref="E236:E258" si="330">IF(D236=2,emp1_vers,0)</f>
        <v>0</v>
      </c>
      <c r="F236" s="295">
        <f t="shared" ref="F236:F258" si="331">IF(D236=2,ROUND(emp1_tx*H235,2),0)</f>
        <v>0</v>
      </c>
      <c r="G236" s="295">
        <f t="shared" si="312"/>
        <v>0</v>
      </c>
      <c r="H236" s="295">
        <f t="shared" si="323"/>
        <v>0</v>
      </c>
      <c r="I236" s="156">
        <v>97</v>
      </c>
      <c r="J236" s="325"/>
      <c r="K236" s="325"/>
      <c r="L236" s="325"/>
      <c r="M236" s="325"/>
      <c r="N236" s="325"/>
      <c r="O236" s="394"/>
      <c r="P236" s="360">
        <f t="shared" si="313"/>
        <v>98</v>
      </c>
      <c r="Q236" s="359" t="str">
        <f t="shared" si="288"/>
        <v>bxx98</v>
      </c>
      <c r="R236" s="334">
        <f t="shared" ref="R236:R258" si="332">IF(W236&gt;emp2_fin,3,IF(W236&lt;=emp2_conge,0,2))</f>
        <v>3</v>
      </c>
      <c r="S236" s="82">
        <f t="shared" ref="S236:S258" si="333">IF(R236=2,emp2_vers,0)</f>
        <v>0</v>
      </c>
      <c r="T236" s="295">
        <f t="shared" ref="T236:T258" si="334">IF(R236=2,ROUND(emp2_tx*V235,2),0)</f>
        <v>0</v>
      </c>
      <c r="U236" s="295">
        <f t="shared" si="314"/>
        <v>0</v>
      </c>
      <c r="V236" s="295">
        <f t="shared" si="324"/>
        <v>0</v>
      </c>
      <c r="W236" s="156">
        <v>97</v>
      </c>
      <c r="X236" s="325"/>
      <c r="Y236" s="325"/>
      <c r="Z236" s="325"/>
      <c r="AA236" s="325"/>
      <c r="AB236" s="325"/>
      <c r="AC236" s="394"/>
      <c r="AD236" s="360">
        <f t="shared" si="315"/>
        <v>98</v>
      </c>
      <c r="AE236" s="359" t="str">
        <f t="shared" si="289"/>
        <v>bxx98</v>
      </c>
      <c r="AF236" s="334">
        <f t="shared" ref="AF236:AF258" si="335">IF(AK236&gt;emp3_fin,3,IF(AK236&lt;=emp3_conge,0,2))</f>
        <v>3</v>
      </c>
      <c r="AG236" s="82">
        <f t="shared" ref="AG236:AG258" si="336">IF(AF236=2,emp3_vers,0)</f>
        <v>0</v>
      </c>
      <c r="AH236" s="295">
        <f t="shared" ref="AH236:AH258" si="337">IF(AF236=2,ROUND(emp3_tx*AJ235,2),0)</f>
        <v>0</v>
      </c>
      <c r="AI236" s="295">
        <f t="shared" si="316"/>
        <v>0</v>
      </c>
      <c r="AJ236" s="295">
        <f t="shared" si="325"/>
        <v>0</v>
      </c>
      <c r="AK236" s="156">
        <v>97</v>
      </c>
      <c r="AL236" s="325"/>
      <c r="AM236" s="325"/>
      <c r="AN236" s="325"/>
      <c r="AO236" s="325"/>
      <c r="AP236" s="325"/>
      <c r="AQ236" s="394"/>
      <c r="AR236" s="360">
        <f t="shared" si="317"/>
        <v>98</v>
      </c>
      <c r="AS236" s="359" t="str">
        <f t="shared" si="290"/>
        <v>bxx98</v>
      </c>
      <c r="AT236" s="334">
        <f t="shared" ref="AT236:AT258" si="338">IF(AY236&gt;emp4_fin,3,IF(AY236&lt;=emp4_conge,0,2))</f>
        <v>3</v>
      </c>
      <c r="AU236" s="82">
        <f t="shared" ref="AU236:AU258" si="339">IF(AT236=2,emp4_vers,0)</f>
        <v>0</v>
      </c>
      <c r="AV236" s="295">
        <f t="shared" ref="AV236:AV258" si="340">IF(AT236=2,ROUND(emp4_tx*AX235,2),0)</f>
        <v>0</v>
      </c>
      <c r="AW236" s="295">
        <f t="shared" si="318"/>
        <v>0</v>
      </c>
      <c r="AX236" s="295">
        <f t="shared" si="326"/>
        <v>0</v>
      </c>
      <c r="AY236" s="156">
        <v>97</v>
      </c>
      <c r="AZ236" s="325"/>
      <c r="BA236" s="325"/>
      <c r="BB236" s="325"/>
      <c r="BC236" s="325"/>
      <c r="BD236" s="325"/>
      <c r="BE236" s="394"/>
      <c r="BF236" s="360">
        <f t="shared" si="319"/>
        <v>98</v>
      </c>
      <c r="BG236" s="359" t="str">
        <f t="shared" si="291"/>
        <v>bxx98</v>
      </c>
      <c r="BH236" s="334">
        <f t="shared" ref="BH236:BH258" si="341">IF(BM236&gt;emp5_fin,3,IF(BM236&lt;=emp5_conge,0,2))</f>
        <v>3</v>
      </c>
      <c r="BI236" s="82">
        <f t="shared" ref="BI236:BI258" si="342">IF(BH236=2,emp5_vers,0)</f>
        <v>0</v>
      </c>
      <c r="BJ236" s="295">
        <f t="shared" ref="BJ236:BJ258" si="343">IF(BH236=2,ROUND(emp5_tx*BL235,2),0)</f>
        <v>0</v>
      </c>
      <c r="BK236" s="295">
        <f t="shared" si="320"/>
        <v>0</v>
      </c>
      <c r="BL236" s="295">
        <f t="shared" si="327"/>
        <v>0</v>
      </c>
      <c r="BM236" s="156">
        <v>97</v>
      </c>
      <c r="BN236" s="325"/>
      <c r="BO236" s="325"/>
      <c r="BP236" s="325"/>
      <c r="BQ236" s="325"/>
      <c r="BR236" s="325"/>
      <c r="BS236" s="394"/>
      <c r="BT236" s="360">
        <f t="shared" si="321"/>
        <v>98</v>
      </c>
      <c r="BU236" s="359" t="str">
        <f t="shared" si="292"/>
        <v>bxx98</v>
      </c>
      <c r="BV236" s="334">
        <f t="shared" ref="BV236:BV258" si="344">IF(CA236&gt;emp6_fin,3,IF(CA236&lt;=emp6_conge,0,2))</f>
        <v>3</v>
      </c>
      <c r="BW236" s="82">
        <f t="shared" ref="BW236:BW258" si="345">IF(BV236=2,emp6_vers,0)</f>
        <v>0</v>
      </c>
      <c r="BX236" s="295">
        <f t="shared" ref="BX236:BX258" si="346">IF(BV236=2,ROUND(emp6_tx*BZ235,2),0)</f>
        <v>0</v>
      </c>
      <c r="BY236" s="295">
        <f t="shared" si="322"/>
        <v>0</v>
      </c>
      <c r="BZ236" s="295">
        <f t="shared" si="328"/>
        <v>0</v>
      </c>
      <c r="CA236" s="156">
        <v>97</v>
      </c>
      <c r="CB236" s="325"/>
      <c r="CC236" s="325"/>
      <c r="CD236" s="325"/>
      <c r="CE236" s="325"/>
      <c r="CF236" s="325"/>
      <c r="CH236" s="394"/>
    </row>
    <row r="237" spans="1:86" ht="15" customHeight="1">
      <c r="A237" s="394"/>
      <c r="B237" s="360">
        <f t="shared" si="311"/>
        <v>99</v>
      </c>
      <c r="C237" s="359" t="str">
        <f t="shared" si="287"/>
        <v>bxx99</v>
      </c>
      <c r="D237" s="334">
        <f t="shared" si="329"/>
        <v>3</v>
      </c>
      <c r="E237" s="82">
        <f t="shared" si="330"/>
        <v>0</v>
      </c>
      <c r="F237" s="295">
        <f t="shared" si="331"/>
        <v>0</v>
      </c>
      <c r="G237" s="295">
        <f t="shared" si="312"/>
        <v>0</v>
      </c>
      <c r="H237" s="295">
        <f t="shared" si="323"/>
        <v>0</v>
      </c>
      <c r="I237">
        <v>98</v>
      </c>
      <c r="J237" s="325"/>
      <c r="K237" s="325"/>
      <c r="L237" s="325"/>
      <c r="M237" s="325"/>
      <c r="N237" s="325"/>
      <c r="O237" s="394"/>
      <c r="P237" s="360">
        <f t="shared" si="313"/>
        <v>99</v>
      </c>
      <c r="Q237" s="359" t="str">
        <f t="shared" si="288"/>
        <v>bxx99</v>
      </c>
      <c r="R237" s="334">
        <f t="shared" si="332"/>
        <v>3</v>
      </c>
      <c r="S237" s="82">
        <f t="shared" si="333"/>
        <v>0</v>
      </c>
      <c r="T237" s="295">
        <f t="shared" si="334"/>
        <v>0</v>
      </c>
      <c r="U237" s="295">
        <f t="shared" si="314"/>
        <v>0</v>
      </c>
      <c r="V237" s="295">
        <f t="shared" si="324"/>
        <v>0</v>
      </c>
      <c r="W237">
        <v>98</v>
      </c>
      <c r="X237" s="325"/>
      <c r="Y237" s="325"/>
      <c r="Z237" s="325"/>
      <c r="AA237" s="325"/>
      <c r="AB237" s="325"/>
      <c r="AC237" s="394"/>
      <c r="AD237" s="360">
        <f t="shared" si="315"/>
        <v>99</v>
      </c>
      <c r="AE237" s="359" t="str">
        <f t="shared" si="289"/>
        <v>bxx99</v>
      </c>
      <c r="AF237" s="334">
        <f t="shared" si="335"/>
        <v>3</v>
      </c>
      <c r="AG237" s="82">
        <f t="shared" si="336"/>
        <v>0</v>
      </c>
      <c r="AH237" s="295">
        <f t="shared" si="337"/>
        <v>0</v>
      </c>
      <c r="AI237" s="295">
        <f t="shared" si="316"/>
        <v>0</v>
      </c>
      <c r="AJ237" s="295">
        <f t="shared" si="325"/>
        <v>0</v>
      </c>
      <c r="AK237">
        <v>98</v>
      </c>
      <c r="AL237" s="325"/>
      <c r="AM237" s="325"/>
      <c r="AN237" s="325"/>
      <c r="AO237" s="325"/>
      <c r="AP237" s="325"/>
      <c r="AQ237" s="394"/>
      <c r="AR237" s="360">
        <f t="shared" si="317"/>
        <v>99</v>
      </c>
      <c r="AS237" s="359" t="str">
        <f t="shared" si="290"/>
        <v>bxx99</v>
      </c>
      <c r="AT237" s="334">
        <f t="shared" si="338"/>
        <v>3</v>
      </c>
      <c r="AU237" s="82">
        <f t="shared" si="339"/>
        <v>0</v>
      </c>
      <c r="AV237" s="295">
        <f t="shared" si="340"/>
        <v>0</v>
      </c>
      <c r="AW237" s="295">
        <f t="shared" si="318"/>
        <v>0</v>
      </c>
      <c r="AX237" s="295">
        <f t="shared" si="326"/>
        <v>0</v>
      </c>
      <c r="AY237">
        <v>98</v>
      </c>
      <c r="AZ237" s="325"/>
      <c r="BA237" s="325"/>
      <c r="BB237" s="325"/>
      <c r="BC237" s="325"/>
      <c r="BD237" s="325"/>
      <c r="BE237" s="394"/>
      <c r="BF237" s="360">
        <f t="shared" si="319"/>
        <v>99</v>
      </c>
      <c r="BG237" s="359" t="str">
        <f t="shared" si="291"/>
        <v>bxx99</v>
      </c>
      <c r="BH237" s="334">
        <f t="shared" si="341"/>
        <v>3</v>
      </c>
      <c r="BI237" s="82">
        <f t="shared" si="342"/>
        <v>0</v>
      </c>
      <c r="BJ237" s="295">
        <f t="shared" si="343"/>
        <v>0</v>
      </c>
      <c r="BK237" s="295">
        <f t="shared" si="320"/>
        <v>0</v>
      </c>
      <c r="BL237" s="295">
        <f t="shared" si="327"/>
        <v>0</v>
      </c>
      <c r="BM237">
        <v>98</v>
      </c>
      <c r="BN237" s="325"/>
      <c r="BO237" s="325"/>
      <c r="BP237" s="325"/>
      <c r="BQ237" s="325"/>
      <c r="BR237" s="325"/>
      <c r="BS237" s="394"/>
      <c r="BT237" s="360">
        <f t="shared" si="321"/>
        <v>99</v>
      </c>
      <c r="BU237" s="359" t="str">
        <f t="shared" si="292"/>
        <v>bxx99</v>
      </c>
      <c r="BV237" s="334">
        <f t="shared" si="344"/>
        <v>3</v>
      </c>
      <c r="BW237" s="82">
        <f t="shared" si="345"/>
        <v>0</v>
      </c>
      <c r="BX237" s="295">
        <f t="shared" si="346"/>
        <v>0</v>
      </c>
      <c r="BY237" s="295">
        <f t="shared" si="322"/>
        <v>0</v>
      </c>
      <c r="BZ237" s="295">
        <f t="shared" si="328"/>
        <v>0</v>
      </c>
      <c r="CA237">
        <v>98</v>
      </c>
      <c r="CB237" s="325"/>
      <c r="CC237" s="325"/>
      <c r="CD237" s="325"/>
      <c r="CE237" s="325"/>
      <c r="CF237" s="325"/>
      <c r="CH237" s="394"/>
    </row>
    <row r="238" spans="1:86" ht="15" customHeight="1">
      <c r="A238" s="394"/>
      <c r="B238" s="360">
        <f t="shared" si="311"/>
        <v>100</v>
      </c>
      <c r="C238" s="359" t="str">
        <f t="shared" si="287"/>
        <v>bxx100</v>
      </c>
      <c r="D238" s="334">
        <f t="shared" si="329"/>
        <v>3</v>
      </c>
      <c r="E238" s="82">
        <f t="shared" si="330"/>
        <v>0</v>
      </c>
      <c r="F238" s="295">
        <f t="shared" si="331"/>
        <v>0</v>
      </c>
      <c r="G238" s="295">
        <f t="shared" si="312"/>
        <v>0</v>
      </c>
      <c r="H238" s="295">
        <f t="shared" si="323"/>
        <v>0</v>
      </c>
      <c r="I238" s="156">
        <v>99</v>
      </c>
      <c r="J238" s="325"/>
      <c r="K238" s="325"/>
      <c r="L238" s="325"/>
      <c r="M238" s="325"/>
      <c r="N238" s="325"/>
      <c r="O238" s="394"/>
      <c r="P238" s="360">
        <f t="shared" si="313"/>
        <v>100</v>
      </c>
      <c r="Q238" s="359" t="str">
        <f t="shared" si="288"/>
        <v>bxx100</v>
      </c>
      <c r="R238" s="334">
        <f t="shared" si="332"/>
        <v>3</v>
      </c>
      <c r="S238" s="82">
        <f t="shared" si="333"/>
        <v>0</v>
      </c>
      <c r="T238" s="295">
        <f t="shared" si="334"/>
        <v>0</v>
      </c>
      <c r="U238" s="295">
        <f t="shared" si="314"/>
        <v>0</v>
      </c>
      <c r="V238" s="295">
        <f t="shared" si="324"/>
        <v>0</v>
      </c>
      <c r="W238" s="156">
        <v>99</v>
      </c>
      <c r="X238" s="325"/>
      <c r="Y238" s="325"/>
      <c r="Z238" s="325"/>
      <c r="AA238" s="325"/>
      <c r="AB238" s="325"/>
      <c r="AC238" s="394"/>
      <c r="AD238" s="360">
        <f t="shared" si="315"/>
        <v>100</v>
      </c>
      <c r="AE238" s="359" t="str">
        <f t="shared" si="289"/>
        <v>bxx100</v>
      </c>
      <c r="AF238" s="334">
        <f t="shared" si="335"/>
        <v>3</v>
      </c>
      <c r="AG238" s="82">
        <f t="shared" si="336"/>
        <v>0</v>
      </c>
      <c r="AH238" s="295">
        <f t="shared" si="337"/>
        <v>0</v>
      </c>
      <c r="AI238" s="295">
        <f t="shared" si="316"/>
        <v>0</v>
      </c>
      <c r="AJ238" s="295">
        <f t="shared" si="325"/>
        <v>0</v>
      </c>
      <c r="AK238" s="156">
        <v>99</v>
      </c>
      <c r="AL238" s="325"/>
      <c r="AM238" s="325"/>
      <c r="AN238" s="325"/>
      <c r="AO238" s="325"/>
      <c r="AP238" s="325"/>
      <c r="AQ238" s="394"/>
      <c r="AR238" s="360">
        <f t="shared" si="317"/>
        <v>100</v>
      </c>
      <c r="AS238" s="359" t="str">
        <f t="shared" si="290"/>
        <v>bxx100</v>
      </c>
      <c r="AT238" s="334">
        <f t="shared" si="338"/>
        <v>3</v>
      </c>
      <c r="AU238" s="82">
        <f t="shared" si="339"/>
        <v>0</v>
      </c>
      <c r="AV238" s="295">
        <f t="shared" si="340"/>
        <v>0</v>
      </c>
      <c r="AW238" s="295">
        <f t="shared" si="318"/>
        <v>0</v>
      </c>
      <c r="AX238" s="295">
        <f t="shared" si="326"/>
        <v>0</v>
      </c>
      <c r="AY238" s="156">
        <v>99</v>
      </c>
      <c r="AZ238" s="325"/>
      <c r="BA238" s="325"/>
      <c r="BB238" s="325"/>
      <c r="BC238" s="325"/>
      <c r="BD238" s="325"/>
      <c r="BE238" s="394"/>
      <c r="BF238" s="360">
        <f t="shared" si="319"/>
        <v>100</v>
      </c>
      <c r="BG238" s="359" t="str">
        <f t="shared" si="291"/>
        <v>bxx100</v>
      </c>
      <c r="BH238" s="334">
        <f t="shared" si="341"/>
        <v>3</v>
      </c>
      <c r="BI238" s="82">
        <f t="shared" si="342"/>
        <v>0</v>
      </c>
      <c r="BJ238" s="295">
        <f t="shared" si="343"/>
        <v>0</v>
      </c>
      <c r="BK238" s="295">
        <f t="shared" si="320"/>
        <v>0</v>
      </c>
      <c r="BL238" s="295">
        <f t="shared" si="327"/>
        <v>0</v>
      </c>
      <c r="BM238" s="156">
        <v>99</v>
      </c>
      <c r="BN238" s="325"/>
      <c r="BO238" s="325"/>
      <c r="BP238" s="325"/>
      <c r="BQ238" s="325"/>
      <c r="BR238" s="325"/>
      <c r="BS238" s="394"/>
      <c r="BT238" s="360">
        <f t="shared" si="321"/>
        <v>100</v>
      </c>
      <c r="BU238" s="359" t="str">
        <f t="shared" si="292"/>
        <v>bxx100</v>
      </c>
      <c r="BV238" s="334">
        <f t="shared" si="344"/>
        <v>3</v>
      </c>
      <c r="BW238" s="82">
        <f t="shared" si="345"/>
        <v>0</v>
      </c>
      <c r="BX238" s="295">
        <f t="shared" si="346"/>
        <v>0</v>
      </c>
      <c r="BY238" s="295">
        <f t="shared" si="322"/>
        <v>0</v>
      </c>
      <c r="BZ238" s="295">
        <f t="shared" si="328"/>
        <v>0</v>
      </c>
      <c r="CA238" s="156">
        <v>99</v>
      </c>
      <c r="CB238" s="325"/>
      <c r="CC238" s="325"/>
      <c r="CD238" s="325"/>
      <c r="CE238" s="325"/>
      <c r="CF238" s="325"/>
      <c r="CH238" s="394"/>
    </row>
    <row r="239" spans="1:86" ht="15" customHeight="1">
      <c r="A239" s="394"/>
      <c r="B239" s="360">
        <f t="shared" si="311"/>
        <v>101</v>
      </c>
      <c r="C239" s="359" t="str">
        <f t="shared" si="287"/>
        <v>bxx101</v>
      </c>
      <c r="D239" s="334">
        <f t="shared" si="329"/>
        <v>3</v>
      </c>
      <c r="E239" s="82">
        <f t="shared" si="330"/>
        <v>0</v>
      </c>
      <c r="F239" s="295">
        <f t="shared" si="331"/>
        <v>0</v>
      </c>
      <c r="G239" s="295">
        <f t="shared" si="312"/>
        <v>0</v>
      </c>
      <c r="H239" s="295">
        <f t="shared" si="323"/>
        <v>0</v>
      </c>
      <c r="I239">
        <v>100</v>
      </c>
      <c r="J239" s="325"/>
      <c r="K239" s="325"/>
      <c r="L239" s="325"/>
      <c r="M239" s="325"/>
      <c r="N239" s="325"/>
      <c r="O239" s="394"/>
      <c r="P239" s="360">
        <f t="shared" si="313"/>
        <v>101</v>
      </c>
      <c r="Q239" s="359" t="str">
        <f t="shared" si="288"/>
        <v>bxx101</v>
      </c>
      <c r="R239" s="334">
        <f t="shared" si="332"/>
        <v>3</v>
      </c>
      <c r="S239" s="82">
        <f t="shared" si="333"/>
        <v>0</v>
      </c>
      <c r="T239" s="295">
        <f t="shared" si="334"/>
        <v>0</v>
      </c>
      <c r="U239" s="295">
        <f t="shared" si="314"/>
        <v>0</v>
      </c>
      <c r="V239" s="295">
        <f t="shared" si="324"/>
        <v>0</v>
      </c>
      <c r="W239">
        <v>100</v>
      </c>
      <c r="X239" s="325"/>
      <c r="Y239" s="325"/>
      <c r="Z239" s="325"/>
      <c r="AA239" s="325"/>
      <c r="AB239" s="325"/>
      <c r="AC239" s="394"/>
      <c r="AD239" s="360">
        <f t="shared" si="315"/>
        <v>101</v>
      </c>
      <c r="AE239" s="359" t="str">
        <f t="shared" si="289"/>
        <v>bxx101</v>
      </c>
      <c r="AF239" s="334">
        <f t="shared" si="335"/>
        <v>3</v>
      </c>
      <c r="AG239" s="82">
        <f t="shared" si="336"/>
        <v>0</v>
      </c>
      <c r="AH239" s="295">
        <f t="shared" si="337"/>
        <v>0</v>
      </c>
      <c r="AI239" s="295">
        <f t="shared" si="316"/>
        <v>0</v>
      </c>
      <c r="AJ239" s="295">
        <f t="shared" si="325"/>
        <v>0</v>
      </c>
      <c r="AK239">
        <v>100</v>
      </c>
      <c r="AL239" s="325"/>
      <c r="AM239" s="325"/>
      <c r="AN239" s="325"/>
      <c r="AO239" s="325"/>
      <c r="AP239" s="325"/>
      <c r="AQ239" s="394"/>
      <c r="AR239" s="360">
        <f t="shared" si="317"/>
        <v>101</v>
      </c>
      <c r="AS239" s="359" t="str">
        <f t="shared" si="290"/>
        <v>bxx101</v>
      </c>
      <c r="AT239" s="334">
        <f t="shared" si="338"/>
        <v>3</v>
      </c>
      <c r="AU239" s="82">
        <f t="shared" si="339"/>
        <v>0</v>
      </c>
      <c r="AV239" s="295">
        <f t="shared" si="340"/>
        <v>0</v>
      </c>
      <c r="AW239" s="295">
        <f t="shared" si="318"/>
        <v>0</v>
      </c>
      <c r="AX239" s="295">
        <f t="shared" si="326"/>
        <v>0</v>
      </c>
      <c r="AY239">
        <v>100</v>
      </c>
      <c r="AZ239" s="325"/>
      <c r="BA239" s="325"/>
      <c r="BB239" s="325"/>
      <c r="BC239" s="325"/>
      <c r="BD239" s="325"/>
      <c r="BE239" s="394"/>
      <c r="BF239" s="360">
        <f t="shared" si="319"/>
        <v>101</v>
      </c>
      <c r="BG239" s="359" t="str">
        <f t="shared" si="291"/>
        <v>bxx101</v>
      </c>
      <c r="BH239" s="334">
        <f t="shared" si="341"/>
        <v>3</v>
      </c>
      <c r="BI239" s="82">
        <f t="shared" si="342"/>
        <v>0</v>
      </c>
      <c r="BJ239" s="295">
        <f t="shared" si="343"/>
        <v>0</v>
      </c>
      <c r="BK239" s="295">
        <f t="shared" si="320"/>
        <v>0</v>
      </c>
      <c r="BL239" s="295">
        <f t="shared" si="327"/>
        <v>0</v>
      </c>
      <c r="BM239">
        <v>100</v>
      </c>
      <c r="BN239" s="325"/>
      <c r="BO239" s="325"/>
      <c r="BP239" s="325"/>
      <c r="BQ239" s="325"/>
      <c r="BR239" s="325"/>
      <c r="BS239" s="394"/>
      <c r="BT239" s="360">
        <f t="shared" si="321"/>
        <v>101</v>
      </c>
      <c r="BU239" s="359" t="str">
        <f t="shared" si="292"/>
        <v>bxx101</v>
      </c>
      <c r="BV239" s="334">
        <f t="shared" si="344"/>
        <v>3</v>
      </c>
      <c r="BW239" s="82">
        <f t="shared" si="345"/>
        <v>0</v>
      </c>
      <c r="BX239" s="295">
        <f t="shared" si="346"/>
        <v>0</v>
      </c>
      <c r="BY239" s="295">
        <f t="shared" si="322"/>
        <v>0</v>
      </c>
      <c r="BZ239" s="295">
        <f t="shared" si="328"/>
        <v>0</v>
      </c>
      <c r="CA239">
        <v>100</v>
      </c>
      <c r="CB239" s="325"/>
      <c r="CC239" s="325"/>
      <c r="CD239" s="325"/>
      <c r="CE239" s="325"/>
      <c r="CF239" s="325"/>
      <c r="CH239" s="394"/>
    </row>
    <row r="240" spans="1:86" ht="15" customHeight="1">
      <c r="A240" s="394"/>
      <c r="B240" s="360">
        <f t="shared" si="311"/>
        <v>102</v>
      </c>
      <c r="C240" s="359" t="str">
        <f t="shared" si="287"/>
        <v>bxx102</v>
      </c>
      <c r="D240" s="334">
        <f t="shared" si="329"/>
        <v>3</v>
      </c>
      <c r="E240" s="82">
        <f t="shared" si="330"/>
        <v>0</v>
      </c>
      <c r="F240" s="295">
        <f t="shared" si="331"/>
        <v>0</v>
      </c>
      <c r="G240" s="295">
        <f t="shared" si="312"/>
        <v>0</v>
      </c>
      <c r="H240" s="295">
        <f t="shared" si="323"/>
        <v>0</v>
      </c>
      <c r="I240" s="156">
        <v>101</v>
      </c>
      <c r="J240" s="325"/>
      <c r="K240" s="325"/>
      <c r="L240" s="325"/>
      <c r="M240" s="325"/>
      <c r="N240" s="325"/>
      <c r="O240" s="394"/>
      <c r="P240" s="360">
        <f t="shared" si="313"/>
        <v>102</v>
      </c>
      <c r="Q240" s="359" t="str">
        <f t="shared" si="288"/>
        <v>bxx102</v>
      </c>
      <c r="R240" s="334">
        <f t="shared" si="332"/>
        <v>3</v>
      </c>
      <c r="S240" s="82">
        <f t="shared" si="333"/>
        <v>0</v>
      </c>
      <c r="T240" s="295">
        <f t="shared" si="334"/>
        <v>0</v>
      </c>
      <c r="U240" s="295">
        <f t="shared" si="314"/>
        <v>0</v>
      </c>
      <c r="V240" s="295">
        <f t="shared" si="324"/>
        <v>0</v>
      </c>
      <c r="W240" s="156">
        <v>101</v>
      </c>
      <c r="X240" s="325"/>
      <c r="Y240" s="325"/>
      <c r="Z240" s="325"/>
      <c r="AA240" s="325"/>
      <c r="AB240" s="325"/>
      <c r="AC240" s="394"/>
      <c r="AD240" s="360">
        <f t="shared" si="315"/>
        <v>102</v>
      </c>
      <c r="AE240" s="359" t="str">
        <f t="shared" si="289"/>
        <v>bxx102</v>
      </c>
      <c r="AF240" s="334">
        <f t="shared" si="335"/>
        <v>3</v>
      </c>
      <c r="AG240" s="82">
        <f t="shared" si="336"/>
        <v>0</v>
      </c>
      <c r="AH240" s="295">
        <f t="shared" si="337"/>
        <v>0</v>
      </c>
      <c r="AI240" s="295">
        <f t="shared" si="316"/>
        <v>0</v>
      </c>
      <c r="AJ240" s="295">
        <f t="shared" si="325"/>
        <v>0</v>
      </c>
      <c r="AK240" s="156">
        <v>101</v>
      </c>
      <c r="AL240" s="325"/>
      <c r="AM240" s="325"/>
      <c r="AN240" s="325"/>
      <c r="AO240" s="325"/>
      <c r="AP240" s="325"/>
      <c r="AQ240" s="394"/>
      <c r="AR240" s="360">
        <f t="shared" si="317"/>
        <v>102</v>
      </c>
      <c r="AS240" s="359" t="str">
        <f t="shared" si="290"/>
        <v>bxx102</v>
      </c>
      <c r="AT240" s="334">
        <f t="shared" si="338"/>
        <v>3</v>
      </c>
      <c r="AU240" s="82">
        <f t="shared" si="339"/>
        <v>0</v>
      </c>
      <c r="AV240" s="295">
        <f t="shared" si="340"/>
        <v>0</v>
      </c>
      <c r="AW240" s="295">
        <f t="shared" si="318"/>
        <v>0</v>
      </c>
      <c r="AX240" s="295">
        <f t="shared" si="326"/>
        <v>0</v>
      </c>
      <c r="AY240" s="156">
        <v>101</v>
      </c>
      <c r="AZ240" s="325"/>
      <c r="BA240" s="325"/>
      <c r="BB240" s="325"/>
      <c r="BC240" s="325"/>
      <c r="BD240" s="325"/>
      <c r="BE240" s="394"/>
      <c r="BF240" s="360">
        <f t="shared" si="319"/>
        <v>102</v>
      </c>
      <c r="BG240" s="359" t="str">
        <f t="shared" si="291"/>
        <v>bxx102</v>
      </c>
      <c r="BH240" s="334">
        <f t="shared" si="341"/>
        <v>3</v>
      </c>
      <c r="BI240" s="82">
        <f t="shared" si="342"/>
        <v>0</v>
      </c>
      <c r="BJ240" s="295">
        <f t="shared" si="343"/>
        <v>0</v>
      </c>
      <c r="BK240" s="295">
        <f t="shared" si="320"/>
        <v>0</v>
      </c>
      <c r="BL240" s="295">
        <f t="shared" si="327"/>
        <v>0</v>
      </c>
      <c r="BM240" s="156">
        <v>101</v>
      </c>
      <c r="BN240" s="325"/>
      <c r="BO240" s="325"/>
      <c r="BP240" s="325"/>
      <c r="BQ240" s="325"/>
      <c r="BR240" s="325"/>
      <c r="BS240" s="394"/>
      <c r="BT240" s="360">
        <f t="shared" si="321"/>
        <v>102</v>
      </c>
      <c r="BU240" s="359" t="str">
        <f t="shared" si="292"/>
        <v>bxx102</v>
      </c>
      <c r="BV240" s="334">
        <f t="shared" si="344"/>
        <v>3</v>
      </c>
      <c r="BW240" s="82">
        <f t="shared" si="345"/>
        <v>0</v>
      </c>
      <c r="BX240" s="295">
        <f t="shared" si="346"/>
        <v>0</v>
      </c>
      <c r="BY240" s="295">
        <f t="shared" si="322"/>
        <v>0</v>
      </c>
      <c r="BZ240" s="295">
        <f t="shared" si="328"/>
        <v>0</v>
      </c>
      <c r="CA240" s="156">
        <v>101</v>
      </c>
      <c r="CB240" s="325"/>
      <c r="CC240" s="325"/>
      <c r="CD240" s="325"/>
      <c r="CE240" s="325"/>
      <c r="CF240" s="325"/>
      <c r="CH240" s="394"/>
    </row>
    <row r="241" spans="1:86" ht="15" customHeight="1">
      <c r="A241" s="394"/>
      <c r="B241" s="360">
        <f t="shared" si="311"/>
        <v>103</v>
      </c>
      <c r="C241" s="359" t="str">
        <f t="shared" si="287"/>
        <v>bxx103</v>
      </c>
      <c r="D241" s="334">
        <f t="shared" si="329"/>
        <v>3</v>
      </c>
      <c r="E241" s="82">
        <f t="shared" si="330"/>
        <v>0</v>
      </c>
      <c r="F241" s="295">
        <f t="shared" si="331"/>
        <v>0</v>
      </c>
      <c r="G241" s="295">
        <f t="shared" si="312"/>
        <v>0</v>
      </c>
      <c r="H241" s="295">
        <f t="shared" si="323"/>
        <v>0</v>
      </c>
      <c r="I241">
        <v>102</v>
      </c>
      <c r="J241" s="325"/>
      <c r="K241" s="325"/>
      <c r="L241" s="325"/>
      <c r="M241" s="325"/>
      <c r="N241" s="325"/>
      <c r="O241" s="394"/>
      <c r="P241" s="360">
        <f t="shared" si="313"/>
        <v>103</v>
      </c>
      <c r="Q241" s="359" t="str">
        <f t="shared" si="288"/>
        <v>bxx103</v>
      </c>
      <c r="R241" s="334">
        <f t="shared" si="332"/>
        <v>3</v>
      </c>
      <c r="S241" s="82">
        <f t="shared" si="333"/>
        <v>0</v>
      </c>
      <c r="T241" s="295">
        <f t="shared" si="334"/>
        <v>0</v>
      </c>
      <c r="U241" s="295">
        <f t="shared" si="314"/>
        <v>0</v>
      </c>
      <c r="V241" s="295">
        <f t="shared" si="324"/>
        <v>0</v>
      </c>
      <c r="W241">
        <v>102</v>
      </c>
      <c r="X241" s="325"/>
      <c r="Y241" s="325"/>
      <c r="Z241" s="325"/>
      <c r="AA241" s="325"/>
      <c r="AB241" s="325"/>
      <c r="AC241" s="394"/>
      <c r="AD241" s="360">
        <f t="shared" si="315"/>
        <v>103</v>
      </c>
      <c r="AE241" s="359" t="str">
        <f t="shared" si="289"/>
        <v>bxx103</v>
      </c>
      <c r="AF241" s="334">
        <f t="shared" si="335"/>
        <v>3</v>
      </c>
      <c r="AG241" s="82">
        <f t="shared" si="336"/>
        <v>0</v>
      </c>
      <c r="AH241" s="295">
        <f t="shared" si="337"/>
        <v>0</v>
      </c>
      <c r="AI241" s="295">
        <f t="shared" si="316"/>
        <v>0</v>
      </c>
      <c r="AJ241" s="295">
        <f t="shared" si="325"/>
        <v>0</v>
      </c>
      <c r="AK241">
        <v>102</v>
      </c>
      <c r="AL241" s="325"/>
      <c r="AM241" s="325"/>
      <c r="AN241" s="325"/>
      <c r="AO241" s="325"/>
      <c r="AP241" s="325"/>
      <c r="AQ241" s="394"/>
      <c r="AR241" s="360">
        <f t="shared" si="317"/>
        <v>103</v>
      </c>
      <c r="AS241" s="359" t="str">
        <f t="shared" si="290"/>
        <v>bxx103</v>
      </c>
      <c r="AT241" s="334">
        <f t="shared" si="338"/>
        <v>3</v>
      </c>
      <c r="AU241" s="82">
        <f t="shared" si="339"/>
        <v>0</v>
      </c>
      <c r="AV241" s="295">
        <f t="shared" si="340"/>
        <v>0</v>
      </c>
      <c r="AW241" s="295">
        <f t="shared" si="318"/>
        <v>0</v>
      </c>
      <c r="AX241" s="295">
        <f t="shared" si="326"/>
        <v>0</v>
      </c>
      <c r="AY241">
        <v>102</v>
      </c>
      <c r="AZ241" s="325"/>
      <c r="BA241" s="325"/>
      <c r="BB241" s="325"/>
      <c r="BC241" s="325"/>
      <c r="BD241" s="325"/>
      <c r="BE241" s="394"/>
      <c r="BF241" s="360">
        <f t="shared" si="319"/>
        <v>103</v>
      </c>
      <c r="BG241" s="359" t="str">
        <f t="shared" si="291"/>
        <v>bxx103</v>
      </c>
      <c r="BH241" s="334">
        <f t="shared" si="341"/>
        <v>3</v>
      </c>
      <c r="BI241" s="82">
        <f t="shared" si="342"/>
        <v>0</v>
      </c>
      <c r="BJ241" s="295">
        <f t="shared" si="343"/>
        <v>0</v>
      </c>
      <c r="BK241" s="295">
        <f t="shared" si="320"/>
        <v>0</v>
      </c>
      <c r="BL241" s="295">
        <f t="shared" si="327"/>
        <v>0</v>
      </c>
      <c r="BM241">
        <v>102</v>
      </c>
      <c r="BN241" s="325"/>
      <c r="BO241" s="325"/>
      <c r="BP241" s="325"/>
      <c r="BQ241" s="325"/>
      <c r="BR241" s="325"/>
      <c r="BS241" s="394"/>
      <c r="BT241" s="360">
        <f t="shared" si="321"/>
        <v>103</v>
      </c>
      <c r="BU241" s="359" t="str">
        <f t="shared" si="292"/>
        <v>bxx103</v>
      </c>
      <c r="BV241" s="334">
        <f t="shared" si="344"/>
        <v>3</v>
      </c>
      <c r="BW241" s="82">
        <f t="shared" si="345"/>
        <v>0</v>
      </c>
      <c r="BX241" s="295">
        <f t="shared" si="346"/>
        <v>0</v>
      </c>
      <c r="BY241" s="295">
        <f t="shared" si="322"/>
        <v>0</v>
      </c>
      <c r="BZ241" s="295">
        <f t="shared" si="328"/>
        <v>0</v>
      </c>
      <c r="CA241">
        <v>102</v>
      </c>
      <c r="CB241" s="325"/>
      <c r="CC241" s="325"/>
      <c r="CD241" s="325"/>
      <c r="CE241" s="325"/>
      <c r="CF241" s="325"/>
      <c r="CH241" s="394"/>
    </row>
    <row r="242" spans="1:86" ht="15" customHeight="1">
      <c r="A242" s="394"/>
      <c r="B242" s="360">
        <f t="shared" si="311"/>
        <v>104</v>
      </c>
      <c r="C242" s="359" t="str">
        <f t="shared" si="287"/>
        <v>bxx104</v>
      </c>
      <c r="D242" s="334">
        <f t="shared" si="329"/>
        <v>3</v>
      </c>
      <c r="E242" s="82">
        <f t="shared" si="330"/>
        <v>0</v>
      </c>
      <c r="F242" s="295">
        <f t="shared" si="331"/>
        <v>0</v>
      </c>
      <c r="G242" s="295">
        <f t="shared" si="312"/>
        <v>0</v>
      </c>
      <c r="H242" s="295">
        <f t="shared" si="323"/>
        <v>0</v>
      </c>
      <c r="I242">
        <v>103</v>
      </c>
      <c r="J242" s="325"/>
      <c r="K242" s="325"/>
      <c r="L242" s="325"/>
      <c r="M242" s="325"/>
      <c r="N242" s="325"/>
      <c r="O242" s="394"/>
      <c r="P242" s="360">
        <f t="shared" si="313"/>
        <v>104</v>
      </c>
      <c r="Q242" s="359" t="str">
        <f t="shared" si="288"/>
        <v>bxx104</v>
      </c>
      <c r="R242" s="334">
        <f t="shared" si="332"/>
        <v>3</v>
      </c>
      <c r="S242" s="82">
        <f t="shared" si="333"/>
        <v>0</v>
      </c>
      <c r="T242" s="295">
        <f t="shared" si="334"/>
        <v>0</v>
      </c>
      <c r="U242" s="295">
        <f t="shared" si="314"/>
        <v>0</v>
      </c>
      <c r="V242" s="295">
        <f t="shared" si="324"/>
        <v>0</v>
      </c>
      <c r="W242">
        <v>103</v>
      </c>
      <c r="X242" s="325"/>
      <c r="Y242" s="325"/>
      <c r="Z242" s="325"/>
      <c r="AA242" s="325"/>
      <c r="AB242" s="325"/>
      <c r="AC242" s="394"/>
      <c r="AD242" s="360">
        <f t="shared" si="315"/>
        <v>104</v>
      </c>
      <c r="AE242" s="359" t="str">
        <f t="shared" si="289"/>
        <v>bxx104</v>
      </c>
      <c r="AF242" s="334">
        <f t="shared" si="335"/>
        <v>3</v>
      </c>
      <c r="AG242" s="82">
        <f t="shared" si="336"/>
        <v>0</v>
      </c>
      <c r="AH242" s="295">
        <f t="shared" si="337"/>
        <v>0</v>
      </c>
      <c r="AI242" s="295">
        <f t="shared" si="316"/>
        <v>0</v>
      </c>
      <c r="AJ242" s="295">
        <f t="shared" si="325"/>
        <v>0</v>
      </c>
      <c r="AK242">
        <v>103</v>
      </c>
      <c r="AL242" s="325"/>
      <c r="AM242" s="325"/>
      <c r="AN242" s="325"/>
      <c r="AO242" s="325"/>
      <c r="AP242" s="325"/>
      <c r="AQ242" s="394"/>
      <c r="AR242" s="360">
        <f t="shared" si="317"/>
        <v>104</v>
      </c>
      <c r="AS242" s="359" t="str">
        <f t="shared" si="290"/>
        <v>bxx104</v>
      </c>
      <c r="AT242" s="334">
        <f t="shared" si="338"/>
        <v>3</v>
      </c>
      <c r="AU242" s="82">
        <f t="shared" si="339"/>
        <v>0</v>
      </c>
      <c r="AV242" s="295">
        <f t="shared" si="340"/>
        <v>0</v>
      </c>
      <c r="AW242" s="295">
        <f t="shared" si="318"/>
        <v>0</v>
      </c>
      <c r="AX242" s="295">
        <f t="shared" si="326"/>
        <v>0</v>
      </c>
      <c r="AY242">
        <v>103</v>
      </c>
      <c r="AZ242" s="325"/>
      <c r="BA242" s="325"/>
      <c r="BB242" s="325"/>
      <c r="BC242" s="325"/>
      <c r="BD242" s="325"/>
      <c r="BE242" s="394"/>
      <c r="BF242" s="360">
        <f t="shared" si="319"/>
        <v>104</v>
      </c>
      <c r="BG242" s="359" t="str">
        <f t="shared" si="291"/>
        <v>bxx104</v>
      </c>
      <c r="BH242" s="334">
        <f t="shared" si="341"/>
        <v>3</v>
      </c>
      <c r="BI242" s="82">
        <f t="shared" si="342"/>
        <v>0</v>
      </c>
      <c r="BJ242" s="295">
        <f t="shared" si="343"/>
        <v>0</v>
      </c>
      <c r="BK242" s="295">
        <f t="shared" si="320"/>
        <v>0</v>
      </c>
      <c r="BL242" s="295">
        <f t="shared" si="327"/>
        <v>0</v>
      </c>
      <c r="BM242">
        <v>103</v>
      </c>
      <c r="BN242" s="325"/>
      <c r="BO242" s="325"/>
      <c r="BP242" s="325"/>
      <c r="BQ242" s="325"/>
      <c r="BR242" s="325"/>
      <c r="BS242" s="394"/>
      <c r="BT242" s="360">
        <f t="shared" si="321"/>
        <v>104</v>
      </c>
      <c r="BU242" s="359" t="str">
        <f t="shared" si="292"/>
        <v>bxx104</v>
      </c>
      <c r="BV242" s="334">
        <f t="shared" si="344"/>
        <v>3</v>
      </c>
      <c r="BW242" s="82">
        <f t="shared" si="345"/>
        <v>0</v>
      </c>
      <c r="BX242" s="295">
        <f t="shared" si="346"/>
        <v>0</v>
      </c>
      <c r="BY242" s="295">
        <f t="shared" si="322"/>
        <v>0</v>
      </c>
      <c r="BZ242" s="295">
        <f t="shared" si="328"/>
        <v>0</v>
      </c>
      <c r="CA242">
        <v>103</v>
      </c>
      <c r="CB242" s="325"/>
      <c r="CC242" s="325"/>
      <c r="CD242" s="325"/>
      <c r="CE242" s="325"/>
      <c r="CF242" s="325"/>
      <c r="CH242" s="394"/>
    </row>
    <row r="243" spans="1:86" ht="15" customHeight="1">
      <c r="A243" s="394"/>
      <c r="B243" s="360">
        <f t="shared" si="311"/>
        <v>105</v>
      </c>
      <c r="C243" s="359" t="str">
        <f t="shared" si="287"/>
        <v>bxx105</v>
      </c>
      <c r="D243" s="334">
        <f t="shared" si="329"/>
        <v>3</v>
      </c>
      <c r="E243" s="82">
        <f t="shared" si="330"/>
        <v>0</v>
      </c>
      <c r="F243" s="295">
        <f t="shared" si="331"/>
        <v>0</v>
      </c>
      <c r="G243" s="295">
        <f t="shared" si="312"/>
        <v>0</v>
      </c>
      <c r="H243" s="295">
        <f t="shared" si="323"/>
        <v>0</v>
      </c>
      <c r="I243" s="156">
        <v>104</v>
      </c>
      <c r="J243" s="325"/>
      <c r="K243" s="325"/>
      <c r="L243" s="325"/>
      <c r="M243" s="325"/>
      <c r="N243" s="325"/>
      <c r="O243" s="394"/>
      <c r="P243" s="360">
        <f t="shared" si="313"/>
        <v>105</v>
      </c>
      <c r="Q243" s="359" t="str">
        <f t="shared" si="288"/>
        <v>bxx105</v>
      </c>
      <c r="R243" s="334">
        <f t="shared" si="332"/>
        <v>3</v>
      </c>
      <c r="S243" s="82">
        <f t="shared" si="333"/>
        <v>0</v>
      </c>
      <c r="T243" s="295">
        <f t="shared" si="334"/>
        <v>0</v>
      </c>
      <c r="U243" s="295">
        <f t="shared" si="314"/>
        <v>0</v>
      </c>
      <c r="V243" s="295">
        <f t="shared" si="324"/>
        <v>0</v>
      </c>
      <c r="W243" s="156">
        <v>104</v>
      </c>
      <c r="X243" s="325"/>
      <c r="Y243" s="325"/>
      <c r="Z243" s="325"/>
      <c r="AA243" s="325"/>
      <c r="AB243" s="325"/>
      <c r="AC243" s="394"/>
      <c r="AD243" s="360">
        <f t="shared" si="315"/>
        <v>105</v>
      </c>
      <c r="AE243" s="359" t="str">
        <f t="shared" si="289"/>
        <v>bxx105</v>
      </c>
      <c r="AF243" s="334">
        <f t="shared" si="335"/>
        <v>3</v>
      </c>
      <c r="AG243" s="82">
        <f t="shared" si="336"/>
        <v>0</v>
      </c>
      <c r="AH243" s="295">
        <f t="shared" si="337"/>
        <v>0</v>
      </c>
      <c r="AI243" s="295">
        <f t="shared" si="316"/>
        <v>0</v>
      </c>
      <c r="AJ243" s="295">
        <f t="shared" si="325"/>
        <v>0</v>
      </c>
      <c r="AK243" s="156">
        <v>104</v>
      </c>
      <c r="AL243" s="325"/>
      <c r="AM243" s="325"/>
      <c r="AN243" s="325"/>
      <c r="AO243" s="325"/>
      <c r="AP243" s="325"/>
      <c r="AQ243" s="394"/>
      <c r="AR243" s="360">
        <f t="shared" si="317"/>
        <v>105</v>
      </c>
      <c r="AS243" s="359" t="str">
        <f t="shared" si="290"/>
        <v>bxx105</v>
      </c>
      <c r="AT243" s="334">
        <f t="shared" si="338"/>
        <v>3</v>
      </c>
      <c r="AU243" s="82">
        <f t="shared" si="339"/>
        <v>0</v>
      </c>
      <c r="AV243" s="295">
        <f t="shared" si="340"/>
        <v>0</v>
      </c>
      <c r="AW243" s="295">
        <f t="shared" si="318"/>
        <v>0</v>
      </c>
      <c r="AX243" s="295">
        <f t="shared" si="326"/>
        <v>0</v>
      </c>
      <c r="AY243" s="156">
        <v>104</v>
      </c>
      <c r="AZ243" s="325"/>
      <c r="BA243" s="325"/>
      <c r="BB243" s="325"/>
      <c r="BC243" s="325"/>
      <c r="BD243" s="325"/>
      <c r="BE243" s="394"/>
      <c r="BF243" s="360">
        <f t="shared" si="319"/>
        <v>105</v>
      </c>
      <c r="BG243" s="359" t="str">
        <f t="shared" si="291"/>
        <v>bxx105</v>
      </c>
      <c r="BH243" s="334">
        <f t="shared" si="341"/>
        <v>3</v>
      </c>
      <c r="BI243" s="82">
        <f t="shared" si="342"/>
        <v>0</v>
      </c>
      <c r="BJ243" s="295">
        <f t="shared" si="343"/>
        <v>0</v>
      </c>
      <c r="BK243" s="295">
        <f t="shared" si="320"/>
        <v>0</v>
      </c>
      <c r="BL243" s="295">
        <f t="shared" si="327"/>
        <v>0</v>
      </c>
      <c r="BM243" s="156">
        <v>104</v>
      </c>
      <c r="BN243" s="325"/>
      <c r="BO243" s="325"/>
      <c r="BP243" s="325"/>
      <c r="BQ243" s="325"/>
      <c r="BR243" s="325"/>
      <c r="BS243" s="394"/>
      <c r="BT243" s="360">
        <f t="shared" si="321"/>
        <v>105</v>
      </c>
      <c r="BU243" s="359" t="str">
        <f t="shared" si="292"/>
        <v>bxx105</v>
      </c>
      <c r="BV243" s="334">
        <f t="shared" si="344"/>
        <v>3</v>
      </c>
      <c r="BW243" s="82">
        <f t="shared" si="345"/>
        <v>0</v>
      </c>
      <c r="BX243" s="295">
        <f t="shared" si="346"/>
        <v>0</v>
      </c>
      <c r="BY243" s="295">
        <f t="shared" si="322"/>
        <v>0</v>
      </c>
      <c r="BZ243" s="295">
        <f t="shared" si="328"/>
        <v>0</v>
      </c>
      <c r="CA243" s="156">
        <v>104</v>
      </c>
      <c r="CB243" s="325"/>
      <c r="CC243" s="325"/>
      <c r="CD243" s="325"/>
      <c r="CE243" s="325"/>
      <c r="CF243" s="325"/>
      <c r="CH243" s="394"/>
    </row>
    <row r="244" spans="1:86" ht="15" customHeight="1">
      <c r="A244" s="394"/>
      <c r="B244" s="360">
        <f t="shared" si="311"/>
        <v>106</v>
      </c>
      <c r="C244" s="359" t="str">
        <f t="shared" si="287"/>
        <v>bxx106</v>
      </c>
      <c r="D244" s="334">
        <f t="shared" si="329"/>
        <v>3</v>
      </c>
      <c r="E244" s="82">
        <f t="shared" si="330"/>
        <v>0</v>
      </c>
      <c r="F244" s="295">
        <f t="shared" si="331"/>
        <v>0</v>
      </c>
      <c r="G244" s="295">
        <f t="shared" si="312"/>
        <v>0</v>
      </c>
      <c r="H244" s="295">
        <f t="shared" si="323"/>
        <v>0</v>
      </c>
      <c r="I244">
        <v>105</v>
      </c>
      <c r="J244" s="325"/>
      <c r="K244" s="325"/>
      <c r="L244" s="325"/>
      <c r="M244" s="325"/>
      <c r="N244" s="325"/>
      <c r="O244" s="394"/>
      <c r="P244" s="360">
        <f t="shared" si="313"/>
        <v>106</v>
      </c>
      <c r="Q244" s="359" t="str">
        <f t="shared" si="288"/>
        <v>bxx106</v>
      </c>
      <c r="R244" s="334">
        <f t="shared" si="332"/>
        <v>3</v>
      </c>
      <c r="S244" s="82">
        <f t="shared" si="333"/>
        <v>0</v>
      </c>
      <c r="T244" s="295">
        <f t="shared" si="334"/>
        <v>0</v>
      </c>
      <c r="U244" s="295">
        <f t="shared" si="314"/>
        <v>0</v>
      </c>
      <c r="V244" s="295">
        <f t="shared" si="324"/>
        <v>0</v>
      </c>
      <c r="W244">
        <v>105</v>
      </c>
      <c r="X244" s="325"/>
      <c r="Y244" s="325"/>
      <c r="Z244" s="325"/>
      <c r="AA244" s="325"/>
      <c r="AB244" s="325"/>
      <c r="AC244" s="394"/>
      <c r="AD244" s="360">
        <f t="shared" si="315"/>
        <v>106</v>
      </c>
      <c r="AE244" s="359" t="str">
        <f t="shared" si="289"/>
        <v>bxx106</v>
      </c>
      <c r="AF244" s="334">
        <f t="shared" si="335"/>
        <v>3</v>
      </c>
      <c r="AG244" s="82">
        <f t="shared" si="336"/>
        <v>0</v>
      </c>
      <c r="AH244" s="295">
        <f t="shared" si="337"/>
        <v>0</v>
      </c>
      <c r="AI244" s="295">
        <f t="shared" si="316"/>
        <v>0</v>
      </c>
      <c r="AJ244" s="295">
        <f t="shared" si="325"/>
        <v>0</v>
      </c>
      <c r="AK244">
        <v>105</v>
      </c>
      <c r="AL244" s="325"/>
      <c r="AM244" s="325"/>
      <c r="AN244" s="325"/>
      <c r="AO244" s="325"/>
      <c r="AP244" s="325"/>
      <c r="AQ244" s="394"/>
      <c r="AR244" s="360">
        <f t="shared" si="317"/>
        <v>106</v>
      </c>
      <c r="AS244" s="359" t="str">
        <f t="shared" si="290"/>
        <v>bxx106</v>
      </c>
      <c r="AT244" s="334">
        <f t="shared" si="338"/>
        <v>3</v>
      </c>
      <c r="AU244" s="82">
        <f t="shared" si="339"/>
        <v>0</v>
      </c>
      <c r="AV244" s="295">
        <f t="shared" si="340"/>
        <v>0</v>
      </c>
      <c r="AW244" s="295">
        <f t="shared" si="318"/>
        <v>0</v>
      </c>
      <c r="AX244" s="295">
        <f t="shared" si="326"/>
        <v>0</v>
      </c>
      <c r="AY244">
        <v>105</v>
      </c>
      <c r="AZ244" s="325"/>
      <c r="BA244" s="325"/>
      <c r="BB244" s="325"/>
      <c r="BC244" s="325"/>
      <c r="BD244" s="325"/>
      <c r="BE244" s="394"/>
      <c r="BF244" s="360">
        <f t="shared" si="319"/>
        <v>106</v>
      </c>
      <c r="BG244" s="359" t="str">
        <f t="shared" si="291"/>
        <v>bxx106</v>
      </c>
      <c r="BH244" s="334">
        <f t="shared" si="341"/>
        <v>3</v>
      </c>
      <c r="BI244" s="82">
        <f t="shared" si="342"/>
        <v>0</v>
      </c>
      <c r="BJ244" s="295">
        <f t="shared" si="343"/>
        <v>0</v>
      </c>
      <c r="BK244" s="295">
        <f t="shared" si="320"/>
        <v>0</v>
      </c>
      <c r="BL244" s="295">
        <f t="shared" si="327"/>
        <v>0</v>
      </c>
      <c r="BM244">
        <v>105</v>
      </c>
      <c r="BN244" s="325"/>
      <c r="BO244" s="325"/>
      <c r="BP244" s="325"/>
      <c r="BQ244" s="325"/>
      <c r="BR244" s="325"/>
      <c r="BS244" s="394"/>
      <c r="BT244" s="360">
        <f t="shared" si="321"/>
        <v>106</v>
      </c>
      <c r="BU244" s="359" t="str">
        <f t="shared" si="292"/>
        <v>bxx106</v>
      </c>
      <c r="BV244" s="334">
        <f t="shared" si="344"/>
        <v>3</v>
      </c>
      <c r="BW244" s="82">
        <f t="shared" si="345"/>
        <v>0</v>
      </c>
      <c r="BX244" s="295">
        <f t="shared" si="346"/>
        <v>0</v>
      </c>
      <c r="BY244" s="295">
        <f t="shared" si="322"/>
        <v>0</v>
      </c>
      <c r="BZ244" s="295">
        <f t="shared" si="328"/>
        <v>0</v>
      </c>
      <c r="CA244">
        <v>105</v>
      </c>
      <c r="CB244" s="325"/>
      <c r="CC244" s="325"/>
      <c r="CD244" s="325"/>
      <c r="CE244" s="325"/>
      <c r="CF244" s="325"/>
      <c r="CH244" s="394"/>
    </row>
    <row r="245" spans="1:86" ht="15" customHeight="1">
      <c r="A245" s="394"/>
      <c r="B245" s="360">
        <f t="shared" si="311"/>
        <v>107</v>
      </c>
      <c r="C245" s="359" t="str">
        <f t="shared" si="287"/>
        <v>bxx107</v>
      </c>
      <c r="D245" s="334">
        <f t="shared" si="329"/>
        <v>3</v>
      </c>
      <c r="E245" s="82">
        <f t="shared" si="330"/>
        <v>0</v>
      </c>
      <c r="F245" s="295">
        <f t="shared" si="331"/>
        <v>0</v>
      </c>
      <c r="G245" s="295">
        <f t="shared" si="312"/>
        <v>0</v>
      </c>
      <c r="H245" s="295">
        <f t="shared" si="323"/>
        <v>0</v>
      </c>
      <c r="I245" s="156">
        <v>106</v>
      </c>
      <c r="J245" s="325"/>
      <c r="K245" s="325"/>
      <c r="L245" s="325"/>
      <c r="M245" s="325"/>
      <c r="N245" s="325"/>
      <c r="O245" s="394"/>
      <c r="P245" s="360">
        <f t="shared" si="313"/>
        <v>107</v>
      </c>
      <c r="Q245" s="359" t="str">
        <f t="shared" si="288"/>
        <v>bxx107</v>
      </c>
      <c r="R245" s="334">
        <f t="shared" si="332"/>
        <v>3</v>
      </c>
      <c r="S245" s="82">
        <f t="shared" si="333"/>
        <v>0</v>
      </c>
      <c r="T245" s="295">
        <f t="shared" si="334"/>
        <v>0</v>
      </c>
      <c r="U245" s="295">
        <f t="shared" si="314"/>
        <v>0</v>
      </c>
      <c r="V245" s="295">
        <f t="shared" si="324"/>
        <v>0</v>
      </c>
      <c r="W245" s="156">
        <v>106</v>
      </c>
      <c r="X245" s="325"/>
      <c r="Y245" s="325"/>
      <c r="Z245" s="325"/>
      <c r="AA245" s="325"/>
      <c r="AB245" s="325"/>
      <c r="AC245" s="394"/>
      <c r="AD245" s="360">
        <f t="shared" si="315"/>
        <v>107</v>
      </c>
      <c r="AE245" s="359" t="str">
        <f t="shared" si="289"/>
        <v>bxx107</v>
      </c>
      <c r="AF245" s="334">
        <f t="shared" si="335"/>
        <v>3</v>
      </c>
      <c r="AG245" s="82">
        <f t="shared" si="336"/>
        <v>0</v>
      </c>
      <c r="AH245" s="295">
        <f t="shared" si="337"/>
        <v>0</v>
      </c>
      <c r="AI245" s="295">
        <f t="shared" si="316"/>
        <v>0</v>
      </c>
      <c r="AJ245" s="295">
        <f t="shared" si="325"/>
        <v>0</v>
      </c>
      <c r="AK245" s="156">
        <v>106</v>
      </c>
      <c r="AL245" s="325"/>
      <c r="AM245" s="325"/>
      <c r="AN245" s="325"/>
      <c r="AO245" s="325"/>
      <c r="AP245" s="325"/>
      <c r="AQ245" s="394"/>
      <c r="AR245" s="360">
        <f t="shared" si="317"/>
        <v>107</v>
      </c>
      <c r="AS245" s="359" t="str">
        <f t="shared" si="290"/>
        <v>bxx107</v>
      </c>
      <c r="AT245" s="334">
        <f t="shared" si="338"/>
        <v>3</v>
      </c>
      <c r="AU245" s="82">
        <f t="shared" si="339"/>
        <v>0</v>
      </c>
      <c r="AV245" s="295">
        <f t="shared" si="340"/>
        <v>0</v>
      </c>
      <c r="AW245" s="295">
        <f t="shared" si="318"/>
        <v>0</v>
      </c>
      <c r="AX245" s="295">
        <f t="shared" si="326"/>
        <v>0</v>
      </c>
      <c r="AY245" s="156">
        <v>106</v>
      </c>
      <c r="AZ245" s="325"/>
      <c r="BA245" s="325"/>
      <c r="BB245" s="325"/>
      <c r="BC245" s="325"/>
      <c r="BD245" s="325"/>
      <c r="BE245" s="394"/>
      <c r="BF245" s="360">
        <f t="shared" si="319"/>
        <v>107</v>
      </c>
      <c r="BG245" s="359" t="str">
        <f t="shared" si="291"/>
        <v>bxx107</v>
      </c>
      <c r="BH245" s="334">
        <f t="shared" si="341"/>
        <v>3</v>
      </c>
      <c r="BI245" s="82">
        <f t="shared" si="342"/>
        <v>0</v>
      </c>
      <c r="BJ245" s="295">
        <f t="shared" si="343"/>
        <v>0</v>
      </c>
      <c r="BK245" s="295">
        <f t="shared" si="320"/>
        <v>0</v>
      </c>
      <c r="BL245" s="295">
        <f t="shared" si="327"/>
        <v>0</v>
      </c>
      <c r="BM245" s="156">
        <v>106</v>
      </c>
      <c r="BN245" s="325"/>
      <c r="BO245" s="325"/>
      <c r="BP245" s="325"/>
      <c r="BQ245" s="325"/>
      <c r="BR245" s="325"/>
      <c r="BS245" s="394"/>
      <c r="BT245" s="360">
        <f t="shared" si="321"/>
        <v>107</v>
      </c>
      <c r="BU245" s="359" t="str">
        <f t="shared" si="292"/>
        <v>bxx107</v>
      </c>
      <c r="BV245" s="334">
        <f t="shared" si="344"/>
        <v>3</v>
      </c>
      <c r="BW245" s="82">
        <f t="shared" si="345"/>
        <v>0</v>
      </c>
      <c r="BX245" s="295">
        <f t="shared" si="346"/>
        <v>0</v>
      </c>
      <c r="BY245" s="295">
        <f t="shared" si="322"/>
        <v>0</v>
      </c>
      <c r="BZ245" s="295">
        <f t="shared" si="328"/>
        <v>0</v>
      </c>
      <c r="CA245" s="156">
        <v>106</v>
      </c>
      <c r="CB245" s="325"/>
      <c r="CC245" s="325"/>
      <c r="CD245" s="325"/>
      <c r="CE245" s="325"/>
      <c r="CF245" s="325"/>
      <c r="CH245" s="394"/>
    </row>
    <row r="246" spans="1:86" ht="15" customHeight="1">
      <c r="A246" s="394"/>
      <c r="B246" s="360">
        <f t="shared" si="311"/>
        <v>108</v>
      </c>
      <c r="C246" s="359" t="str">
        <f t="shared" si="287"/>
        <v>bxx108</v>
      </c>
      <c r="D246" s="334">
        <f t="shared" si="329"/>
        <v>3</v>
      </c>
      <c r="E246" s="82">
        <f t="shared" si="330"/>
        <v>0</v>
      </c>
      <c r="F246" s="295">
        <f t="shared" si="331"/>
        <v>0</v>
      </c>
      <c r="G246" s="295">
        <f t="shared" si="312"/>
        <v>0</v>
      </c>
      <c r="H246" s="295">
        <f t="shared" si="323"/>
        <v>0</v>
      </c>
      <c r="I246">
        <v>107</v>
      </c>
      <c r="J246" s="325"/>
      <c r="K246" s="325"/>
      <c r="L246" s="325"/>
      <c r="M246" s="325"/>
      <c r="N246" s="325"/>
      <c r="O246" s="394"/>
      <c r="P246" s="360">
        <f t="shared" si="313"/>
        <v>108</v>
      </c>
      <c r="Q246" s="359" t="str">
        <f t="shared" si="288"/>
        <v>bxx108</v>
      </c>
      <c r="R246" s="334">
        <f t="shared" si="332"/>
        <v>3</v>
      </c>
      <c r="S246" s="82">
        <f t="shared" si="333"/>
        <v>0</v>
      </c>
      <c r="T246" s="295">
        <f t="shared" si="334"/>
        <v>0</v>
      </c>
      <c r="U246" s="295">
        <f t="shared" si="314"/>
        <v>0</v>
      </c>
      <c r="V246" s="295">
        <f t="shared" si="324"/>
        <v>0</v>
      </c>
      <c r="W246">
        <v>107</v>
      </c>
      <c r="X246" s="325"/>
      <c r="Y246" s="325"/>
      <c r="Z246" s="325"/>
      <c r="AA246" s="325"/>
      <c r="AB246" s="325"/>
      <c r="AC246" s="394"/>
      <c r="AD246" s="360">
        <f t="shared" si="315"/>
        <v>108</v>
      </c>
      <c r="AE246" s="359" t="str">
        <f t="shared" si="289"/>
        <v>bxx108</v>
      </c>
      <c r="AF246" s="334">
        <f t="shared" si="335"/>
        <v>3</v>
      </c>
      <c r="AG246" s="82">
        <f t="shared" si="336"/>
        <v>0</v>
      </c>
      <c r="AH246" s="295">
        <f t="shared" si="337"/>
        <v>0</v>
      </c>
      <c r="AI246" s="295">
        <f t="shared" si="316"/>
        <v>0</v>
      </c>
      <c r="AJ246" s="295">
        <f t="shared" si="325"/>
        <v>0</v>
      </c>
      <c r="AK246">
        <v>107</v>
      </c>
      <c r="AL246" s="325"/>
      <c r="AM246" s="325"/>
      <c r="AN246" s="325"/>
      <c r="AO246" s="325"/>
      <c r="AP246" s="325"/>
      <c r="AQ246" s="394"/>
      <c r="AR246" s="360">
        <f t="shared" si="317"/>
        <v>108</v>
      </c>
      <c r="AS246" s="359" t="str">
        <f t="shared" si="290"/>
        <v>bxx108</v>
      </c>
      <c r="AT246" s="334">
        <f t="shared" si="338"/>
        <v>3</v>
      </c>
      <c r="AU246" s="82">
        <f t="shared" si="339"/>
        <v>0</v>
      </c>
      <c r="AV246" s="295">
        <f t="shared" si="340"/>
        <v>0</v>
      </c>
      <c r="AW246" s="295">
        <f t="shared" si="318"/>
        <v>0</v>
      </c>
      <c r="AX246" s="295">
        <f t="shared" si="326"/>
        <v>0</v>
      </c>
      <c r="AY246">
        <v>107</v>
      </c>
      <c r="AZ246" s="325"/>
      <c r="BA246" s="325"/>
      <c r="BB246" s="325"/>
      <c r="BC246" s="325"/>
      <c r="BD246" s="325"/>
      <c r="BE246" s="394"/>
      <c r="BF246" s="360">
        <f t="shared" si="319"/>
        <v>108</v>
      </c>
      <c r="BG246" s="359" t="str">
        <f t="shared" si="291"/>
        <v>bxx108</v>
      </c>
      <c r="BH246" s="334">
        <f t="shared" si="341"/>
        <v>3</v>
      </c>
      <c r="BI246" s="82">
        <f t="shared" si="342"/>
        <v>0</v>
      </c>
      <c r="BJ246" s="295">
        <f t="shared" si="343"/>
        <v>0</v>
      </c>
      <c r="BK246" s="295">
        <f t="shared" si="320"/>
        <v>0</v>
      </c>
      <c r="BL246" s="295">
        <f t="shared" si="327"/>
        <v>0</v>
      </c>
      <c r="BM246">
        <v>107</v>
      </c>
      <c r="BN246" s="325"/>
      <c r="BO246" s="325"/>
      <c r="BP246" s="325"/>
      <c r="BQ246" s="325"/>
      <c r="BR246" s="325"/>
      <c r="BS246" s="394"/>
      <c r="BT246" s="360">
        <f t="shared" si="321"/>
        <v>108</v>
      </c>
      <c r="BU246" s="359" t="str">
        <f t="shared" si="292"/>
        <v>bxx108</v>
      </c>
      <c r="BV246" s="334">
        <f t="shared" si="344"/>
        <v>3</v>
      </c>
      <c r="BW246" s="82">
        <f t="shared" si="345"/>
        <v>0</v>
      </c>
      <c r="BX246" s="295">
        <f t="shared" si="346"/>
        <v>0</v>
      </c>
      <c r="BY246" s="295">
        <f t="shared" si="322"/>
        <v>0</v>
      </c>
      <c r="BZ246" s="295">
        <f t="shared" si="328"/>
        <v>0</v>
      </c>
      <c r="CA246">
        <v>107</v>
      </c>
      <c r="CB246" s="325"/>
      <c r="CC246" s="325"/>
      <c r="CD246" s="325"/>
      <c r="CE246" s="325"/>
      <c r="CF246" s="325"/>
      <c r="CH246" s="394"/>
    </row>
    <row r="247" spans="1:86" ht="15" customHeight="1">
      <c r="A247" s="394"/>
      <c r="B247" s="360">
        <f t="shared" si="311"/>
        <v>109</v>
      </c>
      <c r="C247" s="359" t="str">
        <f t="shared" si="287"/>
        <v>bxx109</v>
      </c>
      <c r="D247" s="334">
        <f t="shared" si="329"/>
        <v>3</v>
      </c>
      <c r="E247" s="82">
        <f t="shared" si="330"/>
        <v>0</v>
      </c>
      <c r="F247" s="295">
        <f t="shared" si="331"/>
        <v>0</v>
      </c>
      <c r="G247" s="295">
        <f t="shared" si="312"/>
        <v>0</v>
      </c>
      <c r="H247" s="295">
        <f t="shared" si="323"/>
        <v>0</v>
      </c>
      <c r="I247" s="156">
        <v>108</v>
      </c>
      <c r="J247" s="325"/>
      <c r="K247" s="325"/>
      <c r="L247" s="325"/>
      <c r="M247" s="325"/>
      <c r="N247" s="325"/>
      <c r="O247" s="394"/>
      <c r="P247" s="360">
        <f t="shared" si="313"/>
        <v>109</v>
      </c>
      <c r="Q247" s="359" t="str">
        <f t="shared" si="288"/>
        <v>bxx109</v>
      </c>
      <c r="R247" s="334">
        <f t="shared" si="332"/>
        <v>3</v>
      </c>
      <c r="S247" s="82">
        <f t="shared" si="333"/>
        <v>0</v>
      </c>
      <c r="T247" s="295">
        <f t="shared" si="334"/>
        <v>0</v>
      </c>
      <c r="U247" s="295">
        <f t="shared" si="314"/>
        <v>0</v>
      </c>
      <c r="V247" s="295">
        <f t="shared" si="324"/>
        <v>0</v>
      </c>
      <c r="W247" s="156">
        <v>108</v>
      </c>
      <c r="X247" s="325"/>
      <c r="Y247" s="325"/>
      <c r="Z247" s="325"/>
      <c r="AA247" s="325"/>
      <c r="AB247" s="325"/>
      <c r="AC247" s="394"/>
      <c r="AD247" s="360">
        <f t="shared" si="315"/>
        <v>109</v>
      </c>
      <c r="AE247" s="359" t="str">
        <f t="shared" si="289"/>
        <v>bxx109</v>
      </c>
      <c r="AF247" s="334">
        <f t="shared" si="335"/>
        <v>3</v>
      </c>
      <c r="AG247" s="82">
        <f t="shared" si="336"/>
        <v>0</v>
      </c>
      <c r="AH247" s="295">
        <f t="shared" si="337"/>
        <v>0</v>
      </c>
      <c r="AI247" s="295">
        <f t="shared" si="316"/>
        <v>0</v>
      </c>
      <c r="AJ247" s="295">
        <f t="shared" si="325"/>
        <v>0</v>
      </c>
      <c r="AK247" s="156">
        <v>108</v>
      </c>
      <c r="AL247" s="325"/>
      <c r="AM247" s="325"/>
      <c r="AN247" s="325"/>
      <c r="AO247" s="325"/>
      <c r="AP247" s="325"/>
      <c r="AQ247" s="394"/>
      <c r="AR247" s="360">
        <f t="shared" si="317"/>
        <v>109</v>
      </c>
      <c r="AS247" s="359" t="str">
        <f t="shared" si="290"/>
        <v>bxx109</v>
      </c>
      <c r="AT247" s="334">
        <f t="shared" si="338"/>
        <v>3</v>
      </c>
      <c r="AU247" s="82">
        <f t="shared" si="339"/>
        <v>0</v>
      </c>
      <c r="AV247" s="295">
        <f t="shared" si="340"/>
        <v>0</v>
      </c>
      <c r="AW247" s="295">
        <f t="shared" si="318"/>
        <v>0</v>
      </c>
      <c r="AX247" s="295">
        <f t="shared" si="326"/>
        <v>0</v>
      </c>
      <c r="AY247" s="156">
        <v>108</v>
      </c>
      <c r="AZ247" s="325"/>
      <c r="BA247" s="325"/>
      <c r="BB247" s="325"/>
      <c r="BC247" s="325"/>
      <c r="BD247" s="325"/>
      <c r="BE247" s="394"/>
      <c r="BF247" s="360">
        <f t="shared" si="319"/>
        <v>109</v>
      </c>
      <c r="BG247" s="359" t="str">
        <f t="shared" si="291"/>
        <v>bxx109</v>
      </c>
      <c r="BH247" s="334">
        <f t="shared" si="341"/>
        <v>3</v>
      </c>
      <c r="BI247" s="82">
        <f t="shared" si="342"/>
        <v>0</v>
      </c>
      <c r="BJ247" s="295">
        <f t="shared" si="343"/>
        <v>0</v>
      </c>
      <c r="BK247" s="295">
        <f t="shared" si="320"/>
        <v>0</v>
      </c>
      <c r="BL247" s="295">
        <f t="shared" si="327"/>
        <v>0</v>
      </c>
      <c r="BM247" s="156">
        <v>108</v>
      </c>
      <c r="BN247" s="325"/>
      <c r="BO247" s="325"/>
      <c r="BP247" s="325"/>
      <c r="BQ247" s="325"/>
      <c r="BR247" s="325"/>
      <c r="BS247" s="394"/>
      <c r="BT247" s="360">
        <f t="shared" si="321"/>
        <v>109</v>
      </c>
      <c r="BU247" s="359" t="str">
        <f t="shared" si="292"/>
        <v>bxx109</v>
      </c>
      <c r="BV247" s="334">
        <f t="shared" si="344"/>
        <v>3</v>
      </c>
      <c r="BW247" s="82">
        <f t="shared" si="345"/>
        <v>0</v>
      </c>
      <c r="BX247" s="295">
        <f t="shared" si="346"/>
        <v>0</v>
      </c>
      <c r="BY247" s="295">
        <f t="shared" si="322"/>
        <v>0</v>
      </c>
      <c r="BZ247" s="295">
        <f t="shared" si="328"/>
        <v>0</v>
      </c>
      <c r="CA247" s="156">
        <v>108</v>
      </c>
      <c r="CB247" s="325"/>
      <c r="CC247" s="325"/>
      <c r="CD247" s="325"/>
      <c r="CE247" s="325"/>
      <c r="CF247" s="325"/>
      <c r="CH247" s="394"/>
    </row>
    <row r="248" spans="1:86" ht="15" customHeight="1">
      <c r="A248" s="394"/>
      <c r="B248" s="360">
        <f t="shared" si="311"/>
        <v>110</v>
      </c>
      <c r="C248" s="359" t="str">
        <f t="shared" si="287"/>
        <v>bxx110</v>
      </c>
      <c r="D248" s="334">
        <f t="shared" si="329"/>
        <v>3</v>
      </c>
      <c r="E248" s="82">
        <f t="shared" si="330"/>
        <v>0</v>
      </c>
      <c r="F248" s="295">
        <f t="shared" si="331"/>
        <v>0</v>
      </c>
      <c r="G248" s="295">
        <f t="shared" si="312"/>
        <v>0</v>
      </c>
      <c r="H248" s="295">
        <f t="shared" si="323"/>
        <v>0</v>
      </c>
      <c r="I248">
        <v>109</v>
      </c>
      <c r="J248" s="325"/>
      <c r="K248" s="325"/>
      <c r="L248" s="325"/>
      <c r="M248" s="325"/>
      <c r="N248" s="325"/>
      <c r="O248" s="394"/>
      <c r="P248" s="360">
        <f t="shared" si="313"/>
        <v>110</v>
      </c>
      <c r="Q248" s="359" t="str">
        <f t="shared" si="288"/>
        <v>bxx110</v>
      </c>
      <c r="R248" s="334">
        <f t="shared" si="332"/>
        <v>3</v>
      </c>
      <c r="S248" s="82">
        <f t="shared" si="333"/>
        <v>0</v>
      </c>
      <c r="T248" s="295">
        <f t="shared" si="334"/>
        <v>0</v>
      </c>
      <c r="U248" s="295">
        <f t="shared" si="314"/>
        <v>0</v>
      </c>
      <c r="V248" s="295">
        <f t="shared" si="324"/>
        <v>0</v>
      </c>
      <c r="W248">
        <v>109</v>
      </c>
      <c r="X248" s="325"/>
      <c r="Y248" s="325"/>
      <c r="Z248" s="325"/>
      <c r="AA248" s="325"/>
      <c r="AB248" s="325"/>
      <c r="AC248" s="394"/>
      <c r="AD248" s="360">
        <f t="shared" si="315"/>
        <v>110</v>
      </c>
      <c r="AE248" s="359" t="str">
        <f t="shared" si="289"/>
        <v>bxx110</v>
      </c>
      <c r="AF248" s="334">
        <f t="shared" si="335"/>
        <v>3</v>
      </c>
      <c r="AG248" s="82">
        <f t="shared" si="336"/>
        <v>0</v>
      </c>
      <c r="AH248" s="295">
        <f t="shared" si="337"/>
        <v>0</v>
      </c>
      <c r="AI248" s="295">
        <f t="shared" si="316"/>
        <v>0</v>
      </c>
      <c r="AJ248" s="295">
        <f t="shared" si="325"/>
        <v>0</v>
      </c>
      <c r="AK248">
        <v>109</v>
      </c>
      <c r="AL248" s="325"/>
      <c r="AM248" s="325"/>
      <c r="AN248" s="325"/>
      <c r="AO248" s="325"/>
      <c r="AP248" s="325"/>
      <c r="AQ248" s="394"/>
      <c r="AR248" s="360">
        <f t="shared" si="317"/>
        <v>110</v>
      </c>
      <c r="AS248" s="359" t="str">
        <f t="shared" si="290"/>
        <v>bxx110</v>
      </c>
      <c r="AT248" s="334">
        <f t="shared" si="338"/>
        <v>3</v>
      </c>
      <c r="AU248" s="82">
        <f t="shared" si="339"/>
        <v>0</v>
      </c>
      <c r="AV248" s="295">
        <f t="shared" si="340"/>
        <v>0</v>
      </c>
      <c r="AW248" s="295">
        <f t="shared" si="318"/>
        <v>0</v>
      </c>
      <c r="AX248" s="295">
        <f t="shared" si="326"/>
        <v>0</v>
      </c>
      <c r="AY248">
        <v>109</v>
      </c>
      <c r="AZ248" s="325"/>
      <c r="BA248" s="325"/>
      <c r="BB248" s="325"/>
      <c r="BC248" s="325"/>
      <c r="BD248" s="325"/>
      <c r="BE248" s="394"/>
      <c r="BF248" s="360">
        <f t="shared" si="319"/>
        <v>110</v>
      </c>
      <c r="BG248" s="359" t="str">
        <f t="shared" si="291"/>
        <v>bxx110</v>
      </c>
      <c r="BH248" s="334">
        <f t="shared" si="341"/>
        <v>3</v>
      </c>
      <c r="BI248" s="82">
        <f t="shared" si="342"/>
        <v>0</v>
      </c>
      <c r="BJ248" s="295">
        <f t="shared" si="343"/>
        <v>0</v>
      </c>
      <c r="BK248" s="295">
        <f t="shared" si="320"/>
        <v>0</v>
      </c>
      <c r="BL248" s="295">
        <f t="shared" si="327"/>
        <v>0</v>
      </c>
      <c r="BM248">
        <v>109</v>
      </c>
      <c r="BN248" s="325"/>
      <c r="BO248" s="325"/>
      <c r="BP248" s="325"/>
      <c r="BQ248" s="325"/>
      <c r="BR248" s="325"/>
      <c r="BS248" s="394"/>
      <c r="BT248" s="360">
        <f t="shared" si="321"/>
        <v>110</v>
      </c>
      <c r="BU248" s="359" t="str">
        <f t="shared" si="292"/>
        <v>bxx110</v>
      </c>
      <c r="BV248" s="334">
        <f t="shared" si="344"/>
        <v>3</v>
      </c>
      <c r="BW248" s="82">
        <f t="shared" si="345"/>
        <v>0</v>
      </c>
      <c r="BX248" s="295">
        <f t="shared" si="346"/>
        <v>0</v>
      </c>
      <c r="BY248" s="295">
        <f t="shared" si="322"/>
        <v>0</v>
      </c>
      <c r="BZ248" s="295">
        <f t="shared" si="328"/>
        <v>0</v>
      </c>
      <c r="CA248">
        <v>109</v>
      </c>
      <c r="CB248" s="325"/>
      <c r="CC248" s="325"/>
      <c r="CD248" s="325"/>
      <c r="CE248" s="325"/>
      <c r="CF248" s="325"/>
      <c r="CH248" s="394"/>
    </row>
    <row r="249" spans="1:86" ht="15" customHeight="1">
      <c r="A249" s="394"/>
      <c r="B249" s="360">
        <f t="shared" si="311"/>
        <v>111</v>
      </c>
      <c r="C249" s="359" t="str">
        <f t="shared" si="287"/>
        <v>bxx111</v>
      </c>
      <c r="D249" s="334">
        <f t="shared" si="329"/>
        <v>3</v>
      </c>
      <c r="E249" s="82">
        <f t="shared" si="330"/>
        <v>0</v>
      </c>
      <c r="F249" s="295">
        <f t="shared" si="331"/>
        <v>0</v>
      </c>
      <c r="G249" s="295">
        <f t="shared" si="312"/>
        <v>0</v>
      </c>
      <c r="H249" s="295">
        <f t="shared" si="323"/>
        <v>0</v>
      </c>
      <c r="I249" s="156">
        <v>110</v>
      </c>
      <c r="J249" s="325"/>
      <c r="K249" s="325"/>
      <c r="L249" s="325"/>
      <c r="M249" s="325"/>
      <c r="N249" s="325"/>
      <c r="O249" s="394"/>
      <c r="P249" s="360">
        <f t="shared" si="313"/>
        <v>111</v>
      </c>
      <c r="Q249" s="359" t="str">
        <f t="shared" si="288"/>
        <v>bxx111</v>
      </c>
      <c r="R249" s="334">
        <f t="shared" si="332"/>
        <v>3</v>
      </c>
      <c r="S249" s="82">
        <f t="shared" si="333"/>
        <v>0</v>
      </c>
      <c r="T249" s="295">
        <f t="shared" si="334"/>
        <v>0</v>
      </c>
      <c r="U249" s="295">
        <f t="shared" si="314"/>
        <v>0</v>
      </c>
      <c r="V249" s="295">
        <f t="shared" si="324"/>
        <v>0</v>
      </c>
      <c r="W249" s="156">
        <v>110</v>
      </c>
      <c r="X249" s="325"/>
      <c r="Y249" s="325"/>
      <c r="Z249" s="325"/>
      <c r="AA249" s="325"/>
      <c r="AB249" s="325"/>
      <c r="AC249" s="394"/>
      <c r="AD249" s="360">
        <f t="shared" si="315"/>
        <v>111</v>
      </c>
      <c r="AE249" s="359" t="str">
        <f t="shared" si="289"/>
        <v>bxx111</v>
      </c>
      <c r="AF249" s="334">
        <f t="shared" si="335"/>
        <v>3</v>
      </c>
      <c r="AG249" s="82">
        <f t="shared" si="336"/>
        <v>0</v>
      </c>
      <c r="AH249" s="295">
        <f t="shared" si="337"/>
        <v>0</v>
      </c>
      <c r="AI249" s="295">
        <f t="shared" si="316"/>
        <v>0</v>
      </c>
      <c r="AJ249" s="295">
        <f t="shared" si="325"/>
        <v>0</v>
      </c>
      <c r="AK249" s="156">
        <v>110</v>
      </c>
      <c r="AL249" s="325"/>
      <c r="AM249" s="325"/>
      <c r="AN249" s="325"/>
      <c r="AO249" s="325"/>
      <c r="AP249" s="325"/>
      <c r="AQ249" s="394"/>
      <c r="AR249" s="360">
        <f t="shared" si="317"/>
        <v>111</v>
      </c>
      <c r="AS249" s="359" t="str">
        <f t="shared" si="290"/>
        <v>bxx111</v>
      </c>
      <c r="AT249" s="334">
        <f t="shared" si="338"/>
        <v>3</v>
      </c>
      <c r="AU249" s="82">
        <f t="shared" si="339"/>
        <v>0</v>
      </c>
      <c r="AV249" s="295">
        <f t="shared" si="340"/>
        <v>0</v>
      </c>
      <c r="AW249" s="295">
        <f t="shared" si="318"/>
        <v>0</v>
      </c>
      <c r="AX249" s="295">
        <f t="shared" si="326"/>
        <v>0</v>
      </c>
      <c r="AY249" s="156">
        <v>110</v>
      </c>
      <c r="AZ249" s="325"/>
      <c r="BA249" s="325"/>
      <c r="BB249" s="325"/>
      <c r="BC249" s="325"/>
      <c r="BD249" s="325"/>
      <c r="BE249" s="394"/>
      <c r="BF249" s="360">
        <f t="shared" si="319"/>
        <v>111</v>
      </c>
      <c r="BG249" s="359" t="str">
        <f t="shared" si="291"/>
        <v>bxx111</v>
      </c>
      <c r="BH249" s="334">
        <f t="shared" si="341"/>
        <v>3</v>
      </c>
      <c r="BI249" s="82">
        <f t="shared" si="342"/>
        <v>0</v>
      </c>
      <c r="BJ249" s="295">
        <f t="shared" si="343"/>
        <v>0</v>
      </c>
      <c r="BK249" s="295">
        <f t="shared" si="320"/>
        <v>0</v>
      </c>
      <c r="BL249" s="295">
        <f t="shared" si="327"/>
        <v>0</v>
      </c>
      <c r="BM249" s="156">
        <v>110</v>
      </c>
      <c r="BN249" s="325"/>
      <c r="BO249" s="325"/>
      <c r="BP249" s="325"/>
      <c r="BQ249" s="325"/>
      <c r="BR249" s="325"/>
      <c r="BS249" s="394"/>
      <c r="BT249" s="360">
        <f t="shared" si="321"/>
        <v>111</v>
      </c>
      <c r="BU249" s="359" t="str">
        <f t="shared" si="292"/>
        <v>bxx111</v>
      </c>
      <c r="BV249" s="334">
        <f t="shared" si="344"/>
        <v>3</v>
      </c>
      <c r="BW249" s="82">
        <f t="shared" si="345"/>
        <v>0</v>
      </c>
      <c r="BX249" s="295">
        <f t="shared" si="346"/>
        <v>0</v>
      </c>
      <c r="BY249" s="295">
        <f t="shared" si="322"/>
        <v>0</v>
      </c>
      <c r="BZ249" s="295">
        <f t="shared" si="328"/>
        <v>0</v>
      </c>
      <c r="CA249" s="156">
        <v>110</v>
      </c>
      <c r="CB249" s="325"/>
      <c r="CC249" s="325"/>
      <c r="CD249" s="325"/>
      <c r="CE249" s="325"/>
      <c r="CF249" s="325"/>
      <c r="CH249" s="394"/>
    </row>
    <row r="250" spans="1:86" ht="15" customHeight="1">
      <c r="A250" s="394"/>
      <c r="B250" s="360">
        <f t="shared" si="311"/>
        <v>112</v>
      </c>
      <c r="C250" s="359" t="str">
        <f t="shared" si="287"/>
        <v>bxx112</v>
      </c>
      <c r="D250" s="334">
        <f t="shared" si="329"/>
        <v>3</v>
      </c>
      <c r="E250" s="82">
        <f t="shared" si="330"/>
        <v>0</v>
      </c>
      <c r="F250" s="295">
        <f t="shared" si="331"/>
        <v>0</v>
      </c>
      <c r="G250" s="295">
        <f t="shared" si="312"/>
        <v>0</v>
      </c>
      <c r="H250" s="295">
        <f t="shared" si="323"/>
        <v>0</v>
      </c>
      <c r="I250">
        <v>111</v>
      </c>
      <c r="J250" s="325"/>
      <c r="K250" s="325"/>
      <c r="L250" s="325"/>
      <c r="M250" s="325"/>
      <c r="N250" s="325"/>
      <c r="O250" s="394"/>
      <c r="P250" s="360">
        <f t="shared" si="313"/>
        <v>112</v>
      </c>
      <c r="Q250" s="359" t="str">
        <f t="shared" si="288"/>
        <v>bxx112</v>
      </c>
      <c r="R250" s="334">
        <f t="shared" si="332"/>
        <v>3</v>
      </c>
      <c r="S250" s="82">
        <f t="shared" si="333"/>
        <v>0</v>
      </c>
      <c r="T250" s="295">
        <f t="shared" si="334"/>
        <v>0</v>
      </c>
      <c r="U250" s="295">
        <f t="shared" si="314"/>
        <v>0</v>
      </c>
      <c r="V250" s="295">
        <f t="shared" si="324"/>
        <v>0</v>
      </c>
      <c r="W250">
        <v>111</v>
      </c>
      <c r="X250" s="325"/>
      <c r="Y250" s="325"/>
      <c r="Z250" s="325"/>
      <c r="AA250" s="325"/>
      <c r="AB250" s="325"/>
      <c r="AC250" s="394"/>
      <c r="AD250" s="360">
        <f t="shared" si="315"/>
        <v>112</v>
      </c>
      <c r="AE250" s="359" t="str">
        <f t="shared" si="289"/>
        <v>bxx112</v>
      </c>
      <c r="AF250" s="334">
        <f t="shared" si="335"/>
        <v>3</v>
      </c>
      <c r="AG250" s="82">
        <f t="shared" si="336"/>
        <v>0</v>
      </c>
      <c r="AH250" s="295">
        <f t="shared" si="337"/>
        <v>0</v>
      </c>
      <c r="AI250" s="295">
        <f t="shared" si="316"/>
        <v>0</v>
      </c>
      <c r="AJ250" s="295">
        <f t="shared" si="325"/>
        <v>0</v>
      </c>
      <c r="AK250">
        <v>111</v>
      </c>
      <c r="AL250" s="325"/>
      <c r="AM250" s="325"/>
      <c r="AN250" s="325"/>
      <c r="AO250" s="325"/>
      <c r="AP250" s="325"/>
      <c r="AQ250" s="394"/>
      <c r="AR250" s="360">
        <f t="shared" si="317"/>
        <v>112</v>
      </c>
      <c r="AS250" s="359" t="str">
        <f t="shared" si="290"/>
        <v>bxx112</v>
      </c>
      <c r="AT250" s="334">
        <f t="shared" si="338"/>
        <v>3</v>
      </c>
      <c r="AU250" s="82">
        <f t="shared" si="339"/>
        <v>0</v>
      </c>
      <c r="AV250" s="295">
        <f t="shared" si="340"/>
        <v>0</v>
      </c>
      <c r="AW250" s="295">
        <f t="shared" si="318"/>
        <v>0</v>
      </c>
      <c r="AX250" s="295">
        <f t="shared" si="326"/>
        <v>0</v>
      </c>
      <c r="AY250">
        <v>111</v>
      </c>
      <c r="AZ250" s="325"/>
      <c r="BA250" s="325"/>
      <c r="BB250" s="325"/>
      <c r="BC250" s="325"/>
      <c r="BD250" s="325"/>
      <c r="BE250" s="394"/>
      <c r="BF250" s="360">
        <f t="shared" si="319"/>
        <v>112</v>
      </c>
      <c r="BG250" s="359" t="str">
        <f t="shared" si="291"/>
        <v>bxx112</v>
      </c>
      <c r="BH250" s="334">
        <f t="shared" si="341"/>
        <v>3</v>
      </c>
      <c r="BI250" s="82">
        <f t="shared" si="342"/>
        <v>0</v>
      </c>
      <c r="BJ250" s="295">
        <f t="shared" si="343"/>
        <v>0</v>
      </c>
      <c r="BK250" s="295">
        <f t="shared" si="320"/>
        <v>0</v>
      </c>
      <c r="BL250" s="295">
        <f t="shared" si="327"/>
        <v>0</v>
      </c>
      <c r="BM250">
        <v>111</v>
      </c>
      <c r="BN250" s="325"/>
      <c r="BO250" s="325"/>
      <c r="BP250" s="325"/>
      <c r="BQ250" s="325"/>
      <c r="BR250" s="325"/>
      <c r="BS250" s="394"/>
      <c r="BT250" s="360">
        <f t="shared" si="321"/>
        <v>112</v>
      </c>
      <c r="BU250" s="359" t="str">
        <f t="shared" si="292"/>
        <v>bxx112</v>
      </c>
      <c r="BV250" s="334">
        <f t="shared" si="344"/>
        <v>3</v>
      </c>
      <c r="BW250" s="82">
        <f t="shared" si="345"/>
        <v>0</v>
      </c>
      <c r="BX250" s="295">
        <f t="shared" si="346"/>
        <v>0</v>
      </c>
      <c r="BY250" s="295">
        <f t="shared" si="322"/>
        <v>0</v>
      </c>
      <c r="BZ250" s="295">
        <f t="shared" si="328"/>
        <v>0</v>
      </c>
      <c r="CA250">
        <v>111</v>
      </c>
      <c r="CB250" s="325"/>
      <c r="CC250" s="325"/>
      <c r="CD250" s="325"/>
      <c r="CE250" s="325"/>
      <c r="CF250" s="325"/>
      <c r="CH250" s="394"/>
    </row>
    <row r="251" spans="1:86" ht="15" customHeight="1">
      <c r="A251" s="394"/>
      <c r="B251" s="360">
        <f t="shared" si="311"/>
        <v>113</v>
      </c>
      <c r="C251" s="359" t="str">
        <f t="shared" si="287"/>
        <v>bxx113</v>
      </c>
      <c r="D251" s="334">
        <f t="shared" si="329"/>
        <v>3</v>
      </c>
      <c r="E251" s="82">
        <f t="shared" si="330"/>
        <v>0</v>
      </c>
      <c r="F251" s="295">
        <f t="shared" si="331"/>
        <v>0</v>
      </c>
      <c r="G251" s="295">
        <f t="shared" si="312"/>
        <v>0</v>
      </c>
      <c r="H251" s="295">
        <f t="shared" si="323"/>
        <v>0</v>
      </c>
      <c r="I251" s="156">
        <v>112</v>
      </c>
      <c r="J251" s="325"/>
      <c r="K251" s="325"/>
      <c r="L251" s="325"/>
      <c r="M251" s="325"/>
      <c r="N251" s="325"/>
      <c r="O251" s="394"/>
      <c r="P251" s="360">
        <f t="shared" si="313"/>
        <v>113</v>
      </c>
      <c r="Q251" s="359" t="str">
        <f t="shared" si="288"/>
        <v>bxx113</v>
      </c>
      <c r="R251" s="334">
        <f t="shared" si="332"/>
        <v>3</v>
      </c>
      <c r="S251" s="82">
        <f t="shared" si="333"/>
        <v>0</v>
      </c>
      <c r="T251" s="295">
        <f t="shared" si="334"/>
        <v>0</v>
      </c>
      <c r="U251" s="295">
        <f t="shared" si="314"/>
        <v>0</v>
      </c>
      <c r="V251" s="295">
        <f t="shared" si="324"/>
        <v>0</v>
      </c>
      <c r="W251" s="156">
        <v>112</v>
      </c>
      <c r="X251" s="325"/>
      <c r="Y251" s="325"/>
      <c r="Z251" s="325"/>
      <c r="AA251" s="325"/>
      <c r="AB251" s="325"/>
      <c r="AC251" s="394"/>
      <c r="AD251" s="360">
        <f t="shared" si="315"/>
        <v>113</v>
      </c>
      <c r="AE251" s="359" t="str">
        <f t="shared" si="289"/>
        <v>bxx113</v>
      </c>
      <c r="AF251" s="334">
        <f t="shared" si="335"/>
        <v>3</v>
      </c>
      <c r="AG251" s="82">
        <f t="shared" si="336"/>
        <v>0</v>
      </c>
      <c r="AH251" s="295">
        <f t="shared" si="337"/>
        <v>0</v>
      </c>
      <c r="AI251" s="295">
        <f t="shared" si="316"/>
        <v>0</v>
      </c>
      <c r="AJ251" s="295">
        <f t="shared" si="325"/>
        <v>0</v>
      </c>
      <c r="AK251" s="156">
        <v>112</v>
      </c>
      <c r="AL251" s="325"/>
      <c r="AM251" s="325"/>
      <c r="AN251" s="325"/>
      <c r="AO251" s="325"/>
      <c r="AP251" s="325"/>
      <c r="AQ251" s="394"/>
      <c r="AR251" s="360">
        <f t="shared" si="317"/>
        <v>113</v>
      </c>
      <c r="AS251" s="359" t="str">
        <f t="shared" si="290"/>
        <v>bxx113</v>
      </c>
      <c r="AT251" s="334">
        <f t="shared" si="338"/>
        <v>3</v>
      </c>
      <c r="AU251" s="82">
        <f t="shared" si="339"/>
        <v>0</v>
      </c>
      <c r="AV251" s="295">
        <f t="shared" si="340"/>
        <v>0</v>
      </c>
      <c r="AW251" s="295">
        <f t="shared" si="318"/>
        <v>0</v>
      </c>
      <c r="AX251" s="295">
        <f t="shared" si="326"/>
        <v>0</v>
      </c>
      <c r="AY251" s="156">
        <v>112</v>
      </c>
      <c r="AZ251" s="325"/>
      <c r="BA251" s="325"/>
      <c r="BB251" s="325"/>
      <c r="BC251" s="325"/>
      <c r="BD251" s="325"/>
      <c r="BE251" s="394"/>
      <c r="BF251" s="360">
        <f t="shared" si="319"/>
        <v>113</v>
      </c>
      <c r="BG251" s="359" t="str">
        <f t="shared" si="291"/>
        <v>bxx113</v>
      </c>
      <c r="BH251" s="334">
        <f t="shared" si="341"/>
        <v>3</v>
      </c>
      <c r="BI251" s="82">
        <f t="shared" si="342"/>
        <v>0</v>
      </c>
      <c r="BJ251" s="295">
        <f t="shared" si="343"/>
        <v>0</v>
      </c>
      <c r="BK251" s="295">
        <f t="shared" si="320"/>
        <v>0</v>
      </c>
      <c r="BL251" s="295">
        <f t="shared" si="327"/>
        <v>0</v>
      </c>
      <c r="BM251" s="156">
        <v>112</v>
      </c>
      <c r="BN251" s="325"/>
      <c r="BO251" s="325"/>
      <c r="BP251" s="325"/>
      <c r="BQ251" s="325"/>
      <c r="BR251" s="325"/>
      <c r="BS251" s="394"/>
      <c r="BT251" s="360">
        <f t="shared" si="321"/>
        <v>113</v>
      </c>
      <c r="BU251" s="359" t="str">
        <f t="shared" si="292"/>
        <v>bxx113</v>
      </c>
      <c r="BV251" s="334">
        <f t="shared" si="344"/>
        <v>3</v>
      </c>
      <c r="BW251" s="82">
        <f t="shared" si="345"/>
        <v>0</v>
      </c>
      <c r="BX251" s="295">
        <f t="shared" si="346"/>
        <v>0</v>
      </c>
      <c r="BY251" s="295">
        <f t="shared" si="322"/>
        <v>0</v>
      </c>
      <c r="BZ251" s="295">
        <f t="shared" si="328"/>
        <v>0</v>
      </c>
      <c r="CA251" s="156">
        <v>112</v>
      </c>
      <c r="CB251" s="325"/>
      <c r="CC251" s="325"/>
      <c r="CD251" s="325"/>
      <c r="CE251" s="325"/>
      <c r="CF251" s="325"/>
      <c r="CH251" s="394"/>
    </row>
    <row r="252" spans="1:86" ht="15" customHeight="1">
      <c r="A252" s="394"/>
      <c r="B252" s="360">
        <f t="shared" si="311"/>
        <v>114</v>
      </c>
      <c r="C252" s="359" t="str">
        <f t="shared" si="287"/>
        <v>bxx114</v>
      </c>
      <c r="D252" s="334">
        <f t="shared" si="329"/>
        <v>3</v>
      </c>
      <c r="E252" s="82">
        <f t="shared" si="330"/>
        <v>0</v>
      </c>
      <c r="F252" s="295">
        <f t="shared" si="331"/>
        <v>0</v>
      </c>
      <c r="G252" s="295">
        <f t="shared" si="312"/>
        <v>0</v>
      </c>
      <c r="H252" s="295">
        <f t="shared" si="323"/>
        <v>0</v>
      </c>
      <c r="I252">
        <v>113</v>
      </c>
      <c r="J252" s="325"/>
      <c r="K252" s="325"/>
      <c r="L252" s="325"/>
      <c r="M252" s="325"/>
      <c r="N252" s="325"/>
      <c r="O252" s="394"/>
      <c r="P252" s="360">
        <f t="shared" si="313"/>
        <v>114</v>
      </c>
      <c r="Q252" s="359" t="str">
        <f t="shared" si="288"/>
        <v>bxx114</v>
      </c>
      <c r="R252" s="334">
        <f t="shared" si="332"/>
        <v>3</v>
      </c>
      <c r="S252" s="82">
        <f t="shared" si="333"/>
        <v>0</v>
      </c>
      <c r="T252" s="295">
        <f t="shared" si="334"/>
        <v>0</v>
      </c>
      <c r="U252" s="295">
        <f t="shared" si="314"/>
        <v>0</v>
      </c>
      <c r="V252" s="295">
        <f t="shared" si="324"/>
        <v>0</v>
      </c>
      <c r="W252">
        <v>113</v>
      </c>
      <c r="X252" s="325"/>
      <c r="Y252" s="325"/>
      <c r="Z252" s="325"/>
      <c r="AA252" s="325"/>
      <c r="AB252" s="325"/>
      <c r="AC252" s="394"/>
      <c r="AD252" s="360">
        <f t="shared" si="315"/>
        <v>114</v>
      </c>
      <c r="AE252" s="359" t="str">
        <f t="shared" si="289"/>
        <v>bxx114</v>
      </c>
      <c r="AF252" s="334">
        <f t="shared" si="335"/>
        <v>3</v>
      </c>
      <c r="AG252" s="82">
        <f t="shared" si="336"/>
        <v>0</v>
      </c>
      <c r="AH252" s="295">
        <f t="shared" si="337"/>
        <v>0</v>
      </c>
      <c r="AI252" s="295">
        <f t="shared" si="316"/>
        <v>0</v>
      </c>
      <c r="AJ252" s="295">
        <f t="shared" si="325"/>
        <v>0</v>
      </c>
      <c r="AK252">
        <v>113</v>
      </c>
      <c r="AL252" s="325"/>
      <c r="AM252" s="325"/>
      <c r="AN252" s="325"/>
      <c r="AO252" s="325"/>
      <c r="AP252" s="325"/>
      <c r="AQ252" s="394"/>
      <c r="AR252" s="360">
        <f t="shared" si="317"/>
        <v>114</v>
      </c>
      <c r="AS252" s="359" t="str">
        <f t="shared" si="290"/>
        <v>bxx114</v>
      </c>
      <c r="AT252" s="334">
        <f t="shared" si="338"/>
        <v>3</v>
      </c>
      <c r="AU252" s="82">
        <f t="shared" si="339"/>
        <v>0</v>
      </c>
      <c r="AV252" s="295">
        <f t="shared" si="340"/>
        <v>0</v>
      </c>
      <c r="AW252" s="295">
        <f t="shared" si="318"/>
        <v>0</v>
      </c>
      <c r="AX252" s="295">
        <f t="shared" si="326"/>
        <v>0</v>
      </c>
      <c r="AY252">
        <v>113</v>
      </c>
      <c r="AZ252" s="325"/>
      <c r="BA252" s="325"/>
      <c r="BB252" s="325"/>
      <c r="BC252" s="325"/>
      <c r="BD252" s="325"/>
      <c r="BE252" s="394"/>
      <c r="BF252" s="360">
        <f t="shared" si="319"/>
        <v>114</v>
      </c>
      <c r="BG252" s="359" t="str">
        <f t="shared" si="291"/>
        <v>bxx114</v>
      </c>
      <c r="BH252" s="334">
        <f t="shared" si="341"/>
        <v>3</v>
      </c>
      <c r="BI252" s="82">
        <f t="shared" si="342"/>
        <v>0</v>
      </c>
      <c r="BJ252" s="295">
        <f t="shared" si="343"/>
        <v>0</v>
      </c>
      <c r="BK252" s="295">
        <f t="shared" si="320"/>
        <v>0</v>
      </c>
      <c r="BL252" s="295">
        <f t="shared" si="327"/>
        <v>0</v>
      </c>
      <c r="BM252">
        <v>113</v>
      </c>
      <c r="BN252" s="325"/>
      <c r="BO252" s="325"/>
      <c r="BP252" s="325"/>
      <c r="BQ252" s="325"/>
      <c r="BR252" s="325"/>
      <c r="BS252" s="394"/>
      <c r="BT252" s="360">
        <f t="shared" si="321"/>
        <v>114</v>
      </c>
      <c r="BU252" s="359" t="str">
        <f t="shared" si="292"/>
        <v>bxx114</v>
      </c>
      <c r="BV252" s="334">
        <f t="shared" si="344"/>
        <v>3</v>
      </c>
      <c r="BW252" s="82">
        <f t="shared" si="345"/>
        <v>0</v>
      </c>
      <c r="BX252" s="295">
        <f t="shared" si="346"/>
        <v>0</v>
      </c>
      <c r="BY252" s="295">
        <f t="shared" si="322"/>
        <v>0</v>
      </c>
      <c r="BZ252" s="295">
        <f t="shared" si="328"/>
        <v>0</v>
      </c>
      <c r="CA252">
        <v>113</v>
      </c>
      <c r="CB252" s="325"/>
      <c r="CC252" s="325"/>
      <c r="CD252" s="325"/>
      <c r="CE252" s="325"/>
      <c r="CF252" s="325"/>
      <c r="CH252" s="394"/>
    </row>
    <row r="253" spans="1:86" ht="15" customHeight="1">
      <c r="A253" s="394"/>
      <c r="B253" s="360">
        <f t="shared" si="311"/>
        <v>115</v>
      </c>
      <c r="C253" s="359" t="str">
        <f t="shared" si="287"/>
        <v>bxx115</v>
      </c>
      <c r="D253" s="334">
        <f t="shared" si="329"/>
        <v>3</v>
      </c>
      <c r="E253" s="82">
        <f t="shared" si="330"/>
        <v>0</v>
      </c>
      <c r="F253" s="295">
        <f t="shared" si="331"/>
        <v>0</v>
      </c>
      <c r="G253" s="295">
        <f t="shared" si="312"/>
        <v>0</v>
      </c>
      <c r="H253" s="295">
        <f t="shared" si="323"/>
        <v>0</v>
      </c>
      <c r="I253" s="156">
        <v>114</v>
      </c>
      <c r="J253" s="325"/>
      <c r="K253" s="325"/>
      <c r="L253" s="325"/>
      <c r="M253" s="325"/>
      <c r="N253" s="325"/>
      <c r="O253" s="394"/>
      <c r="P253" s="360">
        <f t="shared" si="313"/>
        <v>115</v>
      </c>
      <c r="Q253" s="359" t="str">
        <f t="shared" si="288"/>
        <v>bxx115</v>
      </c>
      <c r="R253" s="334">
        <f t="shared" si="332"/>
        <v>3</v>
      </c>
      <c r="S253" s="82">
        <f t="shared" si="333"/>
        <v>0</v>
      </c>
      <c r="T253" s="295">
        <f t="shared" si="334"/>
        <v>0</v>
      </c>
      <c r="U253" s="295">
        <f t="shared" si="314"/>
        <v>0</v>
      </c>
      <c r="V253" s="295">
        <f t="shared" si="324"/>
        <v>0</v>
      </c>
      <c r="W253" s="156">
        <v>114</v>
      </c>
      <c r="X253" s="325"/>
      <c r="Y253" s="325"/>
      <c r="Z253" s="325"/>
      <c r="AA253" s="325"/>
      <c r="AB253" s="325"/>
      <c r="AC253" s="394"/>
      <c r="AD253" s="360">
        <f t="shared" si="315"/>
        <v>115</v>
      </c>
      <c r="AE253" s="359" t="str">
        <f t="shared" si="289"/>
        <v>bxx115</v>
      </c>
      <c r="AF253" s="334">
        <f t="shared" si="335"/>
        <v>3</v>
      </c>
      <c r="AG253" s="82">
        <f t="shared" si="336"/>
        <v>0</v>
      </c>
      <c r="AH253" s="295">
        <f t="shared" si="337"/>
        <v>0</v>
      </c>
      <c r="AI253" s="295">
        <f t="shared" si="316"/>
        <v>0</v>
      </c>
      <c r="AJ253" s="295">
        <f t="shared" si="325"/>
        <v>0</v>
      </c>
      <c r="AK253" s="156">
        <v>114</v>
      </c>
      <c r="AL253" s="325"/>
      <c r="AM253" s="325"/>
      <c r="AN253" s="325"/>
      <c r="AO253" s="325"/>
      <c r="AP253" s="325"/>
      <c r="AQ253" s="394"/>
      <c r="AR253" s="360">
        <f t="shared" si="317"/>
        <v>115</v>
      </c>
      <c r="AS253" s="359" t="str">
        <f t="shared" si="290"/>
        <v>bxx115</v>
      </c>
      <c r="AT253" s="334">
        <f t="shared" si="338"/>
        <v>3</v>
      </c>
      <c r="AU253" s="82">
        <f t="shared" si="339"/>
        <v>0</v>
      </c>
      <c r="AV253" s="295">
        <f t="shared" si="340"/>
        <v>0</v>
      </c>
      <c r="AW253" s="295">
        <f t="shared" si="318"/>
        <v>0</v>
      </c>
      <c r="AX253" s="295">
        <f t="shared" si="326"/>
        <v>0</v>
      </c>
      <c r="AY253" s="156">
        <v>114</v>
      </c>
      <c r="AZ253" s="325"/>
      <c r="BA253" s="325"/>
      <c r="BB253" s="325"/>
      <c r="BC253" s="325"/>
      <c r="BD253" s="325"/>
      <c r="BE253" s="394"/>
      <c r="BF253" s="360">
        <f t="shared" si="319"/>
        <v>115</v>
      </c>
      <c r="BG253" s="359" t="str">
        <f t="shared" si="291"/>
        <v>bxx115</v>
      </c>
      <c r="BH253" s="334">
        <f t="shared" si="341"/>
        <v>3</v>
      </c>
      <c r="BI253" s="82">
        <f t="shared" si="342"/>
        <v>0</v>
      </c>
      <c r="BJ253" s="295">
        <f t="shared" si="343"/>
        <v>0</v>
      </c>
      <c r="BK253" s="295">
        <f t="shared" si="320"/>
        <v>0</v>
      </c>
      <c r="BL253" s="295">
        <f t="shared" si="327"/>
        <v>0</v>
      </c>
      <c r="BM253" s="156">
        <v>114</v>
      </c>
      <c r="BN253" s="325"/>
      <c r="BO253" s="325"/>
      <c r="BP253" s="325"/>
      <c r="BQ253" s="325"/>
      <c r="BR253" s="325"/>
      <c r="BS253" s="394"/>
      <c r="BT253" s="360">
        <f t="shared" si="321"/>
        <v>115</v>
      </c>
      <c r="BU253" s="359" t="str">
        <f t="shared" si="292"/>
        <v>bxx115</v>
      </c>
      <c r="BV253" s="334">
        <f t="shared" si="344"/>
        <v>3</v>
      </c>
      <c r="BW253" s="82">
        <f t="shared" si="345"/>
        <v>0</v>
      </c>
      <c r="BX253" s="295">
        <f t="shared" si="346"/>
        <v>0</v>
      </c>
      <c r="BY253" s="295">
        <f t="shared" si="322"/>
        <v>0</v>
      </c>
      <c r="BZ253" s="295">
        <f t="shared" si="328"/>
        <v>0</v>
      </c>
      <c r="CA253" s="156">
        <v>114</v>
      </c>
      <c r="CB253" s="325"/>
      <c r="CC253" s="325"/>
      <c r="CD253" s="325"/>
      <c r="CE253" s="325"/>
      <c r="CF253" s="325"/>
      <c r="CH253" s="394"/>
    </row>
    <row r="254" spans="1:86" ht="15" customHeight="1">
      <c r="A254" s="394"/>
      <c r="B254" s="360">
        <f t="shared" si="311"/>
        <v>116</v>
      </c>
      <c r="C254" s="359" t="str">
        <f t="shared" si="287"/>
        <v>bxx116</v>
      </c>
      <c r="D254" s="334">
        <f t="shared" si="329"/>
        <v>3</v>
      </c>
      <c r="E254" s="82">
        <f t="shared" si="330"/>
        <v>0</v>
      </c>
      <c r="F254" s="295">
        <f t="shared" si="331"/>
        <v>0</v>
      </c>
      <c r="G254" s="295">
        <f t="shared" si="312"/>
        <v>0</v>
      </c>
      <c r="H254" s="295">
        <f t="shared" si="323"/>
        <v>0</v>
      </c>
      <c r="I254">
        <v>115</v>
      </c>
      <c r="J254" s="325"/>
      <c r="K254" s="325"/>
      <c r="L254" s="325"/>
      <c r="M254" s="325"/>
      <c r="N254" s="325"/>
      <c r="O254" s="394"/>
      <c r="P254" s="360">
        <f t="shared" si="313"/>
        <v>116</v>
      </c>
      <c r="Q254" s="359" t="str">
        <f t="shared" si="288"/>
        <v>bxx116</v>
      </c>
      <c r="R254" s="334">
        <f t="shared" si="332"/>
        <v>3</v>
      </c>
      <c r="S254" s="82">
        <f t="shared" si="333"/>
        <v>0</v>
      </c>
      <c r="T254" s="295">
        <f t="shared" si="334"/>
        <v>0</v>
      </c>
      <c r="U254" s="295">
        <f t="shared" si="314"/>
        <v>0</v>
      </c>
      <c r="V254" s="295">
        <f t="shared" si="324"/>
        <v>0</v>
      </c>
      <c r="W254">
        <v>115</v>
      </c>
      <c r="X254" s="325"/>
      <c r="Y254" s="325"/>
      <c r="Z254" s="325"/>
      <c r="AA254" s="325"/>
      <c r="AB254" s="325"/>
      <c r="AC254" s="394"/>
      <c r="AD254" s="360">
        <f t="shared" si="315"/>
        <v>116</v>
      </c>
      <c r="AE254" s="359" t="str">
        <f t="shared" si="289"/>
        <v>bxx116</v>
      </c>
      <c r="AF254" s="334">
        <f t="shared" si="335"/>
        <v>3</v>
      </c>
      <c r="AG254" s="82">
        <f t="shared" si="336"/>
        <v>0</v>
      </c>
      <c r="AH254" s="295">
        <f t="shared" si="337"/>
        <v>0</v>
      </c>
      <c r="AI254" s="295">
        <f t="shared" si="316"/>
        <v>0</v>
      </c>
      <c r="AJ254" s="295">
        <f t="shared" si="325"/>
        <v>0</v>
      </c>
      <c r="AK254">
        <v>115</v>
      </c>
      <c r="AL254" s="325"/>
      <c r="AM254" s="325"/>
      <c r="AN254" s="325"/>
      <c r="AO254" s="325"/>
      <c r="AP254" s="325"/>
      <c r="AQ254" s="394"/>
      <c r="AR254" s="360">
        <f t="shared" si="317"/>
        <v>116</v>
      </c>
      <c r="AS254" s="359" t="str">
        <f t="shared" si="290"/>
        <v>bxx116</v>
      </c>
      <c r="AT254" s="334">
        <f t="shared" si="338"/>
        <v>3</v>
      </c>
      <c r="AU254" s="82">
        <f t="shared" si="339"/>
        <v>0</v>
      </c>
      <c r="AV254" s="295">
        <f t="shared" si="340"/>
        <v>0</v>
      </c>
      <c r="AW254" s="295">
        <f t="shared" si="318"/>
        <v>0</v>
      </c>
      <c r="AX254" s="295">
        <f t="shared" si="326"/>
        <v>0</v>
      </c>
      <c r="AY254">
        <v>115</v>
      </c>
      <c r="AZ254" s="325"/>
      <c r="BA254" s="325"/>
      <c r="BB254" s="325"/>
      <c r="BC254" s="325"/>
      <c r="BD254" s="325"/>
      <c r="BE254" s="394"/>
      <c r="BF254" s="360">
        <f t="shared" si="319"/>
        <v>116</v>
      </c>
      <c r="BG254" s="359" t="str">
        <f t="shared" si="291"/>
        <v>bxx116</v>
      </c>
      <c r="BH254" s="334">
        <f t="shared" si="341"/>
        <v>3</v>
      </c>
      <c r="BI254" s="82">
        <f t="shared" si="342"/>
        <v>0</v>
      </c>
      <c r="BJ254" s="295">
        <f t="shared" si="343"/>
        <v>0</v>
      </c>
      <c r="BK254" s="295">
        <f t="shared" si="320"/>
        <v>0</v>
      </c>
      <c r="BL254" s="295">
        <f t="shared" si="327"/>
        <v>0</v>
      </c>
      <c r="BM254">
        <v>115</v>
      </c>
      <c r="BN254" s="325"/>
      <c r="BO254" s="325"/>
      <c r="BP254" s="325"/>
      <c r="BQ254" s="325"/>
      <c r="BR254" s="325"/>
      <c r="BS254" s="394"/>
      <c r="BT254" s="360">
        <f t="shared" si="321"/>
        <v>116</v>
      </c>
      <c r="BU254" s="359" t="str">
        <f t="shared" si="292"/>
        <v>bxx116</v>
      </c>
      <c r="BV254" s="334">
        <f t="shared" si="344"/>
        <v>3</v>
      </c>
      <c r="BW254" s="82">
        <f t="shared" si="345"/>
        <v>0</v>
      </c>
      <c r="BX254" s="295">
        <f t="shared" si="346"/>
        <v>0</v>
      </c>
      <c r="BY254" s="295">
        <f t="shared" si="322"/>
        <v>0</v>
      </c>
      <c r="BZ254" s="295">
        <f t="shared" si="328"/>
        <v>0</v>
      </c>
      <c r="CA254">
        <v>115</v>
      </c>
      <c r="CB254" s="325"/>
      <c r="CC254" s="325"/>
      <c r="CD254" s="325"/>
      <c r="CE254" s="325"/>
      <c r="CF254" s="325"/>
      <c r="CH254" s="394"/>
    </row>
    <row r="255" spans="1:86" ht="15" customHeight="1">
      <c r="A255" s="394"/>
      <c r="B255" s="360">
        <f t="shared" si="311"/>
        <v>117</v>
      </c>
      <c r="C255" s="359" t="str">
        <f t="shared" si="287"/>
        <v>bxx117</v>
      </c>
      <c r="D255" s="334">
        <f t="shared" si="329"/>
        <v>3</v>
      </c>
      <c r="E255" s="82">
        <f t="shared" si="330"/>
        <v>0</v>
      </c>
      <c r="F255" s="295">
        <f t="shared" si="331"/>
        <v>0</v>
      </c>
      <c r="G255" s="295">
        <f t="shared" si="312"/>
        <v>0</v>
      </c>
      <c r="H255" s="295">
        <f t="shared" si="323"/>
        <v>0</v>
      </c>
      <c r="I255" s="156">
        <v>116</v>
      </c>
      <c r="J255" s="325"/>
      <c r="K255" s="325"/>
      <c r="L255" s="325"/>
      <c r="M255" s="325"/>
      <c r="N255" s="325"/>
      <c r="O255" s="394"/>
      <c r="P255" s="360">
        <f t="shared" si="313"/>
        <v>117</v>
      </c>
      <c r="Q255" s="359" t="str">
        <f t="shared" si="288"/>
        <v>bxx117</v>
      </c>
      <c r="R255" s="334">
        <f t="shared" si="332"/>
        <v>3</v>
      </c>
      <c r="S255" s="82">
        <f t="shared" si="333"/>
        <v>0</v>
      </c>
      <c r="T255" s="295">
        <f t="shared" si="334"/>
        <v>0</v>
      </c>
      <c r="U255" s="295">
        <f t="shared" si="314"/>
        <v>0</v>
      </c>
      <c r="V255" s="295">
        <f t="shared" si="324"/>
        <v>0</v>
      </c>
      <c r="W255" s="156">
        <v>116</v>
      </c>
      <c r="X255" s="325"/>
      <c r="Y255" s="325"/>
      <c r="Z255" s="325"/>
      <c r="AA255" s="325"/>
      <c r="AB255" s="325"/>
      <c r="AC255" s="394"/>
      <c r="AD255" s="360">
        <f t="shared" si="315"/>
        <v>117</v>
      </c>
      <c r="AE255" s="359" t="str">
        <f t="shared" si="289"/>
        <v>bxx117</v>
      </c>
      <c r="AF255" s="334">
        <f t="shared" si="335"/>
        <v>3</v>
      </c>
      <c r="AG255" s="82">
        <f t="shared" si="336"/>
        <v>0</v>
      </c>
      <c r="AH255" s="295">
        <f t="shared" si="337"/>
        <v>0</v>
      </c>
      <c r="AI255" s="295">
        <f t="shared" si="316"/>
        <v>0</v>
      </c>
      <c r="AJ255" s="295">
        <f t="shared" si="325"/>
        <v>0</v>
      </c>
      <c r="AK255" s="156">
        <v>116</v>
      </c>
      <c r="AL255" s="325"/>
      <c r="AM255" s="325"/>
      <c r="AN255" s="325"/>
      <c r="AO255" s="325"/>
      <c r="AP255" s="325"/>
      <c r="AQ255" s="394"/>
      <c r="AR255" s="360">
        <f t="shared" si="317"/>
        <v>117</v>
      </c>
      <c r="AS255" s="359" t="str">
        <f t="shared" si="290"/>
        <v>bxx117</v>
      </c>
      <c r="AT255" s="334">
        <f t="shared" si="338"/>
        <v>3</v>
      </c>
      <c r="AU255" s="82">
        <f t="shared" si="339"/>
        <v>0</v>
      </c>
      <c r="AV255" s="295">
        <f t="shared" si="340"/>
        <v>0</v>
      </c>
      <c r="AW255" s="295">
        <f t="shared" si="318"/>
        <v>0</v>
      </c>
      <c r="AX255" s="295">
        <f t="shared" si="326"/>
        <v>0</v>
      </c>
      <c r="AY255" s="156">
        <v>116</v>
      </c>
      <c r="AZ255" s="325"/>
      <c r="BA255" s="325"/>
      <c r="BB255" s="325"/>
      <c r="BC255" s="325"/>
      <c r="BD255" s="325"/>
      <c r="BE255" s="394"/>
      <c r="BF255" s="360">
        <f t="shared" si="319"/>
        <v>117</v>
      </c>
      <c r="BG255" s="359" t="str">
        <f t="shared" si="291"/>
        <v>bxx117</v>
      </c>
      <c r="BH255" s="334">
        <f t="shared" si="341"/>
        <v>3</v>
      </c>
      <c r="BI255" s="82">
        <f t="shared" si="342"/>
        <v>0</v>
      </c>
      <c r="BJ255" s="295">
        <f t="shared" si="343"/>
        <v>0</v>
      </c>
      <c r="BK255" s="295">
        <f t="shared" si="320"/>
        <v>0</v>
      </c>
      <c r="BL255" s="295">
        <f t="shared" si="327"/>
        <v>0</v>
      </c>
      <c r="BM255" s="156">
        <v>116</v>
      </c>
      <c r="BN255" s="325"/>
      <c r="BO255" s="325"/>
      <c r="BP255" s="325"/>
      <c r="BQ255" s="325"/>
      <c r="BR255" s="325"/>
      <c r="BS255" s="394"/>
      <c r="BT255" s="360">
        <f t="shared" si="321"/>
        <v>117</v>
      </c>
      <c r="BU255" s="359" t="str">
        <f t="shared" si="292"/>
        <v>bxx117</v>
      </c>
      <c r="BV255" s="334">
        <f t="shared" si="344"/>
        <v>3</v>
      </c>
      <c r="BW255" s="82">
        <f t="shared" si="345"/>
        <v>0</v>
      </c>
      <c r="BX255" s="295">
        <f t="shared" si="346"/>
        <v>0</v>
      </c>
      <c r="BY255" s="295">
        <f t="shared" si="322"/>
        <v>0</v>
      </c>
      <c r="BZ255" s="295">
        <f t="shared" si="328"/>
        <v>0</v>
      </c>
      <c r="CA255" s="156">
        <v>116</v>
      </c>
      <c r="CB255" s="325"/>
      <c r="CC255" s="325"/>
      <c r="CD255" s="325"/>
      <c r="CE255" s="325"/>
      <c r="CF255" s="325"/>
      <c r="CH255" s="394"/>
    </row>
    <row r="256" spans="1:86" ht="15" customHeight="1">
      <c r="A256" s="394"/>
      <c r="B256" s="360">
        <f t="shared" si="311"/>
        <v>118</v>
      </c>
      <c r="C256" s="359" t="str">
        <f t="shared" si="287"/>
        <v>bxx118</v>
      </c>
      <c r="D256" s="334">
        <f t="shared" si="329"/>
        <v>3</v>
      </c>
      <c r="E256" s="82">
        <f t="shared" si="330"/>
        <v>0</v>
      </c>
      <c r="F256" s="295">
        <f t="shared" si="331"/>
        <v>0</v>
      </c>
      <c r="G256" s="295">
        <f t="shared" si="312"/>
        <v>0</v>
      </c>
      <c r="H256" s="295">
        <f t="shared" si="323"/>
        <v>0</v>
      </c>
      <c r="I256">
        <v>117</v>
      </c>
      <c r="J256" s="325"/>
      <c r="K256" s="325"/>
      <c r="L256" s="325"/>
      <c r="M256" s="325"/>
      <c r="N256" s="325"/>
      <c r="O256" s="394"/>
      <c r="P256" s="360">
        <f t="shared" si="313"/>
        <v>118</v>
      </c>
      <c r="Q256" s="359" t="str">
        <f t="shared" si="288"/>
        <v>bxx118</v>
      </c>
      <c r="R256" s="334">
        <f t="shared" si="332"/>
        <v>3</v>
      </c>
      <c r="S256" s="82">
        <f t="shared" si="333"/>
        <v>0</v>
      </c>
      <c r="T256" s="295">
        <f t="shared" si="334"/>
        <v>0</v>
      </c>
      <c r="U256" s="295">
        <f t="shared" si="314"/>
        <v>0</v>
      </c>
      <c r="V256" s="295">
        <f t="shared" si="324"/>
        <v>0</v>
      </c>
      <c r="W256">
        <v>117</v>
      </c>
      <c r="X256" s="325"/>
      <c r="Y256" s="325"/>
      <c r="Z256" s="325"/>
      <c r="AA256" s="325"/>
      <c r="AB256" s="325"/>
      <c r="AC256" s="394"/>
      <c r="AD256" s="360">
        <f t="shared" si="315"/>
        <v>118</v>
      </c>
      <c r="AE256" s="359" t="str">
        <f t="shared" si="289"/>
        <v>bxx118</v>
      </c>
      <c r="AF256" s="334">
        <f t="shared" si="335"/>
        <v>3</v>
      </c>
      <c r="AG256" s="82">
        <f t="shared" si="336"/>
        <v>0</v>
      </c>
      <c r="AH256" s="295">
        <f t="shared" si="337"/>
        <v>0</v>
      </c>
      <c r="AI256" s="295">
        <f t="shared" si="316"/>
        <v>0</v>
      </c>
      <c r="AJ256" s="295">
        <f t="shared" si="325"/>
        <v>0</v>
      </c>
      <c r="AK256">
        <v>117</v>
      </c>
      <c r="AL256" s="325"/>
      <c r="AM256" s="325"/>
      <c r="AN256" s="325"/>
      <c r="AO256" s="325"/>
      <c r="AP256" s="325"/>
      <c r="AQ256" s="394"/>
      <c r="AR256" s="360">
        <f t="shared" si="317"/>
        <v>118</v>
      </c>
      <c r="AS256" s="359" t="str">
        <f t="shared" si="290"/>
        <v>bxx118</v>
      </c>
      <c r="AT256" s="334">
        <f t="shared" si="338"/>
        <v>3</v>
      </c>
      <c r="AU256" s="82">
        <f t="shared" si="339"/>
        <v>0</v>
      </c>
      <c r="AV256" s="295">
        <f t="shared" si="340"/>
        <v>0</v>
      </c>
      <c r="AW256" s="295">
        <f t="shared" si="318"/>
        <v>0</v>
      </c>
      <c r="AX256" s="295">
        <f t="shared" si="326"/>
        <v>0</v>
      </c>
      <c r="AY256">
        <v>117</v>
      </c>
      <c r="AZ256" s="325"/>
      <c r="BA256" s="325"/>
      <c r="BB256" s="325"/>
      <c r="BC256" s="325"/>
      <c r="BD256" s="325"/>
      <c r="BE256" s="394"/>
      <c r="BF256" s="360">
        <f t="shared" si="319"/>
        <v>118</v>
      </c>
      <c r="BG256" s="359" t="str">
        <f t="shared" si="291"/>
        <v>bxx118</v>
      </c>
      <c r="BH256" s="334">
        <f t="shared" si="341"/>
        <v>3</v>
      </c>
      <c r="BI256" s="82">
        <f t="shared" si="342"/>
        <v>0</v>
      </c>
      <c r="BJ256" s="295">
        <f t="shared" si="343"/>
        <v>0</v>
      </c>
      <c r="BK256" s="295">
        <f t="shared" si="320"/>
        <v>0</v>
      </c>
      <c r="BL256" s="295">
        <f t="shared" si="327"/>
        <v>0</v>
      </c>
      <c r="BM256">
        <v>117</v>
      </c>
      <c r="BN256" s="325"/>
      <c r="BO256" s="325"/>
      <c r="BP256" s="325"/>
      <c r="BQ256" s="325"/>
      <c r="BR256" s="325"/>
      <c r="BS256" s="394"/>
      <c r="BT256" s="360">
        <f t="shared" si="321"/>
        <v>118</v>
      </c>
      <c r="BU256" s="359" t="str">
        <f t="shared" si="292"/>
        <v>bxx118</v>
      </c>
      <c r="BV256" s="334">
        <f t="shared" si="344"/>
        <v>3</v>
      </c>
      <c r="BW256" s="82">
        <f t="shared" si="345"/>
        <v>0</v>
      </c>
      <c r="BX256" s="295">
        <f t="shared" si="346"/>
        <v>0</v>
      </c>
      <c r="BY256" s="295">
        <f t="shared" si="322"/>
        <v>0</v>
      </c>
      <c r="BZ256" s="295">
        <f t="shared" si="328"/>
        <v>0</v>
      </c>
      <c r="CA256">
        <v>117</v>
      </c>
      <c r="CB256" s="325"/>
      <c r="CC256" s="325"/>
      <c r="CD256" s="325"/>
      <c r="CE256" s="325"/>
      <c r="CF256" s="325"/>
      <c r="CH256" s="394"/>
    </row>
    <row r="257" spans="1:86" ht="15" customHeight="1">
      <c r="A257" s="394"/>
      <c r="B257" s="360">
        <f t="shared" si="311"/>
        <v>119</v>
      </c>
      <c r="C257" s="359" t="str">
        <f t="shared" si="287"/>
        <v>bxx119</v>
      </c>
      <c r="D257" s="334">
        <f t="shared" si="329"/>
        <v>3</v>
      </c>
      <c r="E257" s="82">
        <f t="shared" si="330"/>
        <v>0</v>
      </c>
      <c r="F257" s="295">
        <f t="shared" si="331"/>
        <v>0</v>
      </c>
      <c r="G257" s="295">
        <f t="shared" si="312"/>
        <v>0</v>
      </c>
      <c r="H257" s="295">
        <f t="shared" si="323"/>
        <v>0</v>
      </c>
      <c r="I257" s="156">
        <v>118</v>
      </c>
      <c r="J257" s="325"/>
      <c r="K257" s="325"/>
      <c r="L257" s="325"/>
      <c r="M257" s="325"/>
      <c r="N257" s="325"/>
      <c r="O257" s="394"/>
      <c r="P257" s="360">
        <f t="shared" si="313"/>
        <v>119</v>
      </c>
      <c r="Q257" s="359" t="str">
        <f t="shared" si="288"/>
        <v>bxx119</v>
      </c>
      <c r="R257" s="334">
        <f t="shared" si="332"/>
        <v>3</v>
      </c>
      <c r="S257" s="82">
        <f t="shared" si="333"/>
        <v>0</v>
      </c>
      <c r="T257" s="295">
        <f t="shared" si="334"/>
        <v>0</v>
      </c>
      <c r="U257" s="295">
        <f t="shared" si="314"/>
        <v>0</v>
      </c>
      <c r="V257" s="295">
        <f t="shared" si="324"/>
        <v>0</v>
      </c>
      <c r="W257" s="156">
        <v>118</v>
      </c>
      <c r="X257" s="325"/>
      <c r="Y257" s="325"/>
      <c r="Z257" s="325"/>
      <c r="AA257" s="325"/>
      <c r="AB257" s="325"/>
      <c r="AC257" s="394"/>
      <c r="AD257" s="360">
        <f t="shared" si="315"/>
        <v>119</v>
      </c>
      <c r="AE257" s="359" t="str">
        <f t="shared" si="289"/>
        <v>bxx119</v>
      </c>
      <c r="AF257" s="334">
        <f t="shared" si="335"/>
        <v>3</v>
      </c>
      <c r="AG257" s="82">
        <f t="shared" si="336"/>
        <v>0</v>
      </c>
      <c r="AH257" s="295">
        <f t="shared" si="337"/>
        <v>0</v>
      </c>
      <c r="AI257" s="295">
        <f t="shared" si="316"/>
        <v>0</v>
      </c>
      <c r="AJ257" s="295">
        <f t="shared" si="325"/>
        <v>0</v>
      </c>
      <c r="AK257" s="156">
        <v>118</v>
      </c>
      <c r="AL257" s="325"/>
      <c r="AM257" s="325"/>
      <c r="AN257" s="325"/>
      <c r="AO257" s="325"/>
      <c r="AP257" s="325"/>
      <c r="AQ257" s="394"/>
      <c r="AR257" s="360">
        <f t="shared" si="317"/>
        <v>119</v>
      </c>
      <c r="AS257" s="359" t="str">
        <f t="shared" si="290"/>
        <v>bxx119</v>
      </c>
      <c r="AT257" s="334">
        <f t="shared" si="338"/>
        <v>3</v>
      </c>
      <c r="AU257" s="82">
        <f t="shared" si="339"/>
        <v>0</v>
      </c>
      <c r="AV257" s="295">
        <f t="shared" si="340"/>
        <v>0</v>
      </c>
      <c r="AW257" s="295">
        <f t="shared" si="318"/>
        <v>0</v>
      </c>
      <c r="AX257" s="295">
        <f t="shared" si="326"/>
        <v>0</v>
      </c>
      <c r="AY257" s="156">
        <v>118</v>
      </c>
      <c r="AZ257" s="325"/>
      <c r="BA257" s="325"/>
      <c r="BB257" s="325"/>
      <c r="BC257" s="325"/>
      <c r="BD257" s="325"/>
      <c r="BE257" s="394"/>
      <c r="BF257" s="360">
        <f t="shared" si="319"/>
        <v>119</v>
      </c>
      <c r="BG257" s="359" t="str">
        <f t="shared" si="291"/>
        <v>bxx119</v>
      </c>
      <c r="BH257" s="334">
        <f t="shared" si="341"/>
        <v>3</v>
      </c>
      <c r="BI257" s="82">
        <f t="shared" si="342"/>
        <v>0</v>
      </c>
      <c r="BJ257" s="295">
        <f t="shared" si="343"/>
        <v>0</v>
      </c>
      <c r="BK257" s="295">
        <f t="shared" si="320"/>
        <v>0</v>
      </c>
      <c r="BL257" s="295">
        <f t="shared" si="327"/>
        <v>0</v>
      </c>
      <c r="BM257" s="156">
        <v>118</v>
      </c>
      <c r="BN257" s="325"/>
      <c r="BO257" s="325"/>
      <c r="BP257" s="325"/>
      <c r="BQ257" s="325"/>
      <c r="BR257" s="325"/>
      <c r="BS257" s="394"/>
      <c r="BT257" s="360">
        <f t="shared" si="321"/>
        <v>119</v>
      </c>
      <c r="BU257" s="359" t="str">
        <f t="shared" si="292"/>
        <v>bxx119</v>
      </c>
      <c r="BV257" s="334">
        <f t="shared" si="344"/>
        <v>3</v>
      </c>
      <c r="BW257" s="82">
        <f t="shared" si="345"/>
        <v>0</v>
      </c>
      <c r="BX257" s="295">
        <f t="shared" si="346"/>
        <v>0</v>
      </c>
      <c r="BY257" s="295">
        <f t="shared" si="322"/>
        <v>0</v>
      </c>
      <c r="BZ257" s="295">
        <f t="shared" si="328"/>
        <v>0</v>
      </c>
      <c r="CA257" s="156">
        <v>118</v>
      </c>
      <c r="CB257" s="325"/>
      <c r="CC257" s="325"/>
      <c r="CD257" s="325"/>
      <c r="CE257" s="325"/>
      <c r="CF257" s="325"/>
      <c r="CH257" s="394"/>
    </row>
    <row r="258" spans="1:86" ht="15" customHeight="1">
      <c r="A258" s="394"/>
      <c r="B258" s="360">
        <f t="shared" si="311"/>
        <v>120</v>
      </c>
      <c r="C258" s="359" t="str">
        <f t="shared" si="287"/>
        <v>bxx120</v>
      </c>
      <c r="D258" s="334">
        <f t="shared" si="329"/>
        <v>3</v>
      </c>
      <c r="E258" s="82">
        <f t="shared" si="330"/>
        <v>0</v>
      </c>
      <c r="F258" s="295">
        <f t="shared" si="331"/>
        <v>0</v>
      </c>
      <c r="G258" s="295">
        <f t="shared" si="312"/>
        <v>0</v>
      </c>
      <c r="H258" s="295">
        <f t="shared" si="323"/>
        <v>0</v>
      </c>
      <c r="I258">
        <v>119</v>
      </c>
      <c r="J258" s="325"/>
      <c r="K258" s="325"/>
      <c r="L258" s="325"/>
      <c r="M258" s="325"/>
      <c r="N258" s="325"/>
      <c r="O258" s="394"/>
      <c r="P258" s="360">
        <f t="shared" si="313"/>
        <v>120</v>
      </c>
      <c r="Q258" s="359" t="str">
        <f t="shared" si="288"/>
        <v>bxx120</v>
      </c>
      <c r="R258" s="334">
        <f t="shared" si="332"/>
        <v>3</v>
      </c>
      <c r="S258" s="82">
        <f t="shared" si="333"/>
        <v>0</v>
      </c>
      <c r="T258" s="295">
        <f t="shared" si="334"/>
        <v>0</v>
      </c>
      <c r="U258" s="295">
        <f t="shared" si="314"/>
        <v>0</v>
      </c>
      <c r="V258" s="295">
        <f t="shared" si="324"/>
        <v>0</v>
      </c>
      <c r="W258">
        <v>119</v>
      </c>
      <c r="X258" s="325"/>
      <c r="Y258" s="325"/>
      <c r="Z258" s="325"/>
      <c r="AA258" s="325"/>
      <c r="AB258" s="325"/>
      <c r="AC258" s="394"/>
      <c r="AD258" s="360">
        <f t="shared" si="315"/>
        <v>120</v>
      </c>
      <c r="AE258" s="359" t="str">
        <f t="shared" si="289"/>
        <v>bxx120</v>
      </c>
      <c r="AF258" s="334">
        <f t="shared" si="335"/>
        <v>3</v>
      </c>
      <c r="AG258" s="82">
        <f t="shared" si="336"/>
        <v>0</v>
      </c>
      <c r="AH258" s="295">
        <f t="shared" si="337"/>
        <v>0</v>
      </c>
      <c r="AI258" s="295">
        <f t="shared" si="316"/>
        <v>0</v>
      </c>
      <c r="AJ258" s="295">
        <f t="shared" si="325"/>
        <v>0</v>
      </c>
      <c r="AK258">
        <v>119</v>
      </c>
      <c r="AL258" s="325"/>
      <c r="AM258" s="325"/>
      <c r="AN258" s="325"/>
      <c r="AO258" s="325"/>
      <c r="AP258" s="325"/>
      <c r="AQ258" s="394"/>
      <c r="AR258" s="360">
        <f t="shared" si="317"/>
        <v>120</v>
      </c>
      <c r="AS258" s="359" t="str">
        <f t="shared" si="290"/>
        <v>bxx120</v>
      </c>
      <c r="AT258" s="334">
        <f t="shared" si="338"/>
        <v>3</v>
      </c>
      <c r="AU258" s="82">
        <f t="shared" si="339"/>
        <v>0</v>
      </c>
      <c r="AV258" s="295">
        <f t="shared" si="340"/>
        <v>0</v>
      </c>
      <c r="AW258" s="295">
        <f t="shared" si="318"/>
        <v>0</v>
      </c>
      <c r="AX258" s="295">
        <f t="shared" si="326"/>
        <v>0</v>
      </c>
      <c r="AY258">
        <v>119</v>
      </c>
      <c r="AZ258" s="325"/>
      <c r="BA258" s="325"/>
      <c r="BB258" s="325"/>
      <c r="BC258" s="325"/>
      <c r="BD258" s="325"/>
      <c r="BE258" s="394"/>
      <c r="BF258" s="360">
        <f t="shared" si="319"/>
        <v>120</v>
      </c>
      <c r="BG258" s="359" t="str">
        <f t="shared" si="291"/>
        <v>bxx120</v>
      </c>
      <c r="BH258" s="334">
        <f t="shared" si="341"/>
        <v>3</v>
      </c>
      <c r="BI258" s="82">
        <f t="shared" si="342"/>
        <v>0</v>
      </c>
      <c r="BJ258" s="295">
        <f t="shared" si="343"/>
        <v>0</v>
      </c>
      <c r="BK258" s="295">
        <f t="shared" si="320"/>
        <v>0</v>
      </c>
      <c r="BL258" s="295">
        <f t="shared" si="327"/>
        <v>0</v>
      </c>
      <c r="BM258">
        <v>119</v>
      </c>
      <c r="BN258" s="325"/>
      <c r="BO258" s="325"/>
      <c r="BP258" s="325"/>
      <c r="BQ258" s="325"/>
      <c r="BR258" s="325"/>
      <c r="BS258" s="394"/>
      <c r="BT258" s="360">
        <f t="shared" si="321"/>
        <v>120</v>
      </c>
      <c r="BU258" s="359" t="str">
        <f t="shared" si="292"/>
        <v>bxx120</v>
      </c>
      <c r="BV258" s="334">
        <f t="shared" si="344"/>
        <v>3</v>
      </c>
      <c r="BW258" s="82">
        <f t="shared" si="345"/>
        <v>0</v>
      </c>
      <c r="BX258" s="295">
        <f t="shared" si="346"/>
        <v>0</v>
      </c>
      <c r="BY258" s="295">
        <f t="shared" si="322"/>
        <v>0</v>
      </c>
      <c r="BZ258" s="295">
        <f t="shared" si="328"/>
        <v>0</v>
      </c>
      <c r="CA258">
        <v>119</v>
      </c>
      <c r="CB258" s="325"/>
      <c r="CC258" s="325"/>
      <c r="CD258" s="325"/>
      <c r="CE258" s="325"/>
      <c r="CF258" s="325"/>
      <c r="CH258" s="394"/>
    </row>
    <row r="259" spans="1:86" ht="15" customHeight="1">
      <c r="A259" s="394"/>
      <c r="B259" s="360"/>
      <c r="C259" s="361" t="s">
        <v>279</v>
      </c>
      <c r="D259" s="362"/>
      <c r="E259" s="363"/>
      <c r="F259" s="364"/>
      <c r="G259" s="364"/>
      <c r="H259" s="364"/>
      <c r="I259" s="365"/>
      <c r="J259" s="366"/>
      <c r="K259" s="366"/>
      <c r="L259" s="366"/>
      <c r="M259" s="366"/>
      <c r="N259" s="366"/>
      <c r="O259" s="394"/>
      <c r="P259" s="360"/>
      <c r="Q259" s="361" t="s">
        <v>279</v>
      </c>
      <c r="R259" s="362"/>
      <c r="S259" s="363"/>
      <c r="T259" s="364"/>
      <c r="U259" s="364"/>
      <c r="V259" s="364"/>
      <c r="W259" s="365"/>
      <c r="X259" s="366"/>
      <c r="Y259" s="366"/>
      <c r="Z259" s="366"/>
      <c r="AA259" s="366"/>
      <c r="AB259" s="366"/>
      <c r="AC259" s="394"/>
      <c r="AD259" s="360"/>
      <c r="AE259" s="361" t="s">
        <v>279</v>
      </c>
      <c r="AF259" s="362"/>
      <c r="AG259" s="363"/>
      <c r="AH259" s="364"/>
      <c r="AI259" s="364"/>
      <c r="AJ259" s="364"/>
      <c r="AK259" s="365"/>
      <c r="AL259" s="366"/>
      <c r="AM259" s="366"/>
      <c r="AN259" s="366"/>
      <c r="AO259" s="366"/>
      <c r="AP259" s="366"/>
      <c r="AQ259" s="394"/>
      <c r="AR259" s="360"/>
      <c r="AS259" s="361" t="s">
        <v>279</v>
      </c>
      <c r="AT259" s="362"/>
      <c r="AU259" s="363"/>
      <c r="AV259" s="364"/>
      <c r="AW259" s="364"/>
      <c r="AX259" s="364"/>
      <c r="AY259" s="365"/>
      <c r="AZ259" s="366"/>
      <c r="BA259" s="366"/>
      <c r="BB259" s="366"/>
      <c r="BC259" s="366"/>
      <c r="BD259" s="366"/>
      <c r="BE259" s="394"/>
      <c r="BF259" s="360"/>
      <c r="BG259" s="361" t="s">
        <v>279</v>
      </c>
      <c r="BH259" s="362"/>
      <c r="BI259" s="363"/>
      <c r="BJ259" s="364"/>
      <c r="BK259" s="364"/>
      <c r="BL259" s="364"/>
      <c r="BM259" s="365"/>
      <c r="BN259" s="366"/>
      <c r="BO259" s="366"/>
      <c r="BP259" s="366"/>
      <c r="BQ259" s="366"/>
      <c r="BR259" s="366"/>
      <c r="BS259" s="394"/>
      <c r="BT259" s="360"/>
      <c r="BU259" s="361" t="s">
        <v>279</v>
      </c>
      <c r="BV259" s="362"/>
      <c r="BW259" s="363"/>
      <c r="BX259" s="364"/>
      <c r="BY259" s="364"/>
      <c r="BZ259" s="364"/>
      <c r="CA259" s="365"/>
      <c r="CB259" s="366"/>
      <c r="CC259" s="366"/>
      <c r="CD259" s="366"/>
      <c r="CE259" s="366"/>
      <c r="CF259" s="366"/>
      <c r="CH259" s="394"/>
    </row>
    <row r="260" spans="1:86" ht="15" customHeight="1">
      <c r="A260" s="394"/>
      <c r="B260" s="360">
        <f>B261-1</f>
        <v>1</v>
      </c>
      <c r="C260" s="359" t="str">
        <f t="shared" ref="C260:C323" si="347">IF(B260=0,"cxx0","cxx"&amp;B260)</f>
        <v>cxx1</v>
      </c>
      <c r="D260" s="334"/>
      <c r="E260" s="82">
        <v>0</v>
      </c>
      <c r="F260" s="295"/>
      <c r="G260" s="295">
        <v>0</v>
      </c>
      <c r="H260" s="296">
        <f>emp1_mont_ini</f>
        <v>0</v>
      </c>
      <c r="I260" s="156">
        <v>0</v>
      </c>
      <c r="J260" s="325"/>
      <c r="K260" s="325"/>
      <c r="L260" s="325"/>
      <c r="M260" s="325"/>
      <c r="N260" s="325"/>
      <c r="O260" s="394"/>
      <c r="P260" s="360">
        <f>P261-1</f>
        <v>1</v>
      </c>
      <c r="Q260" s="359" t="str">
        <f t="shared" ref="Q260:Q323" si="348">IF(P260=0,"cxx0","cxx"&amp;P260)</f>
        <v>cxx1</v>
      </c>
      <c r="R260" s="334"/>
      <c r="S260" s="82">
        <v>0</v>
      </c>
      <c r="T260" s="295"/>
      <c r="U260" s="295">
        <v>0</v>
      </c>
      <c r="V260" s="296">
        <f>emp2_mont_ini</f>
        <v>0</v>
      </c>
      <c r="W260" s="156">
        <v>0</v>
      </c>
      <c r="X260" s="325"/>
      <c r="Y260" s="325"/>
      <c r="Z260" s="325"/>
      <c r="AA260" s="325"/>
      <c r="AB260" s="325"/>
      <c r="AC260" s="394"/>
      <c r="AD260" s="360">
        <f>AD261-1</f>
        <v>1</v>
      </c>
      <c r="AE260" s="359" t="str">
        <f t="shared" ref="AE260:AE323" si="349">IF(AD260=0,"cxx0","cxx"&amp;AD260)</f>
        <v>cxx1</v>
      </c>
      <c r="AF260" s="334"/>
      <c r="AG260" s="82">
        <v>0</v>
      </c>
      <c r="AH260" s="295"/>
      <c r="AI260" s="295">
        <v>0</v>
      </c>
      <c r="AJ260" s="296">
        <f>emp3_mont_ini</f>
        <v>0</v>
      </c>
      <c r="AK260" s="156">
        <v>0</v>
      </c>
      <c r="AL260" s="325"/>
      <c r="AM260" s="325"/>
      <c r="AN260" s="325"/>
      <c r="AO260" s="325"/>
      <c r="AP260" s="325"/>
      <c r="AQ260" s="394"/>
      <c r="AR260" s="360">
        <f>AR261-1</f>
        <v>1</v>
      </c>
      <c r="AS260" s="359" t="str">
        <f t="shared" ref="AS260:AS323" si="350">IF(AR260=0,"cxx0","cxx"&amp;AR260)</f>
        <v>cxx1</v>
      </c>
      <c r="AT260" s="334"/>
      <c r="AU260" s="82">
        <v>0</v>
      </c>
      <c r="AV260" s="295"/>
      <c r="AW260" s="295">
        <v>0</v>
      </c>
      <c r="AX260" s="296">
        <f>emp4_mont_ini</f>
        <v>0</v>
      </c>
      <c r="AY260" s="156">
        <v>0</v>
      </c>
      <c r="AZ260" s="325"/>
      <c r="BA260" s="325"/>
      <c r="BB260" s="325"/>
      <c r="BC260" s="325"/>
      <c r="BD260" s="325"/>
      <c r="BE260" s="394"/>
      <c r="BF260" s="360">
        <f>BF261-1</f>
        <v>1</v>
      </c>
      <c r="BG260" s="359" t="str">
        <f t="shared" ref="BG260:BG323" si="351">IF(BF260=0,"cxx0","cxx"&amp;BF260)</f>
        <v>cxx1</v>
      </c>
      <c r="BH260" s="334"/>
      <c r="BI260" s="82">
        <v>0</v>
      </c>
      <c r="BJ260" s="295"/>
      <c r="BK260" s="295">
        <v>0</v>
      </c>
      <c r="BL260" s="296">
        <f>emp5_mont_ini</f>
        <v>0</v>
      </c>
      <c r="BM260" s="156">
        <v>0</v>
      </c>
      <c r="BN260" s="325"/>
      <c r="BO260" s="325"/>
      <c r="BP260" s="325"/>
      <c r="BQ260" s="325"/>
      <c r="BR260" s="325"/>
      <c r="BS260" s="394"/>
      <c r="BT260" s="360">
        <f>BT261-1</f>
        <v>1</v>
      </c>
      <c r="BU260" s="359" t="str">
        <f t="shared" ref="BU260:BU323" si="352">IF(BT260=0,"cxx0","cxx"&amp;BT260)</f>
        <v>cxx1</v>
      </c>
      <c r="BV260" s="334"/>
      <c r="BW260" s="82">
        <v>0</v>
      </c>
      <c r="BX260" s="295"/>
      <c r="BY260" s="295">
        <v>0</v>
      </c>
      <c r="BZ260" s="296">
        <f>emp6_mont_ini</f>
        <v>0</v>
      </c>
      <c r="CA260" s="156">
        <v>0</v>
      </c>
      <c r="CB260" s="325"/>
      <c r="CC260" s="325"/>
      <c r="CD260" s="325"/>
      <c r="CE260" s="325"/>
      <c r="CF260" s="325"/>
      <c r="CH260" s="394"/>
    </row>
    <row r="261" spans="1:86" ht="15" customHeight="1">
      <c r="A261" s="394"/>
      <c r="B261" s="299">
        <f>emp1_debut</f>
        <v>2</v>
      </c>
      <c r="C261" s="359" t="str">
        <f t="shared" si="347"/>
        <v>cxx2</v>
      </c>
      <c r="D261" s="334">
        <f t="shared" ref="D261:D292" si="353">IF(I261&gt;emp1_fin,3,IF(I261&lt;=emp1_conge,0,2))</f>
        <v>2</v>
      </c>
      <c r="E261" s="82">
        <f t="shared" ref="E261:E292" si="354">IF(D261=2,emp1_vers,0)</f>
        <v>0</v>
      </c>
      <c r="F261" s="295">
        <f t="shared" ref="F261:F292" si="355">IF(D261=0,0,ROUND(emp1_tx*H260,2))</f>
        <v>0</v>
      </c>
      <c r="G261" s="295">
        <f>IF(D261=2,E261-F261,0)</f>
        <v>0</v>
      </c>
      <c r="H261" s="295">
        <f t="shared" ref="H261:H292" si="356">IF(OR(D261=3,I261=emp1_fin),0,IF(D261=0,H260+J261,H260-G261))</f>
        <v>0</v>
      </c>
      <c r="I261" s="156">
        <v>1</v>
      </c>
      <c r="J261" s="325">
        <f t="shared" ref="J261:J292" si="357">IF(AND(D261=0,D262=2),emp1_int_cumu,0)</f>
        <v>0</v>
      </c>
      <c r="K261" s="325"/>
      <c r="L261" s="325"/>
      <c r="M261" s="325"/>
      <c r="N261" s="325"/>
      <c r="O261" s="394"/>
      <c r="P261" s="299">
        <f>emp2_debut</f>
        <v>2</v>
      </c>
      <c r="Q261" s="359" t="str">
        <f t="shared" si="348"/>
        <v>cxx2</v>
      </c>
      <c r="R261" s="334">
        <f t="shared" ref="R261:R292" si="358">IF(W261&gt;emp2_fin,3,IF(W261&lt;=emp2_conge,0,2))</f>
        <v>2</v>
      </c>
      <c r="S261" s="82">
        <f t="shared" ref="S261:S292" si="359">IF(R261=2,emp2_vers,0)</f>
        <v>0</v>
      </c>
      <c r="T261" s="295">
        <f t="shared" ref="T261:T292" si="360">IF(R261=0,0,ROUND(emp2_tx*V260,2))</f>
        <v>0</v>
      </c>
      <c r="U261" s="295">
        <f>IF(R261=2,S261-T261,0)</f>
        <v>0</v>
      </c>
      <c r="V261" s="295">
        <f t="shared" ref="V261:V292" si="361">IF(OR(R261=3,W261=emp2_fin),0,IF(R261=0,V260+X261,V260-U261))</f>
        <v>0</v>
      </c>
      <c r="W261" s="156">
        <v>1</v>
      </c>
      <c r="X261" s="325">
        <f t="shared" ref="X261:X292" si="362">IF(AND(R261=0,R262=2),emp2_int_cumu,0)</f>
        <v>0</v>
      </c>
      <c r="Y261" s="325"/>
      <c r="Z261" s="325"/>
      <c r="AA261" s="325"/>
      <c r="AB261" s="325"/>
      <c r="AC261" s="394"/>
      <c r="AD261" s="299">
        <f>emp3_debut</f>
        <v>2</v>
      </c>
      <c r="AE261" s="359" t="str">
        <f t="shared" si="349"/>
        <v>cxx2</v>
      </c>
      <c r="AF261" s="334">
        <f t="shared" ref="AF261:AF292" si="363">IF(AK261&gt;emp3_fin,3,IF(AK261&lt;=emp3_conge,0,2))</f>
        <v>2</v>
      </c>
      <c r="AG261" s="82">
        <f t="shared" ref="AG261:AG292" si="364">IF(AF261=2,emp3_vers,0)</f>
        <v>0</v>
      </c>
      <c r="AH261" s="295">
        <f t="shared" ref="AH261:AH292" si="365">IF(AF261=0,0,ROUND(emp3_tx*AJ260,2))</f>
        <v>0</v>
      </c>
      <c r="AI261" s="295">
        <f>IF(AF261=2,AG261-AH261,0)</f>
        <v>0</v>
      </c>
      <c r="AJ261" s="295">
        <f t="shared" ref="AJ261:AJ292" si="366">IF(OR(AF261=3,AK261=emp3_fin),0,IF(AF261=0,AJ260+AL261,AJ260-AI261))</f>
        <v>0</v>
      </c>
      <c r="AK261" s="156">
        <v>1</v>
      </c>
      <c r="AL261" s="325">
        <f t="shared" ref="AL261:AL292" si="367">IF(AND(AF261=0,AF262=2),emp3_int_cumu,0)</f>
        <v>0</v>
      </c>
      <c r="AM261" s="325"/>
      <c r="AN261" s="325"/>
      <c r="AO261" s="325"/>
      <c r="AP261" s="325"/>
      <c r="AQ261" s="394"/>
      <c r="AR261" s="299">
        <f>emp4_debut</f>
        <v>2</v>
      </c>
      <c r="AS261" s="359" t="str">
        <f t="shared" si="350"/>
        <v>cxx2</v>
      </c>
      <c r="AT261" s="334">
        <f t="shared" ref="AT261:AT292" si="368">IF(AY261&gt;emp4_fin,3,IF(AY261&lt;=emp4_conge,0,2))</f>
        <v>2</v>
      </c>
      <c r="AU261" s="82">
        <f t="shared" ref="AU261:AU292" si="369">IF(AT261=2,emp4_vers,0)</f>
        <v>0</v>
      </c>
      <c r="AV261" s="295">
        <f t="shared" ref="AV261:AV292" si="370">IF(AT261=0,0,ROUND(emp4_tx*AX260,2))</f>
        <v>0</v>
      </c>
      <c r="AW261" s="295">
        <f>IF(AT261=2,AU261-AV261,0)</f>
        <v>0</v>
      </c>
      <c r="AX261" s="295">
        <f t="shared" ref="AX261:AX292" si="371">IF(OR(AT261=3,AY261=emp4_fin),0,IF(AT261=0,AX260+AZ261,AX260-AW261))</f>
        <v>0</v>
      </c>
      <c r="AY261" s="156">
        <v>1</v>
      </c>
      <c r="AZ261" s="325">
        <f t="shared" ref="AZ261:AZ292" si="372">IF(AND(AT261=0,AT262=2),emp4_int_cumu,0)</f>
        <v>0</v>
      </c>
      <c r="BA261" s="325"/>
      <c r="BB261" s="325"/>
      <c r="BC261" s="325"/>
      <c r="BD261" s="325"/>
      <c r="BE261" s="394"/>
      <c r="BF261" s="299">
        <f>emp5_debut</f>
        <v>2</v>
      </c>
      <c r="BG261" s="359" t="str">
        <f t="shared" si="351"/>
        <v>cxx2</v>
      </c>
      <c r="BH261" s="334">
        <f t="shared" ref="BH261:BH292" si="373">IF(BM261&gt;emp5_fin,3,IF(BM261&lt;=emp5_conge,0,2))</f>
        <v>2</v>
      </c>
      <c r="BI261" s="82">
        <f t="shared" ref="BI261:BI292" si="374">IF(BH261=2,emp5_vers,0)</f>
        <v>0</v>
      </c>
      <c r="BJ261" s="295">
        <f t="shared" ref="BJ261:BJ292" si="375">IF(BH261=0,0,ROUND(emp5_tx*BL260,2))</f>
        <v>0</v>
      </c>
      <c r="BK261" s="295">
        <f>IF(BH261=2,BI261-BJ261,0)</f>
        <v>0</v>
      </c>
      <c r="BL261" s="295">
        <f t="shared" ref="BL261:BL292" si="376">IF(OR(BH261=3,BM261=emp5_fin),0,IF(BH261=0,BL260+BN261,BL260-BK261))</f>
        <v>0</v>
      </c>
      <c r="BM261" s="156">
        <v>1</v>
      </c>
      <c r="BN261" s="325">
        <f t="shared" ref="BN261:BN292" si="377">IF(AND(BH261=0,BH262=2),emp5_int_cumu,0)</f>
        <v>0</v>
      </c>
      <c r="BO261" s="325"/>
      <c r="BP261" s="325"/>
      <c r="BQ261" s="325"/>
      <c r="BR261" s="325"/>
      <c r="BS261" s="394"/>
      <c r="BT261" s="299">
        <f>emp6_debut</f>
        <v>2</v>
      </c>
      <c r="BU261" s="359" t="str">
        <f t="shared" si="352"/>
        <v>cxx2</v>
      </c>
      <c r="BV261" s="334">
        <f t="shared" ref="BV261:BV292" si="378">IF(CA261&gt;emp6_fin,3,IF(CA261&lt;=emp6_conge,0,2))</f>
        <v>2</v>
      </c>
      <c r="BW261" s="82">
        <f t="shared" ref="BW261:BW292" si="379">IF(BV261=2,emp6_vers,0)</f>
        <v>0</v>
      </c>
      <c r="BX261" s="295">
        <f t="shared" ref="BX261:BX292" si="380">IF(BV261=0,0,ROUND(emp6_tx*BZ260,2))</f>
        <v>0</v>
      </c>
      <c r="BY261" s="295">
        <f>IF(BV261=2,BW261-BX261,0)</f>
        <v>0</v>
      </c>
      <c r="BZ261" s="295">
        <f t="shared" ref="BZ261:BZ292" si="381">IF(OR(BV261=3,CA261=emp6_fin),0,IF(BV261=0,BZ260+CB261,BZ260-BY261))</f>
        <v>0</v>
      </c>
      <c r="CA261" s="156">
        <v>1</v>
      </c>
      <c r="CB261" s="325">
        <f t="shared" ref="CB261:CB292" si="382">IF(AND(BV261=0,BV262=2),emp6_int_cumu,0)</f>
        <v>0</v>
      </c>
      <c r="CC261" s="325"/>
      <c r="CD261" s="325"/>
      <c r="CE261" s="325"/>
      <c r="CF261" s="325"/>
      <c r="CH261" s="394"/>
    </row>
    <row r="262" spans="1:86" ht="15" customHeight="1">
      <c r="A262" s="394"/>
      <c r="B262" s="360">
        <f t="shared" ref="B262:B325" si="383">B261+1</f>
        <v>3</v>
      </c>
      <c r="C262" s="359" t="str">
        <f t="shared" si="347"/>
        <v>cxx3</v>
      </c>
      <c r="D262" s="334">
        <f t="shared" si="353"/>
        <v>2</v>
      </c>
      <c r="E262" s="82">
        <f t="shared" si="354"/>
        <v>0</v>
      </c>
      <c r="F262" s="295">
        <f t="shared" si="355"/>
        <v>0</v>
      </c>
      <c r="G262" s="295">
        <f t="shared" ref="G262:G325" si="384">IF(D262=2,E262-F262,0)</f>
        <v>0</v>
      </c>
      <c r="H262" s="295">
        <f t="shared" si="356"/>
        <v>0</v>
      </c>
      <c r="I262">
        <v>2</v>
      </c>
      <c r="J262" s="325">
        <f t="shared" si="357"/>
        <v>0</v>
      </c>
      <c r="K262" s="325"/>
      <c r="L262" s="325"/>
      <c r="M262" s="325"/>
      <c r="N262" s="325"/>
      <c r="O262" s="394"/>
      <c r="P262" s="360">
        <f t="shared" ref="P262:P325" si="385">P261+1</f>
        <v>3</v>
      </c>
      <c r="Q262" s="359" t="str">
        <f t="shared" si="348"/>
        <v>cxx3</v>
      </c>
      <c r="R262" s="334">
        <f t="shared" si="358"/>
        <v>2</v>
      </c>
      <c r="S262" s="82">
        <f t="shared" si="359"/>
        <v>0</v>
      </c>
      <c r="T262" s="295">
        <f t="shared" si="360"/>
        <v>0</v>
      </c>
      <c r="U262" s="295">
        <f t="shared" ref="U262:U325" si="386">IF(R262=2,S262-T262,0)</f>
        <v>0</v>
      </c>
      <c r="V262" s="295">
        <f t="shared" si="361"/>
        <v>0</v>
      </c>
      <c r="W262">
        <v>2</v>
      </c>
      <c r="X262" s="325">
        <f t="shared" si="362"/>
        <v>0</v>
      </c>
      <c r="Y262" s="325"/>
      <c r="Z262" s="325"/>
      <c r="AA262" s="325"/>
      <c r="AB262" s="325"/>
      <c r="AC262" s="394"/>
      <c r="AD262" s="360">
        <f t="shared" ref="AD262:AD325" si="387">AD261+1</f>
        <v>3</v>
      </c>
      <c r="AE262" s="359" t="str">
        <f t="shared" si="349"/>
        <v>cxx3</v>
      </c>
      <c r="AF262" s="334">
        <f t="shared" si="363"/>
        <v>2</v>
      </c>
      <c r="AG262" s="82">
        <f t="shared" si="364"/>
        <v>0</v>
      </c>
      <c r="AH262" s="295">
        <f t="shared" si="365"/>
        <v>0</v>
      </c>
      <c r="AI262" s="295">
        <f t="shared" ref="AI262:AI325" si="388">IF(AF262=2,AG262-AH262,0)</f>
        <v>0</v>
      </c>
      <c r="AJ262" s="295">
        <f t="shared" si="366"/>
        <v>0</v>
      </c>
      <c r="AK262">
        <v>2</v>
      </c>
      <c r="AL262" s="325">
        <f t="shared" si="367"/>
        <v>0</v>
      </c>
      <c r="AM262" s="325"/>
      <c r="AN262" s="325"/>
      <c r="AO262" s="325"/>
      <c r="AP262" s="325"/>
      <c r="AQ262" s="394"/>
      <c r="AR262" s="360">
        <f t="shared" ref="AR262:AR325" si="389">AR261+1</f>
        <v>3</v>
      </c>
      <c r="AS262" s="359" t="str">
        <f t="shared" si="350"/>
        <v>cxx3</v>
      </c>
      <c r="AT262" s="334">
        <f t="shared" si="368"/>
        <v>2</v>
      </c>
      <c r="AU262" s="82">
        <f t="shared" si="369"/>
        <v>0</v>
      </c>
      <c r="AV262" s="295">
        <f t="shared" si="370"/>
        <v>0</v>
      </c>
      <c r="AW262" s="295">
        <f t="shared" ref="AW262:AW325" si="390">IF(AT262=2,AU262-AV262,0)</f>
        <v>0</v>
      </c>
      <c r="AX262" s="295">
        <f t="shared" si="371"/>
        <v>0</v>
      </c>
      <c r="AY262">
        <v>2</v>
      </c>
      <c r="AZ262" s="325">
        <f t="shared" si="372"/>
        <v>0</v>
      </c>
      <c r="BA262" s="325"/>
      <c r="BB262" s="325"/>
      <c r="BC262" s="325"/>
      <c r="BD262" s="325"/>
      <c r="BE262" s="394"/>
      <c r="BF262" s="360">
        <f t="shared" ref="BF262:BF325" si="391">BF261+1</f>
        <v>3</v>
      </c>
      <c r="BG262" s="359" t="str">
        <f t="shared" si="351"/>
        <v>cxx3</v>
      </c>
      <c r="BH262" s="334">
        <f t="shared" si="373"/>
        <v>2</v>
      </c>
      <c r="BI262" s="82">
        <f t="shared" si="374"/>
        <v>0</v>
      </c>
      <c r="BJ262" s="295">
        <f t="shared" si="375"/>
        <v>0</v>
      </c>
      <c r="BK262" s="295">
        <f t="shared" ref="BK262:BK325" si="392">IF(BH262=2,BI262-BJ262,0)</f>
        <v>0</v>
      </c>
      <c r="BL262" s="295">
        <f t="shared" si="376"/>
        <v>0</v>
      </c>
      <c r="BM262">
        <v>2</v>
      </c>
      <c r="BN262" s="325">
        <f t="shared" si="377"/>
        <v>0</v>
      </c>
      <c r="BO262" s="325"/>
      <c r="BP262" s="325"/>
      <c r="BQ262" s="325"/>
      <c r="BR262" s="325"/>
      <c r="BS262" s="394"/>
      <c r="BT262" s="360">
        <f t="shared" ref="BT262:BT325" si="393">BT261+1</f>
        <v>3</v>
      </c>
      <c r="BU262" s="359" t="str">
        <f t="shared" si="352"/>
        <v>cxx3</v>
      </c>
      <c r="BV262" s="334">
        <f t="shared" si="378"/>
        <v>2</v>
      </c>
      <c r="BW262" s="82">
        <f t="shared" si="379"/>
        <v>0</v>
      </c>
      <c r="BX262" s="295">
        <f t="shared" si="380"/>
        <v>0</v>
      </c>
      <c r="BY262" s="295">
        <f t="shared" ref="BY262:BY325" si="394">IF(BV262=2,BW262-BX262,0)</f>
        <v>0</v>
      </c>
      <c r="BZ262" s="295">
        <f t="shared" si="381"/>
        <v>0</v>
      </c>
      <c r="CA262">
        <v>2</v>
      </c>
      <c r="CB262" s="325">
        <f t="shared" si="382"/>
        <v>0</v>
      </c>
      <c r="CC262" s="325"/>
      <c r="CD262" s="325"/>
      <c r="CE262" s="325"/>
      <c r="CF262" s="325"/>
      <c r="CH262" s="394"/>
    </row>
    <row r="263" spans="1:86" ht="15" customHeight="1">
      <c r="A263" s="394"/>
      <c r="B263" s="360">
        <f t="shared" si="383"/>
        <v>4</v>
      </c>
      <c r="C263" s="359" t="str">
        <f t="shared" si="347"/>
        <v>cxx4</v>
      </c>
      <c r="D263" s="334">
        <f t="shared" si="353"/>
        <v>2</v>
      </c>
      <c r="E263" s="82">
        <f t="shared" si="354"/>
        <v>0</v>
      </c>
      <c r="F263" s="295">
        <f t="shared" si="355"/>
        <v>0</v>
      </c>
      <c r="G263" s="295">
        <f t="shared" si="384"/>
        <v>0</v>
      </c>
      <c r="H263" s="295">
        <f t="shared" si="356"/>
        <v>0</v>
      </c>
      <c r="I263" s="156">
        <v>3</v>
      </c>
      <c r="J263" s="325">
        <f t="shared" si="357"/>
        <v>0</v>
      </c>
      <c r="K263" s="325"/>
      <c r="L263" s="325"/>
      <c r="M263" s="325"/>
      <c r="N263" s="325"/>
      <c r="O263" s="394"/>
      <c r="P263" s="360">
        <f t="shared" si="385"/>
        <v>4</v>
      </c>
      <c r="Q263" s="359" t="str">
        <f t="shared" si="348"/>
        <v>cxx4</v>
      </c>
      <c r="R263" s="334">
        <f t="shared" si="358"/>
        <v>2</v>
      </c>
      <c r="S263" s="82">
        <f t="shared" si="359"/>
        <v>0</v>
      </c>
      <c r="T263" s="295">
        <f t="shared" si="360"/>
        <v>0</v>
      </c>
      <c r="U263" s="295">
        <f t="shared" si="386"/>
        <v>0</v>
      </c>
      <c r="V263" s="295">
        <f t="shared" si="361"/>
        <v>0</v>
      </c>
      <c r="W263" s="156">
        <v>3</v>
      </c>
      <c r="X263" s="325">
        <f t="shared" si="362"/>
        <v>0</v>
      </c>
      <c r="Y263" s="325"/>
      <c r="Z263" s="325"/>
      <c r="AA263" s="325"/>
      <c r="AB263" s="325"/>
      <c r="AC263" s="394"/>
      <c r="AD263" s="360">
        <f t="shared" si="387"/>
        <v>4</v>
      </c>
      <c r="AE263" s="359" t="str">
        <f t="shared" si="349"/>
        <v>cxx4</v>
      </c>
      <c r="AF263" s="334">
        <f t="shared" si="363"/>
        <v>2</v>
      </c>
      <c r="AG263" s="82">
        <f t="shared" si="364"/>
        <v>0</v>
      </c>
      <c r="AH263" s="295">
        <f t="shared" si="365"/>
        <v>0</v>
      </c>
      <c r="AI263" s="295">
        <f t="shared" si="388"/>
        <v>0</v>
      </c>
      <c r="AJ263" s="295">
        <f t="shared" si="366"/>
        <v>0</v>
      </c>
      <c r="AK263" s="156">
        <v>3</v>
      </c>
      <c r="AL263" s="325">
        <f t="shared" si="367"/>
        <v>0</v>
      </c>
      <c r="AM263" s="325"/>
      <c r="AN263" s="325"/>
      <c r="AO263" s="325"/>
      <c r="AP263" s="325"/>
      <c r="AQ263" s="394"/>
      <c r="AR263" s="360">
        <f t="shared" si="389"/>
        <v>4</v>
      </c>
      <c r="AS263" s="359" t="str">
        <f t="shared" si="350"/>
        <v>cxx4</v>
      </c>
      <c r="AT263" s="334">
        <f t="shared" si="368"/>
        <v>2</v>
      </c>
      <c r="AU263" s="82">
        <f t="shared" si="369"/>
        <v>0</v>
      </c>
      <c r="AV263" s="295">
        <f t="shared" si="370"/>
        <v>0</v>
      </c>
      <c r="AW263" s="295">
        <f t="shared" si="390"/>
        <v>0</v>
      </c>
      <c r="AX263" s="295">
        <f t="shared" si="371"/>
        <v>0</v>
      </c>
      <c r="AY263" s="156">
        <v>3</v>
      </c>
      <c r="AZ263" s="325">
        <f t="shared" si="372"/>
        <v>0</v>
      </c>
      <c r="BA263" s="325"/>
      <c r="BB263" s="325"/>
      <c r="BC263" s="325"/>
      <c r="BD263" s="325"/>
      <c r="BE263" s="394"/>
      <c r="BF263" s="360">
        <f t="shared" si="391"/>
        <v>4</v>
      </c>
      <c r="BG263" s="359" t="str">
        <f t="shared" si="351"/>
        <v>cxx4</v>
      </c>
      <c r="BH263" s="334">
        <f t="shared" si="373"/>
        <v>2</v>
      </c>
      <c r="BI263" s="82">
        <f t="shared" si="374"/>
        <v>0</v>
      </c>
      <c r="BJ263" s="295">
        <f t="shared" si="375"/>
        <v>0</v>
      </c>
      <c r="BK263" s="295">
        <f t="shared" si="392"/>
        <v>0</v>
      </c>
      <c r="BL263" s="295">
        <f t="shared" si="376"/>
        <v>0</v>
      </c>
      <c r="BM263" s="156">
        <v>3</v>
      </c>
      <c r="BN263" s="325">
        <f t="shared" si="377"/>
        <v>0</v>
      </c>
      <c r="BO263" s="325"/>
      <c r="BP263" s="325"/>
      <c r="BQ263" s="325"/>
      <c r="BR263" s="325"/>
      <c r="BS263" s="394"/>
      <c r="BT263" s="360">
        <f t="shared" si="393"/>
        <v>4</v>
      </c>
      <c r="BU263" s="359" t="str">
        <f t="shared" si="352"/>
        <v>cxx4</v>
      </c>
      <c r="BV263" s="334">
        <f t="shared" si="378"/>
        <v>2</v>
      </c>
      <c r="BW263" s="82">
        <f t="shared" si="379"/>
        <v>0</v>
      </c>
      <c r="BX263" s="295">
        <f t="shared" si="380"/>
        <v>0</v>
      </c>
      <c r="BY263" s="295">
        <f t="shared" si="394"/>
        <v>0</v>
      </c>
      <c r="BZ263" s="295">
        <f t="shared" si="381"/>
        <v>0</v>
      </c>
      <c r="CA263" s="156">
        <v>3</v>
      </c>
      <c r="CB263" s="325">
        <f t="shared" si="382"/>
        <v>0</v>
      </c>
      <c r="CC263" s="325"/>
      <c r="CD263" s="325"/>
      <c r="CE263" s="325"/>
      <c r="CF263" s="325"/>
      <c r="CH263" s="394"/>
    </row>
    <row r="264" spans="1:86" ht="15" customHeight="1">
      <c r="A264" s="394"/>
      <c r="B264" s="360">
        <f t="shared" si="383"/>
        <v>5</v>
      </c>
      <c r="C264" s="359" t="str">
        <f t="shared" si="347"/>
        <v>cxx5</v>
      </c>
      <c r="D264" s="334">
        <f t="shared" si="353"/>
        <v>2</v>
      </c>
      <c r="E264" s="82">
        <f t="shared" si="354"/>
        <v>0</v>
      </c>
      <c r="F264" s="295">
        <f t="shared" si="355"/>
        <v>0</v>
      </c>
      <c r="G264" s="295">
        <f t="shared" si="384"/>
        <v>0</v>
      </c>
      <c r="H264" s="295">
        <f t="shared" si="356"/>
        <v>0</v>
      </c>
      <c r="I264">
        <v>4</v>
      </c>
      <c r="J264" s="325">
        <f t="shared" si="357"/>
        <v>0</v>
      </c>
      <c r="K264" s="325"/>
      <c r="L264" s="325"/>
      <c r="M264" s="325"/>
      <c r="N264" s="325"/>
      <c r="O264" s="394"/>
      <c r="P264" s="360">
        <f t="shared" si="385"/>
        <v>5</v>
      </c>
      <c r="Q264" s="359" t="str">
        <f t="shared" si="348"/>
        <v>cxx5</v>
      </c>
      <c r="R264" s="334">
        <f t="shared" si="358"/>
        <v>2</v>
      </c>
      <c r="S264" s="82">
        <f t="shared" si="359"/>
        <v>0</v>
      </c>
      <c r="T264" s="295">
        <f t="shared" si="360"/>
        <v>0</v>
      </c>
      <c r="U264" s="295">
        <f t="shared" si="386"/>
        <v>0</v>
      </c>
      <c r="V264" s="295">
        <f t="shared" si="361"/>
        <v>0</v>
      </c>
      <c r="W264">
        <v>4</v>
      </c>
      <c r="X264" s="325">
        <f t="shared" si="362"/>
        <v>0</v>
      </c>
      <c r="Y264" s="325"/>
      <c r="Z264" s="325"/>
      <c r="AA264" s="325"/>
      <c r="AB264" s="325"/>
      <c r="AC264" s="394"/>
      <c r="AD264" s="360">
        <f t="shared" si="387"/>
        <v>5</v>
      </c>
      <c r="AE264" s="359" t="str">
        <f t="shared" si="349"/>
        <v>cxx5</v>
      </c>
      <c r="AF264" s="334">
        <f t="shared" si="363"/>
        <v>2</v>
      </c>
      <c r="AG264" s="82">
        <f t="shared" si="364"/>
        <v>0</v>
      </c>
      <c r="AH264" s="295">
        <f t="shared" si="365"/>
        <v>0</v>
      </c>
      <c r="AI264" s="295">
        <f t="shared" si="388"/>
        <v>0</v>
      </c>
      <c r="AJ264" s="295">
        <f t="shared" si="366"/>
        <v>0</v>
      </c>
      <c r="AK264">
        <v>4</v>
      </c>
      <c r="AL264" s="325">
        <f t="shared" si="367"/>
        <v>0</v>
      </c>
      <c r="AM264" s="325"/>
      <c r="AN264" s="325"/>
      <c r="AO264" s="325"/>
      <c r="AP264" s="325"/>
      <c r="AQ264" s="394"/>
      <c r="AR264" s="360">
        <f t="shared" si="389"/>
        <v>5</v>
      </c>
      <c r="AS264" s="359" t="str">
        <f t="shared" si="350"/>
        <v>cxx5</v>
      </c>
      <c r="AT264" s="334">
        <f t="shared" si="368"/>
        <v>2</v>
      </c>
      <c r="AU264" s="82">
        <f t="shared" si="369"/>
        <v>0</v>
      </c>
      <c r="AV264" s="295">
        <f t="shared" si="370"/>
        <v>0</v>
      </c>
      <c r="AW264" s="295">
        <f t="shared" si="390"/>
        <v>0</v>
      </c>
      <c r="AX264" s="295">
        <f t="shared" si="371"/>
        <v>0</v>
      </c>
      <c r="AY264">
        <v>4</v>
      </c>
      <c r="AZ264" s="325">
        <f t="shared" si="372"/>
        <v>0</v>
      </c>
      <c r="BA264" s="325"/>
      <c r="BB264" s="325"/>
      <c r="BC264" s="325"/>
      <c r="BD264" s="325"/>
      <c r="BE264" s="394"/>
      <c r="BF264" s="360">
        <f t="shared" si="391"/>
        <v>5</v>
      </c>
      <c r="BG264" s="359" t="str">
        <f t="shared" si="351"/>
        <v>cxx5</v>
      </c>
      <c r="BH264" s="334">
        <f t="shared" si="373"/>
        <v>2</v>
      </c>
      <c r="BI264" s="82">
        <f t="shared" si="374"/>
        <v>0</v>
      </c>
      <c r="BJ264" s="295">
        <f t="shared" si="375"/>
        <v>0</v>
      </c>
      <c r="BK264" s="295">
        <f t="shared" si="392"/>
        <v>0</v>
      </c>
      <c r="BL264" s="295">
        <f t="shared" si="376"/>
        <v>0</v>
      </c>
      <c r="BM264">
        <v>4</v>
      </c>
      <c r="BN264" s="325">
        <f t="shared" si="377"/>
        <v>0</v>
      </c>
      <c r="BO264" s="325"/>
      <c r="BP264" s="325"/>
      <c r="BQ264" s="325"/>
      <c r="BR264" s="325"/>
      <c r="BS264" s="394"/>
      <c r="BT264" s="360">
        <f t="shared" si="393"/>
        <v>5</v>
      </c>
      <c r="BU264" s="359" t="str">
        <f t="shared" si="352"/>
        <v>cxx5</v>
      </c>
      <c r="BV264" s="334">
        <f t="shared" si="378"/>
        <v>2</v>
      </c>
      <c r="BW264" s="82">
        <f t="shared" si="379"/>
        <v>0</v>
      </c>
      <c r="BX264" s="295">
        <f t="shared" si="380"/>
        <v>0</v>
      </c>
      <c r="BY264" s="295">
        <f t="shared" si="394"/>
        <v>0</v>
      </c>
      <c r="BZ264" s="295">
        <f t="shared" si="381"/>
        <v>0</v>
      </c>
      <c r="CA264">
        <v>4</v>
      </c>
      <c r="CB264" s="325">
        <f t="shared" si="382"/>
        <v>0</v>
      </c>
      <c r="CC264" s="325"/>
      <c r="CD264" s="325"/>
      <c r="CE264" s="325"/>
      <c r="CF264" s="325"/>
      <c r="CH264" s="394"/>
    </row>
    <row r="265" spans="1:86" ht="15" customHeight="1">
      <c r="A265" s="394"/>
      <c r="B265" s="360">
        <f t="shared" si="383"/>
        <v>6</v>
      </c>
      <c r="C265" s="359" t="str">
        <f t="shared" si="347"/>
        <v>cxx6</v>
      </c>
      <c r="D265" s="334">
        <f t="shared" si="353"/>
        <v>2</v>
      </c>
      <c r="E265" s="82">
        <f t="shared" si="354"/>
        <v>0</v>
      </c>
      <c r="F265" s="295">
        <f t="shared" si="355"/>
        <v>0</v>
      </c>
      <c r="G265" s="295">
        <f t="shared" si="384"/>
        <v>0</v>
      </c>
      <c r="H265" s="295">
        <f t="shared" si="356"/>
        <v>0</v>
      </c>
      <c r="I265" s="156">
        <v>5</v>
      </c>
      <c r="J265" s="325">
        <f t="shared" si="357"/>
        <v>0</v>
      </c>
      <c r="K265" s="325"/>
      <c r="L265" s="325"/>
      <c r="M265" s="325"/>
      <c r="N265" s="325"/>
      <c r="O265" s="394"/>
      <c r="P265" s="360">
        <f t="shared" si="385"/>
        <v>6</v>
      </c>
      <c r="Q265" s="359" t="str">
        <f t="shared" si="348"/>
        <v>cxx6</v>
      </c>
      <c r="R265" s="334">
        <f t="shared" si="358"/>
        <v>2</v>
      </c>
      <c r="S265" s="82">
        <f t="shared" si="359"/>
        <v>0</v>
      </c>
      <c r="T265" s="295">
        <f t="shared" si="360"/>
        <v>0</v>
      </c>
      <c r="U265" s="295">
        <f t="shared" si="386"/>
        <v>0</v>
      </c>
      <c r="V265" s="295">
        <f t="shared" si="361"/>
        <v>0</v>
      </c>
      <c r="W265" s="156">
        <v>5</v>
      </c>
      <c r="X265" s="325">
        <f t="shared" si="362"/>
        <v>0</v>
      </c>
      <c r="Y265" s="325"/>
      <c r="Z265" s="325"/>
      <c r="AA265" s="325"/>
      <c r="AB265" s="325"/>
      <c r="AC265" s="394"/>
      <c r="AD265" s="360">
        <f t="shared" si="387"/>
        <v>6</v>
      </c>
      <c r="AE265" s="359" t="str">
        <f t="shared" si="349"/>
        <v>cxx6</v>
      </c>
      <c r="AF265" s="334">
        <f t="shared" si="363"/>
        <v>2</v>
      </c>
      <c r="AG265" s="82">
        <f t="shared" si="364"/>
        <v>0</v>
      </c>
      <c r="AH265" s="295">
        <f t="shared" si="365"/>
        <v>0</v>
      </c>
      <c r="AI265" s="295">
        <f t="shared" si="388"/>
        <v>0</v>
      </c>
      <c r="AJ265" s="295">
        <f t="shared" si="366"/>
        <v>0</v>
      </c>
      <c r="AK265" s="156">
        <v>5</v>
      </c>
      <c r="AL265" s="325">
        <f t="shared" si="367"/>
        <v>0</v>
      </c>
      <c r="AM265" s="325"/>
      <c r="AN265" s="325"/>
      <c r="AO265" s="325"/>
      <c r="AP265" s="325"/>
      <c r="AQ265" s="394"/>
      <c r="AR265" s="360">
        <f t="shared" si="389"/>
        <v>6</v>
      </c>
      <c r="AS265" s="359" t="str">
        <f t="shared" si="350"/>
        <v>cxx6</v>
      </c>
      <c r="AT265" s="334">
        <f t="shared" si="368"/>
        <v>2</v>
      </c>
      <c r="AU265" s="82">
        <f t="shared" si="369"/>
        <v>0</v>
      </c>
      <c r="AV265" s="295">
        <f t="shared" si="370"/>
        <v>0</v>
      </c>
      <c r="AW265" s="295">
        <f t="shared" si="390"/>
        <v>0</v>
      </c>
      <c r="AX265" s="295">
        <f t="shared" si="371"/>
        <v>0</v>
      </c>
      <c r="AY265" s="156">
        <v>5</v>
      </c>
      <c r="AZ265" s="325">
        <f t="shared" si="372"/>
        <v>0</v>
      </c>
      <c r="BA265" s="325"/>
      <c r="BB265" s="325"/>
      <c r="BC265" s="325"/>
      <c r="BD265" s="325"/>
      <c r="BE265" s="394"/>
      <c r="BF265" s="360">
        <f t="shared" si="391"/>
        <v>6</v>
      </c>
      <c r="BG265" s="359" t="str">
        <f t="shared" si="351"/>
        <v>cxx6</v>
      </c>
      <c r="BH265" s="334">
        <f t="shared" si="373"/>
        <v>2</v>
      </c>
      <c r="BI265" s="82">
        <f t="shared" si="374"/>
        <v>0</v>
      </c>
      <c r="BJ265" s="295">
        <f t="shared" si="375"/>
        <v>0</v>
      </c>
      <c r="BK265" s="295">
        <f t="shared" si="392"/>
        <v>0</v>
      </c>
      <c r="BL265" s="295">
        <f t="shared" si="376"/>
        <v>0</v>
      </c>
      <c r="BM265" s="156">
        <v>5</v>
      </c>
      <c r="BN265" s="325">
        <f t="shared" si="377"/>
        <v>0</v>
      </c>
      <c r="BO265" s="325"/>
      <c r="BP265" s="325"/>
      <c r="BQ265" s="325"/>
      <c r="BR265" s="325"/>
      <c r="BS265" s="394"/>
      <c r="BT265" s="360">
        <f t="shared" si="393"/>
        <v>6</v>
      </c>
      <c r="BU265" s="359" t="str">
        <f t="shared" si="352"/>
        <v>cxx6</v>
      </c>
      <c r="BV265" s="334">
        <f t="shared" si="378"/>
        <v>2</v>
      </c>
      <c r="BW265" s="82">
        <f t="shared" si="379"/>
        <v>0</v>
      </c>
      <c r="BX265" s="295">
        <f t="shared" si="380"/>
        <v>0</v>
      </c>
      <c r="BY265" s="295">
        <f t="shared" si="394"/>
        <v>0</v>
      </c>
      <c r="BZ265" s="295">
        <f t="shared" si="381"/>
        <v>0</v>
      </c>
      <c r="CA265" s="156">
        <v>5</v>
      </c>
      <c r="CB265" s="325">
        <f t="shared" si="382"/>
        <v>0</v>
      </c>
      <c r="CC265" s="325"/>
      <c r="CD265" s="325"/>
      <c r="CE265" s="325"/>
      <c r="CF265" s="325"/>
      <c r="CH265" s="394"/>
    </row>
    <row r="266" spans="1:86" ht="15" customHeight="1">
      <c r="A266" s="394"/>
      <c r="B266" s="360">
        <f t="shared" si="383"/>
        <v>7</v>
      </c>
      <c r="C266" s="359" t="str">
        <f t="shared" si="347"/>
        <v>cxx7</v>
      </c>
      <c r="D266" s="334">
        <f t="shared" si="353"/>
        <v>2</v>
      </c>
      <c r="E266" s="82">
        <f t="shared" si="354"/>
        <v>0</v>
      </c>
      <c r="F266" s="295">
        <f t="shared" si="355"/>
        <v>0</v>
      </c>
      <c r="G266" s="295">
        <f t="shared" si="384"/>
        <v>0</v>
      </c>
      <c r="H266" s="295">
        <f t="shared" si="356"/>
        <v>0</v>
      </c>
      <c r="I266">
        <v>6</v>
      </c>
      <c r="J266" s="325">
        <f t="shared" si="357"/>
        <v>0</v>
      </c>
      <c r="K266" s="325"/>
      <c r="L266" s="325"/>
      <c r="M266" s="325"/>
      <c r="N266" s="325"/>
      <c r="O266" s="394"/>
      <c r="P266" s="360">
        <f t="shared" si="385"/>
        <v>7</v>
      </c>
      <c r="Q266" s="359" t="str">
        <f t="shared" si="348"/>
        <v>cxx7</v>
      </c>
      <c r="R266" s="334">
        <f t="shared" si="358"/>
        <v>2</v>
      </c>
      <c r="S266" s="82">
        <f t="shared" si="359"/>
        <v>0</v>
      </c>
      <c r="T266" s="295">
        <f t="shared" si="360"/>
        <v>0</v>
      </c>
      <c r="U266" s="295">
        <f t="shared" si="386"/>
        <v>0</v>
      </c>
      <c r="V266" s="295">
        <f t="shared" si="361"/>
        <v>0</v>
      </c>
      <c r="W266">
        <v>6</v>
      </c>
      <c r="X266" s="325">
        <f t="shared" si="362"/>
        <v>0</v>
      </c>
      <c r="Y266" s="325"/>
      <c r="Z266" s="325"/>
      <c r="AA266" s="325"/>
      <c r="AB266" s="325"/>
      <c r="AC266" s="394"/>
      <c r="AD266" s="360">
        <f t="shared" si="387"/>
        <v>7</v>
      </c>
      <c r="AE266" s="359" t="str">
        <f t="shared" si="349"/>
        <v>cxx7</v>
      </c>
      <c r="AF266" s="334">
        <f t="shared" si="363"/>
        <v>2</v>
      </c>
      <c r="AG266" s="82">
        <f t="shared" si="364"/>
        <v>0</v>
      </c>
      <c r="AH266" s="295">
        <f t="shared" si="365"/>
        <v>0</v>
      </c>
      <c r="AI266" s="295">
        <f t="shared" si="388"/>
        <v>0</v>
      </c>
      <c r="AJ266" s="295">
        <f t="shared" si="366"/>
        <v>0</v>
      </c>
      <c r="AK266">
        <v>6</v>
      </c>
      <c r="AL266" s="325">
        <f t="shared" si="367"/>
        <v>0</v>
      </c>
      <c r="AM266" s="325"/>
      <c r="AN266" s="325"/>
      <c r="AO266" s="325"/>
      <c r="AP266" s="325"/>
      <c r="AQ266" s="394"/>
      <c r="AR266" s="360">
        <f t="shared" si="389"/>
        <v>7</v>
      </c>
      <c r="AS266" s="359" t="str">
        <f t="shared" si="350"/>
        <v>cxx7</v>
      </c>
      <c r="AT266" s="334">
        <f t="shared" si="368"/>
        <v>2</v>
      </c>
      <c r="AU266" s="82">
        <f t="shared" si="369"/>
        <v>0</v>
      </c>
      <c r="AV266" s="295">
        <f t="shared" si="370"/>
        <v>0</v>
      </c>
      <c r="AW266" s="295">
        <f t="shared" si="390"/>
        <v>0</v>
      </c>
      <c r="AX266" s="295">
        <f t="shared" si="371"/>
        <v>0</v>
      </c>
      <c r="AY266">
        <v>6</v>
      </c>
      <c r="AZ266" s="325">
        <f t="shared" si="372"/>
        <v>0</v>
      </c>
      <c r="BA266" s="325"/>
      <c r="BB266" s="325"/>
      <c r="BC266" s="325"/>
      <c r="BD266" s="325"/>
      <c r="BE266" s="394"/>
      <c r="BF266" s="360">
        <f t="shared" si="391"/>
        <v>7</v>
      </c>
      <c r="BG266" s="359" t="str">
        <f t="shared" si="351"/>
        <v>cxx7</v>
      </c>
      <c r="BH266" s="334">
        <f t="shared" si="373"/>
        <v>2</v>
      </c>
      <c r="BI266" s="82">
        <f t="shared" si="374"/>
        <v>0</v>
      </c>
      <c r="BJ266" s="295">
        <f t="shared" si="375"/>
        <v>0</v>
      </c>
      <c r="BK266" s="295">
        <f t="shared" si="392"/>
        <v>0</v>
      </c>
      <c r="BL266" s="295">
        <f t="shared" si="376"/>
        <v>0</v>
      </c>
      <c r="BM266">
        <v>6</v>
      </c>
      <c r="BN266" s="325">
        <f t="shared" si="377"/>
        <v>0</v>
      </c>
      <c r="BO266" s="325"/>
      <c r="BP266" s="325"/>
      <c r="BQ266" s="325"/>
      <c r="BR266" s="325"/>
      <c r="BS266" s="394"/>
      <c r="BT266" s="360">
        <f t="shared" si="393"/>
        <v>7</v>
      </c>
      <c r="BU266" s="359" t="str">
        <f t="shared" si="352"/>
        <v>cxx7</v>
      </c>
      <c r="BV266" s="334">
        <f t="shared" si="378"/>
        <v>2</v>
      </c>
      <c r="BW266" s="82">
        <f t="shared" si="379"/>
        <v>0</v>
      </c>
      <c r="BX266" s="295">
        <f t="shared" si="380"/>
        <v>0</v>
      </c>
      <c r="BY266" s="295">
        <f t="shared" si="394"/>
        <v>0</v>
      </c>
      <c r="BZ266" s="295">
        <f t="shared" si="381"/>
        <v>0</v>
      </c>
      <c r="CA266">
        <v>6</v>
      </c>
      <c r="CB266" s="325">
        <f t="shared" si="382"/>
        <v>0</v>
      </c>
      <c r="CC266" s="325"/>
      <c r="CD266" s="325"/>
      <c r="CE266" s="325"/>
      <c r="CF266" s="325"/>
      <c r="CH266" s="394"/>
    </row>
    <row r="267" spans="1:86" ht="15" customHeight="1">
      <c r="A267" s="394"/>
      <c r="B267" s="360">
        <f t="shared" si="383"/>
        <v>8</v>
      </c>
      <c r="C267" s="359" t="str">
        <f t="shared" si="347"/>
        <v>cxx8</v>
      </c>
      <c r="D267" s="334">
        <f t="shared" si="353"/>
        <v>2</v>
      </c>
      <c r="E267" s="82">
        <f t="shared" si="354"/>
        <v>0</v>
      </c>
      <c r="F267" s="295">
        <f t="shared" si="355"/>
        <v>0</v>
      </c>
      <c r="G267" s="295">
        <f t="shared" si="384"/>
        <v>0</v>
      </c>
      <c r="H267" s="295">
        <f t="shared" si="356"/>
        <v>0</v>
      </c>
      <c r="I267" s="156">
        <v>7</v>
      </c>
      <c r="J267" s="325">
        <f t="shared" si="357"/>
        <v>0</v>
      </c>
      <c r="K267" s="325"/>
      <c r="L267" s="325"/>
      <c r="M267" s="325"/>
      <c r="N267" s="325"/>
      <c r="O267" s="394"/>
      <c r="P267" s="360">
        <f t="shared" si="385"/>
        <v>8</v>
      </c>
      <c r="Q267" s="359" t="str">
        <f t="shared" si="348"/>
        <v>cxx8</v>
      </c>
      <c r="R267" s="334">
        <f t="shared" si="358"/>
        <v>2</v>
      </c>
      <c r="S267" s="82">
        <f t="shared" si="359"/>
        <v>0</v>
      </c>
      <c r="T267" s="295">
        <f t="shared" si="360"/>
        <v>0</v>
      </c>
      <c r="U267" s="295">
        <f t="shared" si="386"/>
        <v>0</v>
      </c>
      <c r="V267" s="295">
        <f t="shared" si="361"/>
        <v>0</v>
      </c>
      <c r="W267" s="156">
        <v>7</v>
      </c>
      <c r="X267" s="325">
        <f t="shared" si="362"/>
        <v>0</v>
      </c>
      <c r="Y267" s="325"/>
      <c r="Z267" s="325"/>
      <c r="AA267" s="325"/>
      <c r="AB267" s="325"/>
      <c r="AC267" s="394"/>
      <c r="AD267" s="360">
        <f t="shared" si="387"/>
        <v>8</v>
      </c>
      <c r="AE267" s="359" t="str">
        <f t="shared" si="349"/>
        <v>cxx8</v>
      </c>
      <c r="AF267" s="334">
        <f t="shared" si="363"/>
        <v>2</v>
      </c>
      <c r="AG267" s="82">
        <f t="shared" si="364"/>
        <v>0</v>
      </c>
      <c r="AH267" s="295">
        <f t="shared" si="365"/>
        <v>0</v>
      </c>
      <c r="AI267" s="295">
        <f t="shared" si="388"/>
        <v>0</v>
      </c>
      <c r="AJ267" s="295">
        <f t="shared" si="366"/>
        <v>0</v>
      </c>
      <c r="AK267" s="156">
        <v>7</v>
      </c>
      <c r="AL267" s="325">
        <f t="shared" si="367"/>
        <v>0</v>
      </c>
      <c r="AM267" s="325"/>
      <c r="AN267" s="325"/>
      <c r="AO267" s="325"/>
      <c r="AP267" s="325"/>
      <c r="AQ267" s="394"/>
      <c r="AR267" s="360">
        <f t="shared" si="389"/>
        <v>8</v>
      </c>
      <c r="AS267" s="359" t="str">
        <f t="shared" si="350"/>
        <v>cxx8</v>
      </c>
      <c r="AT267" s="334">
        <f t="shared" si="368"/>
        <v>2</v>
      </c>
      <c r="AU267" s="82">
        <f t="shared" si="369"/>
        <v>0</v>
      </c>
      <c r="AV267" s="295">
        <f t="shared" si="370"/>
        <v>0</v>
      </c>
      <c r="AW267" s="295">
        <f t="shared" si="390"/>
        <v>0</v>
      </c>
      <c r="AX267" s="295">
        <f t="shared" si="371"/>
        <v>0</v>
      </c>
      <c r="AY267" s="156">
        <v>7</v>
      </c>
      <c r="AZ267" s="325">
        <f t="shared" si="372"/>
        <v>0</v>
      </c>
      <c r="BA267" s="325"/>
      <c r="BB267" s="325"/>
      <c r="BC267" s="325"/>
      <c r="BD267" s="325"/>
      <c r="BE267" s="394"/>
      <c r="BF267" s="360">
        <f t="shared" si="391"/>
        <v>8</v>
      </c>
      <c r="BG267" s="359" t="str">
        <f t="shared" si="351"/>
        <v>cxx8</v>
      </c>
      <c r="BH267" s="334">
        <f t="shared" si="373"/>
        <v>2</v>
      </c>
      <c r="BI267" s="82">
        <f t="shared" si="374"/>
        <v>0</v>
      </c>
      <c r="BJ267" s="295">
        <f t="shared" si="375"/>
        <v>0</v>
      </c>
      <c r="BK267" s="295">
        <f t="shared" si="392"/>
        <v>0</v>
      </c>
      <c r="BL267" s="295">
        <f t="shared" si="376"/>
        <v>0</v>
      </c>
      <c r="BM267" s="156">
        <v>7</v>
      </c>
      <c r="BN267" s="325">
        <f t="shared" si="377"/>
        <v>0</v>
      </c>
      <c r="BO267" s="325"/>
      <c r="BP267" s="325"/>
      <c r="BQ267" s="325"/>
      <c r="BR267" s="325"/>
      <c r="BS267" s="394"/>
      <c r="BT267" s="360">
        <f t="shared" si="393"/>
        <v>8</v>
      </c>
      <c r="BU267" s="359" t="str">
        <f t="shared" si="352"/>
        <v>cxx8</v>
      </c>
      <c r="BV267" s="334">
        <f t="shared" si="378"/>
        <v>2</v>
      </c>
      <c r="BW267" s="82">
        <f t="shared" si="379"/>
        <v>0</v>
      </c>
      <c r="BX267" s="295">
        <f t="shared" si="380"/>
        <v>0</v>
      </c>
      <c r="BY267" s="295">
        <f t="shared" si="394"/>
        <v>0</v>
      </c>
      <c r="BZ267" s="295">
        <f t="shared" si="381"/>
        <v>0</v>
      </c>
      <c r="CA267" s="156">
        <v>7</v>
      </c>
      <c r="CB267" s="325">
        <f t="shared" si="382"/>
        <v>0</v>
      </c>
      <c r="CC267" s="325"/>
      <c r="CD267" s="325"/>
      <c r="CE267" s="325"/>
      <c r="CF267" s="325"/>
      <c r="CH267" s="394"/>
    </row>
    <row r="268" spans="1:86" ht="15" customHeight="1">
      <c r="A268" s="394"/>
      <c r="B268" s="360">
        <f t="shared" si="383"/>
        <v>9</v>
      </c>
      <c r="C268" s="359" t="str">
        <f t="shared" si="347"/>
        <v>cxx9</v>
      </c>
      <c r="D268" s="334">
        <f t="shared" si="353"/>
        <v>2</v>
      </c>
      <c r="E268" s="82">
        <f t="shared" si="354"/>
        <v>0</v>
      </c>
      <c r="F268" s="295">
        <f t="shared" si="355"/>
        <v>0</v>
      </c>
      <c r="G268" s="295">
        <f t="shared" si="384"/>
        <v>0</v>
      </c>
      <c r="H268" s="295">
        <f t="shared" si="356"/>
        <v>0</v>
      </c>
      <c r="I268">
        <v>8</v>
      </c>
      <c r="J268" s="325">
        <f t="shared" si="357"/>
        <v>0</v>
      </c>
      <c r="K268" s="325"/>
      <c r="L268" s="325"/>
      <c r="M268" s="325"/>
      <c r="N268" s="325"/>
      <c r="O268" s="394"/>
      <c r="P268" s="360">
        <f t="shared" si="385"/>
        <v>9</v>
      </c>
      <c r="Q268" s="359" t="str">
        <f t="shared" si="348"/>
        <v>cxx9</v>
      </c>
      <c r="R268" s="334">
        <f t="shared" si="358"/>
        <v>2</v>
      </c>
      <c r="S268" s="82">
        <f t="shared" si="359"/>
        <v>0</v>
      </c>
      <c r="T268" s="295">
        <f t="shared" si="360"/>
        <v>0</v>
      </c>
      <c r="U268" s="295">
        <f t="shared" si="386"/>
        <v>0</v>
      </c>
      <c r="V268" s="295">
        <f t="shared" si="361"/>
        <v>0</v>
      </c>
      <c r="W268">
        <v>8</v>
      </c>
      <c r="X268" s="325">
        <f t="shared" si="362"/>
        <v>0</v>
      </c>
      <c r="Y268" s="325"/>
      <c r="Z268" s="325"/>
      <c r="AA268" s="325"/>
      <c r="AB268" s="325"/>
      <c r="AC268" s="394"/>
      <c r="AD268" s="360">
        <f t="shared" si="387"/>
        <v>9</v>
      </c>
      <c r="AE268" s="359" t="str">
        <f t="shared" si="349"/>
        <v>cxx9</v>
      </c>
      <c r="AF268" s="334">
        <f t="shared" si="363"/>
        <v>2</v>
      </c>
      <c r="AG268" s="82">
        <f t="shared" si="364"/>
        <v>0</v>
      </c>
      <c r="AH268" s="295">
        <f t="shared" si="365"/>
        <v>0</v>
      </c>
      <c r="AI268" s="295">
        <f t="shared" si="388"/>
        <v>0</v>
      </c>
      <c r="AJ268" s="295">
        <f t="shared" si="366"/>
        <v>0</v>
      </c>
      <c r="AK268">
        <v>8</v>
      </c>
      <c r="AL268" s="325">
        <f t="shared" si="367"/>
        <v>0</v>
      </c>
      <c r="AM268" s="325"/>
      <c r="AN268" s="325"/>
      <c r="AO268" s="325"/>
      <c r="AP268" s="325"/>
      <c r="AQ268" s="394"/>
      <c r="AR268" s="360">
        <f t="shared" si="389"/>
        <v>9</v>
      </c>
      <c r="AS268" s="359" t="str">
        <f t="shared" si="350"/>
        <v>cxx9</v>
      </c>
      <c r="AT268" s="334">
        <f t="shared" si="368"/>
        <v>2</v>
      </c>
      <c r="AU268" s="82">
        <f t="shared" si="369"/>
        <v>0</v>
      </c>
      <c r="AV268" s="295">
        <f t="shared" si="370"/>
        <v>0</v>
      </c>
      <c r="AW268" s="295">
        <f t="shared" si="390"/>
        <v>0</v>
      </c>
      <c r="AX268" s="295">
        <f t="shared" si="371"/>
        <v>0</v>
      </c>
      <c r="AY268">
        <v>8</v>
      </c>
      <c r="AZ268" s="325">
        <f t="shared" si="372"/>
        <v>0</v>
      </c>
      <c r="BA268" s="325"/>
      <c r="BB268" s="325"/>
      <c r="BC268" s="325"/>
      <c r="BD268" s="325"/>
      <c r="BE268" s="394"/>
      <c r="BF268" s="360">
        <f t="shared" si="391"/>
        <v>9</v>
      </c>
      <c r="BG268" s="359" t="str">
        <f t="shared" si="351"/>
        <v>cxx9</v>
      </c>
      <c r="BH268" s="334">
        <f t="shared" si="373"/>
        <v>2</v>
      </c>
      <c r="BI268" s="82">
        <f t="shared" si="374"/>
        <v>0</v>
      </c>
      <c r="BJ268" s="295">
        <f t="shared" si="375"/>
        <v>0</v>
      </c>
      <c r="BK268" s="295">
        <f t="shared" si="392"/>
        <v>0</v>
      </c>
      <c r="BL268" s="295">
        <f t="shared" si="376"/>
        <v>0</v>
      </c>
      <c r="BM268">
        <v>8</v>
      </c>
      <c r="BN268" s="325">
        <f t="shared" si="377"/>
        <v>0</v>
      </c>
      <c r="BO268" s="325"/>
      <c r="BP268" s="325"/>
      <c r="BQ268" s="325"/>
      <c r="BR268" s="325"/>
      <c r="BS268" s="394"/>
      <c r="BT268" s="360">
        <f t="shared" si="393"/>
        <v>9</v>
      </c>
      <c r="BU268" s="359" t="str">
        <f t="shared" si="352"/>
        <v>cxx9</v>
      </c>
      <c r="BV268" s="334">
        <f t="shared" si="378"/>
        <v>2</v>
      </c>
      <c r="BW268" s="82">
        <f t="shared" si="379"/>
        <v>0</v>
      </c>
      <c r="BX268" s="295">
        <f t="shared" si="380"/>
        <v>0</v>
      </c>
      <c r="BY268" s="295">
        <f t="shared" si="394"/>
        <v>0</v>
      </c>
      <c r="BZ268" s="295">
        <f t="shared" si="381"/>
        <v>0</v>
      </c>
      <c r="CA268">
        <v>8</v>
      </c>
      <c r="CB268" s="325">
        <f t="shared" si="382"/>
        <v>0</v>
      </c>
      <c r="CC268" s="325"/>
      <c r="CD268" s="325"/>
      <c r="CE268" s="325"/>
      <c r="CF268" s="325"/>
      <c r="CH268" s="394"/>
    </row>
    <row r="269" spans="1:86" ht="15" customHeight="1">
      <c r="A269" s="394"/>
      <c r="B269" s="360">
        <f t="shared" si="383"/>
        <v>10</v>
      </c>
      <c r="C269" s="359" t="str">
        <f t="shared" si="347"/>
        <v>cxx10</v>
      </c>
      <c r="D269" s="334">
        <f t="shared" si="353"/>
        <v>2</v>
      </c>
      <c r="E269" s="82">
        <f t="shared" si="354"/>
        <v>0</v>
      </c>
      <c r="F269" s="295">
        <f t="shared" si="355"/>
        <v>0</v>
      </c>
      <c r="G269" s="295">
        <f t="shared" si="384"/>
        <v>0</v>
      </c>
      <c r="H269" s="295">
        <f t="shared" si="356"/>
        <v>0</v>
      </c>
      <c r="I269" s="156">
        <v>9</v>
      </c>
      <c r="J269" s="325">
        <f t="shared" si="357"/>
        <v>0</v>
      </c>
      <c r="K269" s="325"/>
      <c r="L269" s="325"/>
      <c r="M269" s="325"/>
      <c r="N269" s="325"/>
      <c r="O269" s="394"/>
      <c r="P269" s="360">
        <f t="shared" si="385"/>
        <v>10</v>
      </c>
      <c r="Q269" s="359" t="str">
        <f t="shared" si="348"/>
        <v>cxx10</v>
      </c>
      <c r="R269" s="334">
        <f t="shared" si="358"/>
        <v>2</v>
      </c>
      <c r="S269" s="82">
        <f t="shared" si="359"/>
        <v>0</v>
      </c>
      <c r="T269" s="295">
        <f t="shared" si="360"/>
        <v>0</v>
      </c>
      <c r="U269" s="295">
        <f t="shared" si="386"/>
        <v>0</v>
      </c>
      <c r="V269" s="295">
        <f t="shared" si="361"/>
        <v>0</v>
      </c>
      <c r="W269" s="156">
        <v>9</v>
      </c>
      <c r="X269" s="325">
        <f t="shared" si="362"/>
        <v>0</v>
      </c>
      <c r="Y269" s="325"/>
      <c r="Z269" s="325"/>
      <c r="AA269" s="325"/>
      <c r="AB269" s="325"/>
      <c r="AC269" s="394"/>
      <c r="AD269" s="360">
        <f t="shared" si="387"/>
        <v>10</v>
      </c>
      <c r="AE269" s="359" t="str">
        <f t="shared" si="349"/>
        <v>cxx10</v>
      </c>
      <c r="AF269" s="334">
        <f t="shared" si="363"/>
        <v>2</v>
      </c>
      <c r="AG269" s="82">
        <f t="shared" si="364"/>
        <v>0</v>
      </c>
      <c r="AH269" s="295">
        <f t="shared" si="365"/>
        <v>0</v>
      </c>
      <c r="AI269" s="295">
        <f t="shared" si="388"/>
        <v>0</v>
      </c>
      <c r="AJ269" s="295">
        <f t="shared" si="366"/>
        <v>0</v>
      </c>
      <c r="AK269" s="156">
        <v>9</v>
      </c>
      <c r="AL269" s="325">
        <f t="shared" si="367"/>
        <v>0</v>
      </c>
      <c r="AM269" s="325"/>
      <c r="AN269" s="325"/>
      <c r="AO269" s="325"/>
      <c r="AP269" s="325"/>
      <c r="AQ269" s="394"/>
      <c r="AR269" s="360">
        <f t="shared" si="389"/>
        <v>10</v>
      </c>
      <c r="AS269" s="359" t="str">
        <f t="shared" si="350"/>
        <v>cxx10</v>
      </c>
      <c r="AT269" s="334">
        <f t="shared" si="368"/>
        <v>2</v>
      </c>
      <c r="AU269" s="82">
        <f t="shared" si="369"/>
        <v>0</v>
      </c>
      <c r="AV269" s="295">
        <f t="shared" si="370"/>
        <v>0</v>
      </c>
      <c r="AW269" s="295">
        <f t="shared" si="390"/>
        <v>0</v>
      </c>
      <c r="AX269" s="295">
        <f t="shared" si="371"/>
        <v>0</v>
      </c>
      <c r="AY269" s="156">
        <v>9</v>
      </c>
      <c r="AZ269" s="325">
        <f t="shared" si="372"/>
        <v>0</v>
      </c>
      <c r="BA269" s="325"/>
      <c r="BB269" s="325"/>
      <c r="BC269" s="325"/>
      <c r="BD269" s="325"/>
      <c r="BE269" s="394"/>
      <c r="BF269" s="360">
        <f t="shared" si="391"/>
        <v>10</v>
      </c>
      <c r="BG269" s="359" t="str">
        <f t="shared" si="351"/>
        <v>cxx10</v>
      </c>
      <c r="BH269" s="334">
        <f t="shared" si="373"/>
        <v>2</v>
      </c>
      <c r="BI269" s="82">
        <f t="shared" si="374"/>
        <v>0</v>
      </c>
      <c r="BJ269" s="295">
        <f t="shared" si="375"/>
        <v>0</v>
      </c>
      <c r="BK269" s="295">
        <f t="shared" si="392"/>
        <v>0</v>
      </c>
      <c r="BL269" s="295">
        <f t="shared" si="376"/>
        <v>0</v>
      </c>
      <c r="BM269" s="156">
        <v>9</v>
      </c>
      <c r="BN269" s="325">
        <f t="shared" si="377"/>
        <v>0</v>
      </c>
      <c r="BO269" s="325"/>
      <c r="BP269" s="325"/>
      <c r="BQ269" s="325"/>
      <c r="BR269" s="325"/>
      <c r="BS269" s="394"/>
      <c r="BT269" s="360">
        <f t="shared" si="393"/>
        <v>10</v>
      </c>
      <c r="BU269" s="359" t="str">
        <f t="shared" si="352"/>
        <v>cxx10</v>
      </c>
      <c r="BV269" s="334">
        <f t="shared" si="378"/>
        <v>2</v>
      </c>
      <c r="BW269" s="82">
        <f t="shared" si="379"/>
        <v>0</v>
      </c>
      <c r="BX269" s="295">
        <f t="shared" si="380"/>
        <v>0</v>
      </c>
      <c r="BY269" s="295">
        <f t="shared" si="394"/>
        <v>0</v>
      </c>
      <c r="BZ269" s="295">
        <f t="shared" si="381"/>
        <v>0</v>
      </c>
      <c r="CA269" s="156">
        <v>9</v>
      </c>
      <c r="CB269" s="325">
        <f t="shared" si="382"/>
        <v>0</v>
      </c>
      <c r="CC269" s="325"/>
      <c r="CD269" s="325"/>
      <c r="CE269" s="325"/>
      <c r="CF269" s="325"/>
      <c r="CH269" s="394"/>
    </row>
    <row r="270" spans="1:86" ht="15" customHeight="1">
      <c r="A270" s="394"/>
      <c r="B270" s="360">
        <f t="shared" si="383"/>
        <v>11</v>
      </c>
      <c r="C270" s="359" t="str">
        <f t="shared" si="347"/>
        <v>cxx11</v>
      </c>
      <c r="D270" s="334">
        <f t="shared" si="353"/>
        <v>2</v>
      </c>
      <c r="E270" s="82">
        <f t="shared" si="354"/>
        <v>0</v>
      </c>
      <c r="F270" s="295">
        <f t="shared" si="355"/>
        <v>0</v>
      </c>
      <c r="G270" s="295">
        <f t="shared" si="384"/>
        <v>0</v>
      </c>
      <c r="H270" s="295">
        <f t="shared" si="356"/>
        <v>0</v>
      </c>
      <c r="I270">
        <v>10</v>
      </c>
      <c r="J270" s="325">
        <f t="shared" si="357"/>
        <v>0</v>
      </c>
      <c r="K270" s="325"/>
      <c r="L270" s="325"/>
      <c r="M270" s="325"/>
      <c r="N270" s="325"/>
      <c r="O270" s="394"/>
      <c r="P270" s="360">
        <f t="shared" si="385"/>
        <v>11</v>
      </c>
      <c r="Q270" s="359" t="str">
        <f t="shared" si="348"/>
        <v>cxx11</v>
      </c>
      <c r="R270" s="334">
        <f t="shared" si="358"/>
        <v>2</v>
      </c>
      <c r="S270" s="82">
        <f t="shared" si="359"/>
        <v>0</v>
      </c>
      <c r="T270" s="295">
        <f t="shared" si="360"/>
        <v>0</v>
      </c>
      <c r="U270" s="295">
        <f t="shared" si="386"/>
        <v>0</v>
      </c>
      <c r="V270" s="295">
        <f t="shared" si="361"/>
        <v>0</v>
      </c>
      <c r="W270">
        <v>10</v>
      </c>
      <c r="X270" s="325">
        <f t="shared" si="362"/>
        <v>0</v>
      </c>
      <c r="Y270" s="325"/>
      <c r="Z270" s="325"/>
      <c r="AA270" s="325"/>
      <c r="AB270" s="325"/>
      <c r="AC270" s="394"/>
      <c r="AD270" s="360">
        <f t="shared" si="387"/>
        <v>11</v>
      </c>
      <c r="AE270" s="359" t="str">
        <f t="shared" si="349"/>
        <v>cxx11</v>
      </c>
      <c r="AF270" s="334">
        <f t="shared" si="363"/>
        <v>2</v>
      </c>
      <c r="AG270" s="82">
        <f t="shared" si="364"/>
        <v>0</v>
      </c>
      <c r="AH270" s="295">
        <f t="shared" si="365"/>
        <v>0</v>
      </c>
      <c r="AI270" s="295">
        <f t="shared" si="388"/>
        <v>0</v>
      </c>
      <c r="AJ270" s="295">
        <f t="shared" si="366"/>
        <v>0</v>
      </c>
      <c r="AK270">
        <v>10</v>
      </c>
      <c r="AL270" s="325">
        <f t="shared" si="367"/>
        <v>0</v>
      </c>
      <c r="AM270" s="325"/>
      <c r="AN270" s="325"/>
      <c r="AO270" s="325"/>
      <c r="AP270" s="325"/>
      <c r="AQ270" s="394"/>
      <c r="AR270" s="360">
        <f t="shared" si="389"/>
        <v>11</v>
      </c>
      <c r="AS270" s="359" t="str">
        <f t="shared" si="350"/>
        <v>cxx11</v>
      </c>
      <c r="AT270" s="334">
        <f t="shared" si="368"/>
        <v>2</v>
      </c>
      <c r="AU270" s="82">
        <f t="shared" si="369"/>
        <v>0</v>
      </c>
      <c r="AV270" s="295">
        <f t="shared" si="370"/>
        <v>0</v>
      </c>
      <c r="AW270" s="295">
        <f t="shared" si="390"/>
        <v>0</v>
      </c>
      <c r="AX270" s="295">
        <f t="shared" si="371"/>
        <v>0</v>
      </c>
      <c r="AY270">
        <v>10</v>
      </c>
      <c r="AZ270" s="325">
        <f t="shared" si="372"/>
        <v>0</v>
      </c>
      <c r="BA270" s="325"/>
      <c r="BB270" s="325"/>
      <c r="BC270" s="325"/>
      <c r="BD270" s="325"/>
      <c r="BE270" s="394"/>
      <c r="BF270" s="360">
        <f t="shared" si="391"/>
        <v>11</v>
      </c>
      <c r="BG270" s="359" t="str">
        <f t="shared" si="351"/>
        <v>cxx11</v>
      </c>
      <c r="BH270" s="334">
        <f t="shared" si="373"/>
        <v>2</v>
      </c>
      <c r="BI270" s="82">
        <f t="shared" si="374"/>
        <v>0</v>
      </c>
      <c r="BJ270" s="295">
        <f t="shared" si="375"/>
        <v>0</v>
      </c>
      <c r="BK270" s="295">
        <f t="shared" si="392"/>
        <v>0</v>
      </c>
      <c r="BL270" s="295">
        <f t="shared" si="376"/>
        <v>0</v>
      </c>
      <c r="BM270">
        <v>10</v>
      </c>
      <c r="BN270" s="325">
        <f t="shared" si="377"/>
        <v>0</v>
      </c>
      <c r="BO270" s="325"/>
      <c r="BP270" s="325"/>
      <c r="BQ270" s="325"/>
      <c r="BR270" s="325"/>
      <c r="BS270" s="394"/>
      <c r="BT270" s="360">
        <f t="shared" si="393"/>
        <v>11</v>
      </c>
      <c r="BU270" s="359" t="str">
        <f t="shared" si="352"/>
        <v>cxx11</v>
      </c>
      <c r="BV270" s="334">
        <f t="shared" si="378"/>
        <v>2</v>
      </c>
      <c r="BW270" s="82">
        <f t="shared" si="379"/>
        <v>0</v>
      </c>
      <c r="BX270" s="295">
        <f t="shared" si="380"/>
        <v>0</v>
      </c>
      <c r="BY270" s="295">
        <f t="shared" si="394"/>
        <v>0</v>
      </c>
      <c r="BZ270" s="295">
        <f t="shared" si="381"/>
        <v>0</v>
      </c>
      <c r="CA270">
        <v>10</v>
      </c>
      <c r="CB270" s="325">
        <f t="shared" si="382"/>
        <v>0</v>
      </c>
      <c r="CC270" s="325"/>
      <c r="CD270" s="325"/>
      <c r="CE270" s="325"/>
      <c r="CF270" s="325"/>
      <c r="CH270" s="394"/>
    </row>
    <row r="271" spans="1:86" ht="15" customHeight="1">
      <c r="A271" s="394"/>
      <c r="B271" s="360">
        <f t="shared" si="383"/>
        <v>12</v>
      </c>
      <c r="C271" s="359" t="str">
        <f t="shared" si="347"/>
        <v>cxx12</v>
      </c>
      <c r="D271" s="334">
        <f t="shared" si="353"/>
        <v>2</v>
      </c>
      <c r="E271" s="82">
        <f t="shared" si="354"/>
        <v>0</v>
      </c>
      <c r="F271" s="295">
        <f t="shared" si="355"/>
        <v>0</v>
      </c>
      <c r="G271" s="295">
        <f t="shared" si="384"/>
        <v>0</v>
      </c>
      <c r="H271" s="295">
        <f t="shared" si="356"/>
        <v>0</v>
      </c>
      <c r="I271" s="156">
        <v>11</v>
      </c>
      <c r="J271" s="325">
        <f t="shared" si="357"/>
        <v>0</v>
      </c>
      <c r="K271" s="325"/>
      <c r="L271" s="325"/>
      <c r="M271" s="325"/>
      <c r="N271" s="325"/>
      <c r="O271" s="394"/>
      <c r="P271" s="360">
        <f t="shared" si="385"/>
        <v>12</v>
      </c>
      <c r="Q271" s="359" t="str">
        <f t="shared" si="348"/>
        <v>cxx12</v>
      </c>
      <c r="R271" s="334">
        <f t="shared" si="358"/>
        <v>2</v>
      </c>
      <c r="S271" s="82">
        <f t="shared" si="359"/>
        <v>0</v>
      </c>
      <c r="T271" s="295">
        <f t="shared" si="360"/>
        <v>0</v>
      </c>
      <c r="U271" s="295">
        <f t="shared" si="386"/>
        <v>0</v>
      </c>
      <c r="V271" s="295">
        <f t="shared" si="361"/>
        <v>0</v>
      </c>
      <c r="W271" s="156">
        <v>11</v>
      </c>
      <c r="X271" s="325">
        <f t="shared" si="362"/>
        <v>0</v>
      </c>
      <c r="Y271" s="325"/>
      <c r="Z271" s="325"/>
      <c r="AA271" s="325"/>
      <c r="AB271" s="325"/>
      <c r="AC271" s="394"/>
      <c r="AD271" s="360">
        <f t="shared" si="387"/>
        <v>12</v>
      </c>
      <c r="AE271" s="359" t="str">
        <f t="shared" si="349"/>
        <v>cxx12</v>
      </c>
      <c r="AF271" s="334">
        <f t="shared" si="363"/>
        <v>2</v>
      </c>
      <c r="AG271" s="82">
        <f t="shared" si="364"/>
        <v>0</v>
      </c>
      <c r="AH271" s="295">
        <f t="shared" si="365"/>
        <v>0</v>
      </c>
      <c r="AI271" s="295">
        <f t="shared" si="388"/>
        <v>0</v>
      </c>
      <c r="AJ271" s="295">
        <f t="shared" si="366"/>
        <v>0</v>
      </c>
      <c r="AK271" s="156">
        <v>11</v>
      </c>
      <c r="AL271" s="325">
        <f t="shared" si="367"/>
        <v>0</v>
      </c>
      <c r="AM271" s="325"/>
      <c r="AN271" s="325"/>
      <c r="AO271" s="325"/>
      <c r="AP271" s="325"/>
      <c r="AQ271" s="394"/>
      <c r="AR271" s="360">
        <f t="shared" si="389"/>
        <v>12</v>
      </c>
      <c r="AS271" s="359" t="str">
        <f t="shared" si="350"/>
        <v>cxx12</v>
      </c>
      <c r="AT271" s="334">
        <f t="shared" si="368"/>
        <v>2</v>
      </c>
      <c r="AU271" s="82">
        <f t="shared" si="369"/>
        <v>0</v>
      </c>
      <c r="AV271" s="295">
        <f t="shared" si="370"/>
        <v>0</v>
      </c>
      <c r="AW271" s="295">
        <f t="shared" si="390"/>
        <v>0</v>
      </c>
      <c r="AX271" s="295">
        <f t="shared" si="371"/>
        <v>0</v>
      </c>
      <c r="AY271" s="156">
        <v>11</v>
      </c>
      <c r="AZ271" s="325">
        <f t="shared" si="372"/>
        <v>0</v>
      </c>
      <c r="BA271" s="325"/>
      <c r="BB271" s="325"/>
      <c r="BC271" s="325"/>
      <c r="BD271" s="325"/>
      <c r="BE271" s="394"/>
      <c r="BF271" s="360">
        <f t="shared" si="391"/>
        <v>12</v>
      </c>
      <c r="BG271" s="359" t="str">
        <f t="shared" si="351"/>
        <v>cxx12</v>
      </c>
      <c r="BH271" s="334">
        <f t="shared" si="373"/>
        <v>2</v>
      </c>
      <c r="BI271" s="82">
        <f t="shared" si="374"/>
        <v>0</v>
      </c>
      <c r="BJ271" s="295">
        <f t="shared" si="375"/>
        <v>0</v>
      </c>
      <c r="BK271" s="295">
        <f t="shared" si="392"/>
        <v>0</v>
      </c>
      <c r="BL271" s="295">
        <f t="shared" si="376"/>
        <v>0</v>
      </c>
      <c r="BM271" s="156">
        <v>11</v>
      </c>
      <c r="BN271" s="325">
        <f t="shared" si="377"/>
        <v>0</v>
      </c>
      <c r="BO271" s="325"/>
      <c r="BP271" s="325"/>
      <c r="BQ271" s="325"/>
      <c r="BR271" s="325"/>
      <c r="BS271" s="394"/>
      <c r="BT271" s="360">
        <f t="shared" si="393"/>
        <v>12</v>
      </c>
      <c r="BU271" s="359" t="str">
        <f t="shared" si="352"/>
        <v>cxx12</v>
      </c>
      <c r="BV271" s="334">
        <f t="shared" si="378"/>
        <v>2</v>
      </c>
      <c r="BW271" s="82">
        <f t="shared" si="379"/>
        <v>0</v>
      </c>
      <c r="BX271" s="295">
        <f t="shared" si="380"/>
        <v>0</v>
      </c>
      <c r="BY271" s="295">
        <f t="shared" si="394"/>
        <v>0</v>
      </c>
      <c r="BZ271" s="295">
        <f t="shared" si="381"/>
        <v>0</v>
      </c>
      <c r="CA271" s="156">
        <v>11</v>
      </c>
      <c r="CB271" s="325">
        <f t="shared" si="382"/>
        <v>0</v>
      </c>
      <c r="CC271" s="325"/>
      <c r="CD271" s="325"/>
      <c r="CE271" s="325"/>
      <c r="CF271" s="325"/>
      <c r="CH271" s="394"/>
    </row>
    <row r="272" spans="1:86" ht="15" customHeight="1">
      <c r="A272" s="394"/>
      <c r="B272" s="360">
        <f t="shared" si="383"/>
        <v>13</v>
      </c>
      <c r="C272" s="359" t="str">
        <f t="shared" si="347"/>
        <v>cxx13</v>
      </c>
      <c r="D272" s="334">
        <f t="shared" si="353"/>
        <v>2</v>
      </c>
      <c r="E272" s="82">
        <f t="shared" si="354"/>
        <v>0</v>
      </c>
      <c r="F272" s="295">
        <f t="shared" si="355"/>
        <v>0</v>
      </c>
      <c r="G272" s="295">
        <f t="shared" si="384"/>
        <v>0</v>
      </c>
      <c r="H272" s="295">
        <f t="shared" si="356"/>
        <v>0</v>
      </c>
      <c r="I272">
        <v>12</v>
      </c>
      <c r="J272" s="325">
        <f t="shared" si="357"/>
        <v>0</v>
      </c>
      <c r="K272" s="325"/>
      <c r="L272" s="325"/>
      <c r="M272" s="325"/>
      <c r="N272" s="325"/>
      <c r="O272" s="394"/>
      <c r="P272" s="360">
        <f t="shared" si="385"/>
        <v>13</v>
      </c>
      <c r="Q272" s="359" t="str">
        <f t="shared" si="348"/>
        <v>cxx13</v>
      </c>
      <c r="R272" s="334">
        <f t="shared" si="358"/>
        <v>2</v>
      </c>
      <c r="S272" s="82">
        <f t="shared" si="359"/>
        <v>0</v>
      </c>
      <c r="T272" s="295">
        <f t="shared" si="360"/>
        <v>0</v>
      </c>
      <c r="U272" s="295">
        <f t="shared" si="386"/>
        <v>0</v>
      </c>
      <c r="V272" s="295">
        <f t="shared" si="361"/>
        <v>0</v>
      </c>
      <c r="W272">
        <v>12</v>
      </c>
      <c r="X272" s="325">
        <f t="shared" si="362"/>
        <v>0</v>
      </c>
      <c r="Y272" s="325"/>
      <c r="Z272" s="325"/>
      <c r="AA272" s="325"/>
      <c r="AB272" s="325"/>
      <c r="AC272" s="394"/>
      <c r="AD272" s="360">
        <f t="shared" si="387"/>
        <v>13</v>
      </c>
      <c r="AE272" s="359" t="str">
        <f t="shared" si="349"/>
        <v>cxx13</v>
      </c>
      <c r="AF272" s="334">
        <f t="shared" si="363"/>
        <v>2</v>
      </c>
      <c r="AG272" s="82">
        <f t="shared" si="364"/>
        <v>0</v>
      </c>
      <c r="AH272" s="295">
        <f t="shared" si="365"/>
        <v>0</v>
      </c>
      <c r="AI272" s="295">
        <f t="shared" si="388"/>
        <v>0</v>
      </c>
      <c r="AJ272" s="295">
        <f t="shared" si="366"/>
        <v>0</v>
      </c>
      <c r="AK272">
        <v>12</v>
      </c>
      <c r="AL272" s="325">
        <f t="shared" si="367"/>
        <v>0</v>
      </c>
      <c r="AM272" s="325"/>
      <c r="AN272" s="325"/>
      <c r="AO272" s="325"/>
      <c r="AP272" s="325"/>
      <c r="AQ272" s="394"/>
      <c r="AR272" s="360">
        <f t="shared" si="389"/>
        <v>13</v>
      </c>
      <c r="AS272" s="359" t="str">
        <f t="shared" si="350"/>
        <v>cxx13</v>
      </c>
      <c r="AT272" s="334">
        <f t="shared" si="368"/>
        <v>2</v>
      </c>
      <c r="AU272" s="82">
        <f t="shared" si="369"/>
        <v>0</v>
      </c>
      <c r="AV272" s="295">
        <f t="shared" si="370"/>
        <v>0</v>
      </c>
      <c r="AW272" s="295">
        <f t="shared" si="390"/>
        <v>0</v>
      </c>
      <c r="AX272" s="295">
        <f t="shared" si="371"/>
        <v>0</v>
      </c>
      <c r="AY272">
        <v>12</v>
      </c>
      <c r="AZ272" s="325">
        <f t="shared" si="372"/>
        <v>0</v>
      </c>
      <c r="BA272" s="325"/>
      <c r="BB272" s="325"/>
      <c r="BC272" s="325"/>
      <c r="BD272" s="325"/>
      <c r="BE272" s="394"/>
      <c r="BF272" s="360">
        <f t="shared" si="391"/>
        <v>13</v>
      </c>
      <c r="BG272" s="359" t="str">
        <f t="shared" si="351"/>
        <v>cxx13</v>
      </c>
      <c r="BH272" s="334">
        <f t="shared" si="373"/>
        <v>2</v>
      </c>
      <c r="BI272" s="82">
        <f t="shared" si="374"/>
        <v>0</v>
      </c>
      <c r="BJ272" s="295">
        <f t="shared" si="375"/>
        <v>0</v>
      </c>
      <c r="BK272" s="295">
        <f t="shared" si="392"/>
        <v>0</v>
      </c>
      <c r="BL272" s="295">
        <f t="shared" si="376"/>
        <v>0</v>
      </c>
      <c r="BM272">
        <v>12</v>
      </c>
      <c r="BN272" s="325">
        <f t="shared" si="377"/>
        <v>0</v>
      </c>
      <c r="BO272" s="325"/>
      <c r="BP272" s="325"/>
      <c r="BQ272" s="325"/>
      <c r="BR272" s="325"/>
      <c r="BS272" s="394"/>
      <c r="BT272" s="360">
        <f t="shared" si="393"/>
        <v>13</v>
      </c>
      <c r="BU272" s="359" t="str">
        <f t="shared" si="352"/>
        <v>cxx13</v>
      </c>
      <c r="BV272" s="334">
        <f t="shared" si="378"/>
        <v>2</v>
      </c>
      <c r="BW272" s="82">
        <f t="shared" si="379"/>
        <v>0</v>
      </c>
      <c r="BX272" s="295">
        <f t="shared" si="380"/>
        <v>0</v>
      </c>
      <c r="BY272" s="295">
        <f t="shared" si="394"/>
        <v>0</v>
      </c>
      <c r="BZ272" s="295">
        <f t="shared" si="381"/>
        <v>0</v>
      </c>
      <c r="CA272">
        <v>12</v>
      </c>
      <c r="CB272" s="325">
        <f t="shared" si="382"/>
        <v>0</v>
      </c>
      <c r="CC272" s="325"/>
      <c r="CD272" s="325"/>
      <c r="CE272" s="325"/>
      <c r="CF272" s="325"/>
      <c r="CH272" s="394"/>
    </row>
    <row r="273" spans="1:86" ht="15" customHeight="1">
      <c r="A273" s="394"/>
      <c r="B273" s="360">
        <f t="shared" si="383"/>
        <v>14</v>
      </c>
      <c r="C273" s="359" t="str">
        <f t="shared" si="347"/>
        <v>cxx14</v>
      </c>
      <c r="D273" s="334">
        <f t="shared" si="353"/>
        <v>2</v>
      </c>
      <c r="E273" s="82">
        <f t="shared" si="354"/>
        <v>0</v>
      </c>
      <c r="F273" s="295">
        <f t="shared" si="355"/>
        <v>0</v>
      </c>
      <c r="G273" s="295">
        <f t="shared" si="384"/>
        <v>0</v>
      </c>
      <c r="H273" s="295">
        <f t="shared" si="356"/>
        <v>0</v>
      </c>
      <c r="I273" s="156">
        <v>13</v>
      </c>
      <c r="J273" s="325">
        <f t="shared" si="357"/>
        <v>0</v>
      </c>
      <c r="K273" s="325"/>
      <c r="L273" s="325"/>
      <c r="M273" s="325"/>
      <c r="N273" s="325"/>
      <c r="O273" s="394"/>
      <c r="P273" s="360">
        <f t="shared" si="385"/>
        <v>14</v>
      </c>
      <c r="Q273" s="359" t="str">
        <f t="shared" si="348"/>
        <v>cxx14</v>
      </c>
      <c r="R273" s="334">
        <f t="shared" si="358"/>
        <v>2</v>
      </c>
      <c r="S273" s="82">
        <f t="shared" si="359"/>
        <v>0</v>
      </c>
      <c r="T273" s="295">
        <f t="shared" si="360"/>
        <v>0</v>
      </c>
      <c r="U273" s="295">
        <f t="shared" si="386"/>
        <v>0</v>
      </c>
      <c r="V273" s="295">
        <f t="shared" si="361"/>
        <v>0</v>
      </c>
      <c r="W273" s="156">
        <v>13</v>
      </c>
      <c r="X273" s="325">
        <f t="shared" si="362"/>
        <v>0</v>
      </c>
      <c r="Y273" s="325"/>
      <c r="Z273" s="325"/>
      <c r="AA273" s="325"/>
      <c r="AB273" s="325"/>
      <c r="AC273" s="394"/>
      <c r="AD273" s="360">
        <f t="shared" si="387"/>
        <v>14</v>
      </c>
      <c r="AE273" s="359" t="str">
        <f t="shared" si="349"/>
        <v>cxx14</v>
      </c>
      <c r="AF273" s="334">
        <f t="shared" si="363"/>
        <v>2</v>
      </c>
      <c r="AG273" s="82">
        <f t="shared" si="364"/>
        <v>0</v>
      </c>
      <c r="AH273" s="295">
        <f t="shared" si="365"/>
        <v>0</v>
      </c>
      <c r="AI273" s="295">
        <f t="shared" si="388"/>
        <v>0</v>
      </c>
      <c r="AJ273" s="295">
        <f t="shared" si="366"/>
        <v>0</v>
      </c>
      <c r="AK273" s="156">
        <v>13</v>
      </c>
      <c r="AL273" s="325">
        <f t="shared" si="367"/>
        <v>0</v>
      </c>
      <c r="AM273" s="325"/>
      <c r="AN273" s="325"/>
      <c r="AO273" s="325"/>
      <c r="AP273" s="325"/>
      <c r="AQ273" s="394"/>
      <c r="AR273" s="360">
        <f t="shared" si="389"/>
        <v>14</v>
      </c>
      <c r="AS273" s="359" t="str">
        <f t="shared" si="350"/>
        <v>cxx14</v>
      </c>
      <c r="AT273" s="334">
        <f t="shared" si="368"/>
        <v>2</v>
      </c>
      <c r="AU273" s="82">
        <f t="shared" si="369"/>
        <v>0</v>
      </c>
      <c r="AV273" s="295">
        <f t="shared" si="370"/>
        <v>0</v>
      </c>
      <c r="AW273" s="295">
        <f t="shared" si="390"/>
        <v>0</v>
      </c>
      <c r="AX273" s="295">
        <f t="shared" si="371"/>
        <v>0</v>
      </c>
      <c r="AY273" s="156">
        <v>13</v>
      </c>
      <c r="AZ273" s="325">
        <f t="shared" si="372"/>
        <v>0</v>
      </c>
      <c r="BA273" s="325"/>
      <c r="BB273" s="325"/>
      <c r="BC273" s="325"/>
      <c r="BD273" s="325"/>
      <c r="BE273" s="394"/>
      <c r="BF273" s="360">
        <f t="shared" si="391"/>
        <v>14</v>
      </c>
      <c r="BG273" s="359" t="str">
        <f t="shared" si="351"/>
        <v>cxx14</v>
      </c>
      <c r="BH273" s="334">
        <f t="shared" si="373"/>
        <v>2</v>
      </c>
      <c r="BI273" s="82">
        <f t="shared" si="374"/>
        <v>0</v>
      </c>
      <c r="BJ273" s="295">
        <f t="shared" si="375"/>
        <v>0</v>
      </c>
      <c r="BK273" s="295">
        <f t="shared" si="392"/>
        <v>0</v>
      </c>
      <c r="BL273" s="295">
        <f t="shared" si="376"/>
        <v>0</v>
      </c>
      <c r="BM273" s="156">
        <v>13</v>
      </c>
      <c r="BN273" s="325">
        <f t="shared" si="377"/>
        <v>0</v>
      </c>
      <c r="BO273" s="325"/>
      <c r="BP273" s="325"/>
      <c r="BQ273" s="325"/>
      <c r="BR273" s="325"/>
      <c r="BS273" s="394"/>
      <c r="BT273" s="360">
        <f t="shared" si="393"/>
        <v>14</v>
      </c>
      <c r="BU273" s="359" t="str">
        <f t="shared" si="352"/>
        <v>cxx14</v>
      </c>
      <c r="BV273" s="334">
        <f t="shared" si="378"/>
        <v>2</v>
      </c>
      <c r="BW273" s="82">
        <f t="shared" si="379"/>
        <v>0</v>
      </c>
      <c r="BX273" s="295">
        <f t="shared" si="380"/>
        <v>0</v>
      </c>
      <c r="BY273" s="295">
        <f t="shared" si="394"/>
        <v>0</v>
      </c>
      <c r="BZ273" s="295">
        <f t="shared" si="381"/>
        <v>0</v>
      </c>
      <c r="CA273" s="156">
        <v>13</v>
      </c>
      <c r="CB273" s="325">
        <f t="shared" si="382"/>
        <v>0</v>
      </c>
      <c r="CC273" s="325"/>
      <c r="CD273" s="325"/>
      <c r="CE273" s="325"/>
      <c r="CF273" s="325"/>
      <c r="CH273" s="394"/>
    </row>
    <row r="274" spans="1:86" ht="15" customHeight="1">
      <c r="A274" s="394"/>
      <c r="B274" s="360">
        <f t="shared" si="383"/>
        <v>15</v>
      </c>
      <c r="C274" s="359" t="str">
        <f t="shared" si="347"/>
        <v>cxx15</v>
      </c>
      <c r="D274" s="334">
        <f t="shared" si="353"/>
        <v>2</v>
      </c>
      <c r="E274" s="82">
        <f t="shared" si="354"/>
        <v>0</v>
      </c>
      <c r="F274" s="295">
        <f t="shared" si="355"/>
        <v>0</v>
      </c>
      <c r="G274" s="295">
        <f t="shared" si="384"/>
        <v>0</v>
      </c>
      <c r="H274" s="295">
        <f t="shared" si="356"/>
        <v>0</v>
      </c>
      <c r="I274">
        <v>14</v>
      </c>
      <c r="J274" s="325">
        <f t="shared" si="357"/>
        <v>0</v>
      </c>
      <c r="K274" s="325"/>
      <c r="L274" s="325"/>
      <c r="M274" s="325"/>
      <c r="N274" s="325"/>
      <c r="O274" s="394"/>
      <c r="P274" s="360">
        <f t="shared" si="385"/>
        <v>15</v>
      </c>
      <c r="Q274" s="359" t="str">
        <f t="shared" si="348"/>
        <v>cxx15</v>
      </c>
      <c r="R274" s="334">
        <f t="shared" si="358"/>
        <v>2</v>
      </c>
      <c r="S274" s="82">
        <f t="shared" si="359"/>
        <v>0</v>
      </c>
      <c r="T274" s="295">
        <f t="shared" si="360"/>
        <v>0</v>
      </c>
      <c r="U274" s="295">
        <f t="shared" si="386"/>
        <v>0</v>
      </c>
      <c r="V274" s="295">
        <f t="shared" si="361"/>
        <v>0</v>
      </c>
      <c r="W274">
        <v>14</v>
      </c>
      <c r="X274" s="325">
        <f t="shared" si="362"/>
        <v>0</v>
      </c>
      <c r="Y274" s="325"/>
      <c r="Z274" s="325"/>
      <c r="AA274" s="325"/>
      <c r="AB274" s="325"/>
      <c r="AC274" s="394"/>
      <c r="AD274" s="360">
        <f t="shared" si="387"/>
        <v>15</v>
      </c>
      <c r="AE274" s="359" t="str">
        <f t="shared" si="349"/>
        <v>cxx15</v>
      </c>
      <c r="AF274" s="334">
        <f t="shared" si="363"/>
        <v>2</v>
      </c>
      <c r="AG274" s="82">
        <f t="shared" si="364"/>
        <v>0</v>
      </c>
      <c r="AH274" s="295">
        <f t="shared" si="365"/>
        <v>0</v>
      </c>
      <c r="AI274" s="295">
        <f t="shared" si="388"/>
        <v>0</v>
      </c>
      <c r="AJ274" s="295">
        <f t="shared" si="366"/>
        <v>0</v>
      </c>
      <c r="AK274">
        <v>14</v>
      </c>
      <c r="AL274" s="325">
        <f t="shared" si="367"/>
        <v>0</v>
      </c>
      <c r="AM274" s="325"/>
      <c r="AN274" s="325"/>
      <c r="AO274" s="325"/>
      <c r="AP274" s="325"/>
      <c r="AQ274" s="394"/>
      <c r="AR274" s="360">
        <f t="shared" si="389"/>
        <v>15</v>
      </c>
      <c r="AS274" s="359" t="str">
        <f t="shared" si="350"/>
        <v>cxx15</v>
      </c>
      <c r="AT274" s="334">
        <f t="shared" si="368"/>
        <v>2</v>
      </c>
      <c r="AU274" s="82">
        <f t="shared" si="369"/>
        <v>0</v>
      </c>
      <c r="AV274" s="295">
        <f t="shared" si="370"/>
        <v>0</v>
      </c>
      <c r="AW274" s="295">
        <f t="shared" si="390"/>
        <v>0</v>
      </c>
      <c r="AX274" s="295">
        <f t="shared" si="371"/>
        <v>0</v>
      </c>
      <c r="AY274">
        <v>14</v>
      </c>
      <c r="AZ274" s="325">
        <f t="shared" si="372"/>
        <v>0</v>
      </c>
      <c r="BA274" s="325"/>
      <c r="BB274" s="325"/>
      <c r="BC274" s="325"/>
      <c r="BD274" s="325"/>
      <c r="BE274" s="394"/>
      <c r="BF274" s="360">
        <f t="shared" si="391"/>
        <v>15</v>
      </c>
      <c r="BG274" s="359" t="str">
        <f t="shared" si="351"/>
        <v>cxx15</v>
      </c>
      <c r="BH274" s="334">
        <f t="shared" si="373"/>
        <v>2</v>
      </c>
      <c r="BI274" s="82">
        <f t="shared" si="374"/>
        <v>0</v>
      </c>
      <c r="BJ274" s="295">
        <f t="shared" si="375"/>
        <v>0</v>
      </c>
      <c r="BK274" s="295">
        <f t="shared" si="392"/>
        <v>0</v>
      </c>
      <c r="BL274" s="295">
        <f t="shared" si="376"/>
        <v>0</v>
      </c>
      <c r="BM274">
        <v>14</v>
      </c>
      <c r="BN274" s="325">
        <f t="shared" si="377"/>
        <v>0</v>
      </c>
      <c r="BO274" s="325"/>
      <c r="BP274" s="325"/>
      <c r="BQ274" s="325"/>
      <c r="BR274" s="325"/>
      <c r="BS274" s="394"/>
      <c r="BT274" s="360">
        <f t="shared" si="393"/>
        <v>15</v>
      </c>
      <c r="BU274" s="359" t="str">
        <f t="shared" si="352"/>
        <v>cxx15</v>
      </c>
      <c r="BV274" s="334">
        <f t="shared" si="378"/>
        <v>2</v>
      </c>
      <c r="BW274" s="82">
        <f t="shared" si="379"/>
        <v>0</v>
      </c>
      <c r="BX274" s="295">
        <f t="shared" si="380"/>
        <v>0</v>
      </c>
      <c r="BY274" s="295">
        <f t="shared" si="394"/>
        <v>0</v>
      </c>
      <c r="BZ274" s="295">
        <f t="shared" si="381"/>
        <v>0</v>
      </c>
      <c r="CA274">
        <v>14</v>
      </c>
      <c r="CB274" s="325">
        <f t="shared" si="382"/>
        <v>0</v>
      </c>
      <c r="CC274" s="325"/>
      <c r="CD274" s="325"/>
      <c r="CE274" s="325"/>
      <c r="CF274" s="325"/>
      <c r="CH274" s="394"/>
    </row>
    <row r="275" spans="1:86" ht="15" customHeight="1">
      <c r="A275" s="394"/>
      <c r="B275" s="360">
        <f t="shared" si="383"/>
        <v>16</v>
      </c>
      <c r="C275" s="359" t="str">
        <f t="shared" si="347"/>
        <v>cxx16</v>
      </c>
      <c r="D275" s="334">
        <f t="shared" si="353"/>
        <v>2</v>
      </c>
      <c r="E275" s="82">
        <f t="shared" si="354"/>
        <v>0</v>
      </c>
      <c r="F275" s="295">
        <f t="shared" si="355"/>
        <v>0</v>
      </c>
      <c r="G275" s="295">
        <f t="shared" si="384"/>
        <v>0</v>
      </c>
      <c r="H275" s="295">
        <f t="shared" si="356"/>
        <v>0</v>
      </c>
      <c r="I275" s="156">
        <v>15</v>
      </c>
      <c r="J275" s="325">
        <f t="shared" si="357"/>
        <v>0</v>
      </c>
      <c r="K275" s="325"/>
      <c r="L275" s="325"/>
      <c r="M275" s="325"/>
      <c r="N275" s="325"/>
      <c r="O275" s="394"/>
      <c r="P275" s="360">
        <f t="shared" si="385"/>
        <v>16</v>
      </c>
      <c r="Q275" s="359" t="str">
        <f t="shared" si="348"/>
        <v>cxx16</v>
      </c>
      <c r="R275" s="334">
        <f t="shared" si="358"/>
        <v>2</v>
      </c>
      <c r="S275" s="82">
        <f t="shared" si="359"/>
        <v>0</v>
      </c>
      <c r="T275" s="295">
        <f t="shared" si="360"/>
        <v>0</v>
      </c>
      <c r="U275" s="295">
        <f t="shared" si="386"/>
        <v>0</v>
      </c>
      <c r="V275" s="295">
        <f t="shared" si="361"/>
        <v>0</v>
      </c>
      <c r="W275" s="156">
        <v>15</v>
      </c>
      <c r="X275" s="325">
        <f t="shared" si="362"/>
        <v>0</v>
      </c>
      <c r="Y275" s="325"/>
      <c r="Z275" s="325"/>
      <c r="AA275" s="325"/>
      <c r="AB275" s="325"/>
      <c r="AC275" s="394"/>
      <c r="AD275" s="360">
        <f t="shared" si="387"/>
        <v>16</v>
      </c>
      <c r="AE275" s="359" t="str">
        <f t="shared" si="349"/>
        <v>cxx16</v>
      </c>
      <c r="AF275" s="334">
        <f t="shared" si="363"/>
        <v>2</v>
      </c>
      <c r="AG275" s="82">
        <f t="shared" si="364"/>
        <v>0</v>
      </c>
      <c r="AH275" s="295">
        <f t="shared" si="365"/>
        <v>0</v>
      </c>
      <c r="AI275" s="295">
        <f t="shared" si="388"/>
        <v>0</v>
      </c>
      <c r="AJ275" s="295">
        <f t="shared" si="366"/>
        <v>0</v>
      </c>
      <c r="AK275" s="156">
        <v>15</v>
      </c>
      <c r="AL275" s="325">
        <f t="shared" si="367"/>
        <v>0</v>
      </c>
      <c r="AM275" s="325"/>
      <c r="AN275" s="325"/>
      <c r="AO275" s="325"/>
      <c r="AP275" s="325"/>
      <c r="AQ275" s="394"/>
      <c r="AR275" s="360">
        <f t="shared" si="389"/>
        <v>16</v>
      </c>
      <c r="AS275" s="359" t="str">
        <f t="shared" si="350"/>
        <v>cxx16</v>
      </c>
      <c r="AT275" s="334">
        <f t="shared" si="368"/>
        <v>2</v>
      </c>
      <c r="AU275" s="82">
        <f t="shared" si="369"/>
        <v>0</v>
      </c>
      <c r="AV275" s="295">
        <f t="shared" si="370"/>
        <v>0</v>
      </c>
      <c r="AW275" s="295">
        <f t="shared" si="390"/>
        <v>0</v>
      </c>
      <c r="AX275" s="295">
        <f t="shared" si="371"/>
        <v>0</v>
      </c>
      <c r="AY275" s="156">
        <v>15</v>
      </c>
      <c r="AZ275" s="325">
        <f t="shared" si="372"/>
        <v>0</v>
      </c>
      <c r="BA275" s="325"/>
      <c r="BB275" s="325"/>
      <c r="BC275" s="325"/>
      <c r="BD275" s="325"/>
      <c r="BE275" s="394"/>
      <c r="BF275" s="360">
        <f t="shared" si="391"/>
        <v>16</v>
      </c>
      <c r="BG275" s="359" t="str">
        <f t="shared" si="351"/>
        <v>cxx16</v>
      </c>
      <c r="BH275" s="334">
        <f t="shared" si="373"/>
        <v>2</v>
      </c>
      <c r="BI275" s="82">
        <f t="shared" si="374"/>
        <v>0</v>
      </c>
      <c r="BJ275" s="295">
        <f t="shared" si="375"/>
        <v>0</v>
      </c>
      <c r="BK275" s="295">
        <f t="shared" si="392"/>
        <v>0</v>
      </c>
      <c r="BL275" s="295">
        <f t="shared" si="376"/>
        <v>0</v>
      </c>
      <c r="BM275" s="156">
        <v>15</v>
      </c>
      <c r="BN275" s="325">
        <f t="shared" si="377"/>
        <v>0</v>
      </c>
      <c r="BO275" s="325"/>
      <c r="BP275" s="325"/>
      <c r="BQ275" s="325"/>
      <c r="BR275" s="325"/>
      <c r="BS275" s="394"/>
      <c r="BT275" s="360">
        <f t="shared" si="393"/>
        <v>16</v>
      </c>
      <c r="BU275" s="359" t="str">
        <f t="shared" si="352"/>
        <v>cxx16</v>
      </c>
      <c r="BV275" s="334">
        <f t="shared" si="378"/>
        <v>2</v>
      </c>
      <c r="BW275" s="82">
        <f t="shared" si="379"/>
        <v>0</v>
      </c>
      <c r="BX275" s="295">
        <f t="shared" si="380"/>
        <v>0</v>
      </c>
      <c r="BY275" s="295">
        <f t="shared" si="394"/>
        <v>0</v>
      </c>
      <c r="BZ275" s="295">
        <f t="shared" si="381"/>
        <v>0</v>
      </c>
      <c r="CA275" s="156">
        <v>15</v>
      </c>
      <c r="CB275" s="325">
        <f t="shared" si="382"/>
        <v>0</v>
      </c>
      <c r="CC275" s="325"/>
      <c r="CD275" s="325"/>
      <c r="CE275" s="325"/>
      <c r="CF275" s="325"/>
      <c r="CH275" s="394"/>
    </row>
    <row r="276" spans="1:86" ht="15" customHeight="1">
      <c r="A276" s="394"/>
      <c r="B276" s="360">
        <f t="shared" si="383"/>
        <v>17</v>
      </c>
      <c r="C276" s="359" t="str">
        <f t="shared" si="347"/>
        <v>cxx17</v>
      </c>
      <c r="D276" s="334">
        <f t="shared" si="353"/>
        <v>2</v>
      </c>
      <c r="E276" s="82">
        <f t="shared" si="354"/>
        <v>0</v>
      </c>
      <c r="F276" s="295">
        <f t="shared" si="355"/>
        <v>0</v>
      </c>
      <c r="G276" s="295">
        <f t="shared" si="384"/>
        <v>0</v>
      </c>
      <c r="H276" s="295">
        <f t="shared" si="356"/>
        <v>0</v>
      </c>
      <c r="I276">
        <v>16</v>
      </c>
      <c r="J276" s="325">
        <f t="shared" si="357"/>
        <v>0</v>
      </c>
      <c r="K276" s="325"/>
      <c r="L276" s="325"/>
      <c r="M276" s="325"/>
      <c r="N276" s="325"/>
      <c r="O276" s="394"/>
      <c r="P276" s="360">
        <f t="shared" si="385"/>
        <v>17</v>
      </c>
      <c r="Q276" s="359" t="str">
        <f t="shared" si="348"/>
        <v>cxx17</v>
      </c>
      <c r="R276" s="334">
        <f t="shared" si="358"/>
        <v>2</v>
      </c>
      <c r="S276" s="82">
        <f t="shared" si="359"/>
        <v>0</v>
      </c>
      <c r="T276" s="295">
        <f t="shared" si="360"/>
        <v>0</v>
      </c>
      <c r="U276" s="295">
        <f t="shared" si="386"/>
        <v>0</v>
      </c>
      <c r="V276" s="295">
        <f t="shared" si="361"/>
        <v>0</v>
      </c>
      <c r="W276">
        <v>16</v>
      </c>
      <c r="X276" s="325">
        <f t="shared" si="362"/>
        <v>0</v>
      </c>
      <c r="Y276" s="325"/>
      <c r="Z276" s="325"/>
      <c r="AA276" s="325"/>
      <c r="AB276" s="325"/>
      <c r="AC276" s="394"/>
      <c r="AD276" s="360">
        <f t="shared" si="387"/>
        <v>17</v>
      </c>
      <c r="AE276" s="359" t="str">
        <f t="shared" si="349"/>
        <v>cxx17</v>
      </c>
      <c r="AF276" s="334">
        <f t="shared" si="363"/>
        <v>2</v>
      </c>
      <c r="AG276" s="82">
        <f t="shared" si="364"/>
        <v>0</v>
      </c>
      <c r="AH276" s="295">
        <f t="shared" si="365"/>
        <v>0</v>
      </c>
      <c r="AI276" s="295">
        <f t="shared" si="388"/>
        <v>0</v>
      </c>
      <c r="AJ276" s="295">
        <f t="shared" si="366"/>
        <v>0</v>
      </c>
      <c r="AK276">
        <v>16</v>
      </c>
      <c r="AL276" s="325">
        <f t="shared" si="367"/>
        <v>0</v>
      </c>
      <c r="AM276" s="325"/>
      <c r="AN276" s="325"/>
      <c r="AO276" s="325"/>
      <c r="AP276" s="325"/>
      <c r="AQ276" s="394"/>
      <c r="AR276" s="360">
        <f t="shared" si="389"/>
        <v>17</v>
      </c>
      <c r="AS276" s="359" t="str">
        <f t="shared" si="350"/>
        <v>cxx17</v>
      </c>
      <c r="AT276" s="334">
        <f t="shared" si="368"/>
        <v>2</v>
      </c>
      <c r="AU276" s="82">
        <f t="shared" si="369"/>
        <v>0</v>
      </c>
      <c r="AV276" s="295">
        <f t="shared" si="370"/>
        <v>0</v>
      </c>
      <c r="AW276" s="295">
        <f t="shared" si="390"/>
        <v>0</v>
      </c>
      <c r="AX276" s="295">
        <f t="shared" si="371"/>
        <v>0</v>
      </c>
      <c r="AY276">
        <v>16</v>
      </c>
      <c r="AZ276" s="325">
        <f t="shared" si="372"/>
        <v>0</v>
      </c>
      <c r="BA276" s="325"/>
      <c r="BB276" s="325"/>
      <c r="BC276" s="325"/>
      <c r="BD276" s="325"/>
      <c r="BE276" s="394"/>
      <c r="BF276" s="360">
        <f t="shared" si="391"/>
        <v>17</v>
      </c>
      <c r="BG276" s="359" t="str">
        <f t="shared" si="351"/>
        <v>cxx17</v>
      </c>
      <c r="BH276" s="334">
        <f t="shared" si="373"/>
        <v>2</v>
      </c>
      <c r="BI276" s="82">
        <f t="shared" si="374"/>
        <v>0</v>
      </c>
      <c r="BJ276" s="295">
        <f t="shared" si="375"/>
        <v>0</v>
      </c>
      <c r="BK276" s="295">
        <f t="shared" si="392"/>
        <v>0</v>
      </c>
      <c r="BL276" s="295">
        <f t="shared" si="376"/>
        <v>0</v>
      </c>
      <c r="BM276">
        <v>16</v>
      </c>
      <c r="BN276" s="325">
        <f t="shared" si="377"/>
        <v>0</v>
      </c>
      <c r="BO276" s="325"/>
      <c r="BP276" s="325"/>
      <c r="BQ276" s="325"/>
      <c r="BR276" s="325"/>
      <c r="BS276" s="394"/>
      <c r="BT276" s="360">
        <f t="shared" si="393"/>
        <v>17</v>
      </c>
      <c r="BU276" s="359" t="str">
        <f t="shared" si="352"/>
        <v>cxx17</v>
      </c>
      <c r="BV276" s="334">
        <f t="shared" si="378"/>
        <v>2</v>
      </c>
      <c r="BW276" s="82">
        <f t="shared" si="379"/>
        <v>0</v>
      </c>
      <c r="BX276" s="295">
        <f t="shared" si="380"/>
        <v>0</v>
      </c>
      <c r="BY276" s="295">
        <f t="shared" si="394"/>
        <v>0</v>
      </c>
      <c r="BZ276" s="295">
        <f t="shared" si="381"/>
        <v>0</v>
      </c>
      <c r="CA276">
        <v>16</v>
      </c>
      <c r="CB276" s="325">
        <f t="shared" si="382"/>
        <v>0</v>
      </c>
      <c r="CC276" s="325"/>
      <c r="CD276" s="325"/>
      <c r="CE276" s="325"/>
      <c r="CF276" s="325"/>
      <c r="CH276" s="394"/>
    </row>
    <row r="277" spans="1:86" ht="15" customHeight="1">
      <c r="A277" s="394"/>
      <c r="B277" s="360">
        <f t="shared" si="383"/>
        <v>18</v>
      </c>
      <c r="C277" s="359" t="str">
        <f t="shared" si="347"/>
        <v>cxx18</v>
      </c>
      <c r="D277" s="334">
        <f t="shared" si="353"/>
        <v>2</v>
      </c>
      <c r="E277" s="82">
        <f t="shared" si="354"/>
        <v>0</v>
      </c>
      <c r="F277" s="295">
        <f t="shared" si="355"/>
        <v>0</v>
      </c>
      <c r="G277" s="295">
        <f t="shared" si="384"/>
        <v>0</v>
      </c>
      <c r="H277" s="295">
        <f t="shared" si="356"/>
        <v>0</v>
      </c>
      <c r="I277" s="156">
        <v>17</v>
      </c>
      <c r="J277" s="325">
        <f t="shared" si="357"/>
        <v>0</v>
      </c>
      <c r="K277" s="325"/>
      <c r="L277" s="325"/>
      <c r="M277" s="325"/>
      <c r="N277" s="325"/>
      <c r="O277" s="394"/>
      <c r="P277" s="360">
        <f t="shared" si="385"/>
        <v>18</v>
      </c>
      <c r="Q277" s="359" t="str">
        <f t="shared" si="348"/>
        <v>cxx18</v>
      </c>
      <c r="R277" s="334">
        <f t="shared" si="358"/>
        <v>2</v>
      </c>
      <c r="S277" s="82">
        <f t="shared" si="359"/>
        <v>0</v>
      </c>
      <c r="T277" s="295">
        <f t="shared" si="360"/>
        <v>0</v>
      </c>
      <c r="U277" s="295">
        <f t="shared" si="386"/>
        <v>0</v>
      </c>
      <c r="V277" s="295">
        <f t="shared" si="361"/>
        <v>0</v>
      </c>
      <c r="W277" s="156">
        <v>17</v>
      </c>
      <c r="X277" s="325">
        <f t="shared" si="362"/>
        <v>0</v>
      </c>
      <c r="Y277" s="325"/>
      <c r="Z277" s="325"/>
      <c r="AA277" s="325"/>
      <c r="AB277" s="325"/>
      <c r="AC277" s="394"/>
      <c r="AD277" s="360">
        <f t="shared" si="387"/>
        <v>18</v>
      </c>
      <c r="AE277" s="359" t="str">
        <f t="shared" si="349"/>
        <v>cxx18</v>
      </c>
      <c r="AF277" s="334">
        <f t="shared" si="363"/>
        <v>2</v>
      </c>
      <c r="AG277" s="82">
        <f t="shared" si="364"/>
        <v>0</v>
      </c>
      <c r="AH277" s="295">
        <f t="shared" si="365"/>
        <v>0</v>
      </c>
      <c r="AI277" s="295">
        <f t="shared" si="388"/>
        <v>0</v>
      </c>
      <c r="AJ277" s="295">
        <f t="shared" si="366"/>
        <v>0</v>
      </c>
      <c r="AK277" s="156">
        <v>17</v>
      </c>
      <c r="AL277" s="325">
        <f t="shared" si="367"/>
        <v>0</v>
      </c>
      <c r="AM277" s="325"/>
      <c r="AN277" s="325"/>
      <c r="AO277" s="325"/>
      <c r="AP277" s="325"/>
      <c r="AQ277" s="394"/>
      <c r="AR277" s="360">
        <f t="shared" si="389"/>
        <v>18</v>
      </c>
      <c r="AS277" s="359" t="str">
        <f t="shared" si="350"/>
        <v>cxx18</v>
      </c>
      <c r="AT277" s="334">
        <f t="shared" si="368"/>
        <v>2</v>
      </c>
      <c r="AU277" s="82">
        <f t="shared" si="369"/>
        <v>0</v>
      </c>
      <c r="AV277" s="295">
        <f t="shared" si="370"/>
        <v>0</v>
      </c>
      <c r="AW277" s="295">
        <f t="shared" si="390"/>
        <v>0</v>
      </c>
      <c r="AX277" s="295">
        <f t="shared" si="371"/>
        <v>0</v>
      </c>
      <c r="AY277" s="156">
        <v>17</v>
      </c>
      <c r="AZ277" s="325">
        <f t="shared" si="372"/>
        <v>0</v>
      </c>
      <c r="BA277" s="325"/>
      <c r="BB277" s="325"/>
      <c r="BC277" s="325"/>
      <c r="BD277" s="325"/>
      <c r="BE277" s="394"/>
      <c r="BF277" s="360">
        <f t="shared" si="391"/>
        <v>18</v>
      </c>
      <c r="BG277" s="359" t="str">
        <f t="shared" si="351"/>
        <v>cxx18</v>
      </c>
      <c r="BH277" s="334">
        <f t="shared" si="373"/>
        <v>2</v>
      </c>
      <c r="BI277" s="82">
        <f t="shared" si="374"/>
        <v>0</v>
      </c>
      <c r="BJ277" s="295">
        <f t="shared" si="375"/>
        <v>0</v>
      </c>
      <c r="BK277" s="295">
        <f t="shared" si="392"/>
        <v>0</v>
      </c>
      <c r="BL277" s="295">
        <f t="shared" si="376"/>
        <v>0</v>
      </c>
      <c r="BM277" s="156">
        <v>17</v>
      </c>
      <c r="BN277" s="325">
        <f t="shared" si="377"/>
        <v>0</v>
      </c>
      <c r="BO277" s="325"/>
      <c r="BP277" s="325"/>
      <c r="BQ277" s="325"/>
      <c r="BR277" s="325"/>
      <c r="BS277" s="394"/>
      <c r="BT277" s="360">
        <f t="shared" si="393"/>
        <v>18</v>
      </c>
      <c r="BU277" s="359" t="str">
        <f t="shared" si="352"/>
        <v>cxx18</v>
      </c>
      <c r="BV277" s="334">
        <f t="shared" si="378"/>
        <v>2</v>
      </c>
      <c r="BW277" s="82">
        <f t="shared" si="379"/>
        <v>0</v>
      </c>
      <c r="BX277" s="295">
        <f t="shared" si="380"/>
        <v>0</v>
      </c>
      <c r="BY277" s="295">
        <f t="shared" si="394"/>
        <v>0</v>
      </c>
      <c r="BZ277" s="295">
        <f t="shared" si="381"/>
        <v>0</v>
      </c>
      <c r="CA277" s="156">
        <v>17</v>
      </c>
      <c r="CB277" s="325">
        <f t="shared" si="382"/>
        <v>0</v>
      </c>
      <c r="CC277" s="325"/>
      <c r="CD277" s="325"/>
      <c r="CE277" s="325"/>
      <c r="CF277" s="325"/>
      <c r="CH277" s="394"/>
    </row>
    <row r="278" spans="1:86" ht="15" customHeight="1">
      <c r="A278" s="394"/>
      <c r="B278" s="360">
        <f t="shared" si="383"/>
        <v>19</v>
      </c>
      <c r="C278" s="359" t="str">
        <f t="shared" si="347"/>
        <v>cxx19</v>
      </c>
      <c r="D278" s="334">
        <f t="shared" si="353"/>
        <v>2</v>
      </c>
      <c r="E278" s="82">
        <f t="shared" si="354"/>
        <v>0</v>
      </c>
      <c r="F278" s="295">
        <f t="shared" si="355"/>
        <v>0</v>
      </c>
      <c r="G278" s="295">
        <f t="shared" si="384"/>
        <v>0</v>
      </c>
      <c r="H278" s="295">
        <f t="shared" si="356"/>
        <v>0</v>
      </c>
      <c r="I278">
        <v>18</v>
      </c>
      <c r="J278" s="325">
        <f t="shared" si="357"/>
        <v>0</v>
      </c>
      <c r="K278" s="325"/>
      <c r="L278" s="325"/>
      <c r="M278" s="325"/>
      <c r="N278" s="325"/>
      <c r="O278" s="394"/>
      <c r="P278" s="360">
        <f t="shared" si="385"/>
        <v>19</v>
      </c>
      <c r="Q278" s="359" t="str">
        <f t="shared" si="348"/>
        <v>cxx19</v>
      </c>
      <c r="R278" s="334">
        <f t="shared" si="358"/>
        <v>2</v>
      </c>
      <c r="S278" s="82">
        <f t="shared" si="359"/>
        <v>0</v>
      </c>
      <c r="T278" s="295">
        <f t="shared" si="360"/>
        <v>0</v>
      </c>
      <c r="U278" s="295">
        <f t="shared" si="386"/>
        <v>0</v>
      </c>
      <c r="V278" s="295">
        <f t="shared" si="361"/>
        <v>0</v>
      </c>
      <c r="W278">
        <v>18</v>
      </c>
      <c r="X278" s="325">
        <f t="shared" si="362"/>
        <v>0</v>
      </c>
      <c r="Y278" s="325"/>
      <c r="Z278" s="325"/>
      <c r="AA278" s="325"/>
      <c r="AB278" s="325"/>
      <c r="AC278" s="394"/>
      <c r="AD278" s="360">
        <f t="shared" si="387"/>
        <v>19</v>
      </c>
      <c r="AE278" s="359" t="str">
        <f t="shared" si="349"/>
        <v>cxx19</v>
      </c>
      <c r="AF278" s="334">
        <f t="shared" si="363"/>
        <v>2</v>
      </c>
      <c r="AG278" s="82">
        <f t="shared" si="364"/>
        <v>0</v>
      </c>
      <c r="AH278" s="295">
        <f t="shared" si="365"/>
        <v>0</v>
      </c>
      <c r="AI278" s="295">
        <f t="shared" si="388"/>
        <v>0</v>
      </c>
      <c r="AJ278" s="295">
        <f t="shared" si="366"/>
        <v>0</v>
      </c>
      <c r="AK278">
        <v>18</v>
      </c>
      <c r="AL278" s="325">
        <f t="shared" si="367"/>
        <v>0</v>
      </c>
      <c r="AM278" s="325"/>
      <c r="AN278" s="325"/>
      <c r="AO278" s="325"/>
      <c r="AP278" s="325"/>
      <c r="AQ278" s="394"/>
      <c r="AR278" s="360">
        <f t="shared" si="389"/>
        <v>19</v>
      </c>
      <c r="AS278" s="359" t="str">
        <f t="shared" si="350"/>
        <v>cxx19</v>
      </c>
      <c r="AT278" s="334">
        <f t="shared" si="368"/>
        <v>2</v>
      </c>
      <c r="AU278" s="82">
        <f t="shared" si="369"/>
        <v>0</v>
      </c>
      <c r="AV278" s="295">
        <f t="shared" si="370"/>
        <v>0</v>
      </c>
      <c r="AW278" s="295">
        <f t="shared" si="390"/>
        <v>0</v>
      </c>
      <c r="AX278" s="295">
        <f t="shared" si="371"/>
        <v>0</v>
      </c>
      <c r="AY278">
        <v>18</v>
      </c>
      <c r="AZ278" s="325">
        <f t="shared" si="372"/>
        <v>0</v>
      </c>
      <c r="BA278" s="325"/>
      <c r="BB278" s="325"/>
      <c r="BC278" s="325"/>
      <c r="BD278" s="325"/>
      <c r="BE278" s="394"/>
      <c r="BF278" s="360">
        <f t="shared" si="391"/>
        <v>19</v>
      </c>
      <c r="BG278" s="359" t="str">
        <f t="shared" si="351"/>
        <v>cxx19</v>
      </c>
      <c r="BH278" s="334">
        <f t="shared" si="373"/>
        <v>2</v>
      </c>
      <c r="BI278" s="82">
        <f t="shared" si="374"/>
        <v>0</v>
      </c>
      <c r="BJ278" s="295">
        <f t="shared" si="375"/>
        <v>0</v>
      </c>
      <c r="BK278" s="295">
        <f t="shared" si="392"/>
        <v>0</v>
      </c>
      <c r="BL278" s="295">
        <f t="shared" si="376"/>
        <v>0</v>
      </c>
      <c r="BM278">
        <v>18</v>
      </c>
      <c r="BN278" s="325">
        <f t="shared" si="377"/>
        <v>0</v>
      </c>
      <c r="BO278" s="325"/>
      <c r="BP278" s="325"/>
      <c r="BQ278" s="325"/>
      <c r="BR278" s="325"/>
      <c r="BS278" s="394"/>
      <c r="BT278" s="360">
        <f t="shared" si="393"/>
        <v>19</v>
      </c>
      <c r="BU278" s="359" t="str">
        <f t="shared" si="352"/>
        <v>cxx19</v>
      </c>
      <c r="BV278" s="334">
        <f t="shared" si="378"/>
        <v>2</v>
      </c>
      <c r="BW278" s="82">
        <f t="shared" si="379"/>
        <v>0</v>
      </c>
      <c r="BX278" s="295">
        <f t="shared" si="380"/>
        <v>0</v>
      </c>
      <c r="BY278" s="295">
        <f t="shared" si="394"/>
        <v>0</v>
      </c>
      <c r="BZ278" s="295">
        <f t="shared" si="381"/>
        <v>0</v>
      </c>
      <c r="CA278">
        <v>18</v>
      </c>
      <c r="CB278" s="325">
        <f t="shared" si="382"/>
        <v>0</v>
      </c>
      <c r="CC278" s="325"/>
      <c r="CD278" s="325"/>
      <c r="CE278" s="325"/>
      <c r="CF278" s="325"/>
      <c r="CH278" s="394"/>
    </row>
    <row r="279" spans="1:86" ht="15" customHeight="1">
      <c r="A279" s="394"/>
      <c r="B279" s="360">
        <f t="shared" si="383"/>
        <v>20</v>
      </c>
      <c r="C279" s="359" t="str">
        <f t="shared" si="347"/>
        <v>cxx20</v>
      </c>
      <c r="D279" s="334">
        <f t="shared" si="353"/>
        <v>2</v>
      </c>
      <c r="E279" s="82">
        <f t="shared" si="354"/>
        <v>0</v>
      </c>
      <c r="F279" s="295">
        <f t="shared" si="355"/>
        <v>0</v>
      </c>
      <c r="G279" s="295">
        <f t="shared" si="384"/>
        <v>0</v>
      </c>
      <c r="H279" s="295">
        <f t="shared" si="356"/>
        <v>0</v>
      </c>
      <c r="I279" s="156">
        <v>19</v>
      </c>
      <c r="J279" s="325">
        <f t="shared" si="357"/>
        <v>0</v>
      </c>
      <c r="K279" s="325"/>
      <c r="L279" s="325"/>
      <c r="M279" s="325"/>
      <c r="N279" s="325"/>
      <c r="O279" s="394"/>
      <c r="P279" s="360">
        <f t="shared" si="385"/>
        <v>20</v>
      </c>
      <c r="Q279" s="359" t="str">
        <f t="shared" si="348"/>
        <v>cxx20</v>
      </c>
      <c r="R279" s="334">
        <f t="shared" si="358"/>
        <v>2</v>
      </c>
      <c r="S279" s="82">
        <f t="shared" si="359"/>
        <v>0</v>
      </c>
      <c r="T279" s="295">
        <f t="shared" si="360"/>
        <v>0</v>
      </c>
      <c r="U279" s="295">
        <f t="shared" si="386"/>
        <v>0</v>
      </c>
      <c r="V279" s="295">
        <f t="shared" si="361"/>
        <v>0</v>
      </c>
      <c r="W279" s="156">
        <v>19</v>
      </c>
      <c r="X279" s="325">
        <f t="shared" si="362"/>
        <v>0</v>
      </c>
      <c r="Y279" s="325"/>
      <c r="Z279" s="325"/>
      <c r="AA279" s="325"/>
      <c r="AB279" s="325"/>
      <c r="AC279" s="394"/>
      <c r="AD279" s="360">
        <f t="shared" si="387"/>
        <v>20</v>
      </c>
      <c r="AE279" s="359" t="str">
        <f t="shared" si="349"/>
        <v>cxx20</v>
      </c>
      <c r="AF279" s="334">
        <f t="shared" si="363"/>
        <v>2</v>
      </c>
      <c r="AG279" s="82">
        <f t="shared" si="364"/>
        <v>0</v>
      </c>
      <c r="AH279" s="295">
        <f t="shared" si="365"/>
        <v>0</v>
      </c>
      <c r="AI279" s="295">
        <f t="shared" si="388"/>
        <v>0</v>
      </c>
      <c r="AJ279" s="295">
        <f t="shared" si="366"/>
        <v>0</v>
      </c>
      <c r="AK279" s="156">
        <v>19</v>
      </c>
      <c r="AL279" s="325">
        <f t="shared" si="367"/>
        <v>0</v>
      </c>
      <c r="AM279" s="325"/>
      <c r="AN279" s="325"/>
      <c r="AO279" s="325"/>
      <c r="AP279" s="325"/>
      <c r="AQ279" s="394"/>
      <c r="AR279" s="360">
        <f t="shared" si="389"/>
        <v>20</v>
      </c>
      <c r="AS279" s="359" t="str">
        <f t="shared" si="350"/>
        <v>cxx20</v>
      </c>
      <c r="AT279" s="334">
        <f t="shared" si="368"/>
        <v>2</v>
      </c>
      <c r="AU279" s="82">
        <f t="shared" si="369"/>
        <v>0</v>
      </c>
      <c r="AV279" s="295">
        <f t="shared" si="370"/>
        <v>0</v>
      </c>
      <c r="AW279" s="295">
        <f t="shared" si="390"/>
        <v>0</v>
      </c>
      <c r="AX279" s="295">
        <f t="shared" si="371"/>
        <v>0</v>
      </c>
      <c r="AY279" s="156">
        <v>19</v>
      </c>
      <c r="AZ279" s="325">
        <f t="shared" si="372"/>
        <v>0</v>
      </c>
      <c r="BA279" s="325"/>
      <c r="BB279" s="325"/>
      <c r="BC279" s="325"/>
      <c r="BD279" s="325"/>
      <c r="BE279" s="394"/>
      <c r="BF279" s="360">
        <f t="shared" si="391"/>
        <v>20</v>
      </c>
      <c r="BG279" s="359" t="str">
        <f t="shared" si="351"/>
        <v>cxx20</v>
      </c>
      <c r="BH279" s="334">
        <f t="shared" si="373"/>
        <v>2</v>
      </c>
      <c r="BI279" s="82">
        <f t="shared" si="374"/>
        <v>0</v>
      </c>
      <c r="BJ279" s="295">
        <f t="shared" si="375"/>
        <v>0</v>
      </c>
      <c r="BK279" s="295">
        <f t="shared" si="392"/>
        <v>0</v>
      </c>
      <c r="BL279" s="295">
        <f t="shared" si="376"/>
        <v>0</v>
      </c>
      <c r="BM279" s="156">
        <v>19</v>
      </c>
      <c r="BN279" s="325">
        <f t="shared" si="377"/>
        <v>0</v>
      </c>
      <c r="BO279" s="325"/>
      <c r="BP279" s="325"/>
      <c r="BQ279" s="325"/>
      <c r="BR279" s="325"/>
      <c r="BS279" s="394"/>
      <c r="BT279" s="360">
        <f t="shared" si="393"/>
        <v>20</v>
      </c>
      <c r="BU279" s="359" t="str">
        <f t="shared" si="352"/>
        <v>cxx20</v>
      </c>
      <c r="BV279" s="334">
        <f t="shared" si="378"/>
        <v>2</v>
      </c>
      <c r="BW279" s="82">
        <f t="shared" si="379"/>
        <v>0</v>
      </c>
      <c r="BX279" s="295">
        <f t="shared" si="380"/>
        <v>0</v>
      </c>
      <c r="BY279" s="295">
        <f t="shared" si="394"/>
        <v>0</v>
      </c>
      <c r="BZ279" s="295">
        <f t="shared" si="381"/>
        <v>0</v>
      </c>
      <c r="CA279" s="156">
        <v>19</v>
      </c>
      <c r="CB279" s="325">
        <f t="shared" si="382"/>
        <v>0</v>
      </c>
      <c r="CC279" s="325"/>
      <c r="CD279" s="325"/>
      <c r="CE279" s="325"/>
      <c r="CF279" s="325"/>
      <c r="CH279" s="394"/>
    </row>
    <row r="280" spans="1:86" ht="15" customHeight="1">
      <c r="A280" s="394"/>
      <c r="B280" s="360">
        <f t="shared" si="383"/>
        <v>21</v>
      </c>
      <c r="C280" s="359" t="str">
        <f t="shared" si="347"/>
        <v>cxx21</v>
      </c>
      <c r="D280" s="334">
        <f t="shared" si="353"/>
        <v>2</v>
      </c>
      <c r="E280" s="82">
        <f t="shared" si="354"/>
        <v>0</v>
      </c>
      <c r="F280" s="295">
        <f t="shared" si="355"/>
        <v>0</v>
      </c>
      <c r="G280" s="295">
        <f t="shared" si="384"/>
        <v>0</v>
      </c>
      <c r="H280" s="295">
        <f t="shared" si="356"/>
        <v>0</v>
      </c>
      <c r="I280">
        <v>20</v>
      </c>
      <c r="J280" s="325">
        <f t="shared" si="357"/>
        <v>0</v>
      </c>
      <c r="K280" s="325"/>
      <c r="L280" s="325"/>
      <c r="M280" s="325"/>
      <c r="N280" s="325"/>
      <c r="O280" s="394"/>
      <c r="P280" s="360">
        <f t="shared" si="385"/>
        <v>21</v>
      </c>
      <c r="Q280" s="359" t="str">
        <f t="shared" si="348"/>
        <v>cxx21</v>
      </c>
      <c r="R280" s="334">
        <f t="shared" si="358"/>
        <v>2</v>
      </c>
      <c r="S280" s="82">
        <f t="shared" si="359"/>
        <v>0</v>
      </c>
      <c r="T280" s="295">
        <f t="shared" si="360"/>
        <v>0</v>
      </c>
      <c r="U280" s="295">
        <f t="shared" si="386"/>
        <v>0</v>
      </c>
      <c r="V280" s="295">
        <f t="shared" si="361"/>
        <v>0</v>
      </c>
      <c r="W280">
        <v>20</v>
      </c>
      <c r="X280" s="325">
        <f t="shared" si="362"/>
        <v>0</v>
      </c>
      <c r="Y280" s="325"/>
      <c r="Z280" s="325"/>
      <c r="AA280" s="325"/>
      <c r="AB280" s="325"/>
      <c r="AC280" s="394"/>
      <c r="AD280" s="360">
        <f t="shared" si="387"/>
        <v>21</v>
      </c>
      <c r="AE280" s="359" t="str">
        <f t="shared" si="349"/>
        <v>cxx21</v>
      </c>
      <c r="AF280" s="334">
        <f t="shared" si="363"/>
        <v>2</v>
      </c>
      <c r="AG280" s="82">
        <f t="shared" si="364"/>
        <v>0</v>
      </c>
      <c r="AH280" s="295">
        <f t="shared" si="365"/>
        <v>0</v>
      </c>
      <c r="AI280" s="295">
        <f t="shared" si="388"/>
        <v>0</v>
      </c>
      <c r="AJ280" s="295">
        <f t="shared" si="366"/>
        <v>0</v>
      </c>
      <c r="AK280">
        <v>20</v>
      </c>
      <c r="AL280" s="325">
        <f t="shared" si="367"/>
        <v>0</v>
      </c>
      <c r="AM280" s="325"/>
      <c r="AN280" s="325"/>
      <c r="AO280" s="325"/>
      <c r="AP280" s="325"/>
      <c r="AQ280" s="394"/>
      <c r="AR280" s="360">
        <f t="shared" si="389"/>
        <v>21</v>
      </c>
      <c r="AS280" s="359" t="str">
        <f t="shared" si="350"/>
        <v>cxx21</v>
      </c>
      <c r="AT280" s="334">
        <f t="shared" si="368"/>
        <v>2</v>
      </c>
      <c r="AU280" s="82">
        <f t="shared" si="369"/>
        <v>0</v>
      </c>
      <c r="AV280" s="295">
        <f t="shared" si="370"/>
        <v>0</v>
      </c>
      <c r="AW280" s="295">
        <f t="shared" si="390"/>
        <v>0</v>
      </c>
      <c r="AX280" s="295">
        <f t="shared" si="371"/>
        <v>0</v>
      </c>
      <c r="AY280">
        <v>20</v>
      </c>
      <c r="AZ280" s="325">
        <f t="shared" si="372"/>
        <v>0</v>
      </c>
      <c r="BA280" s="325"/>
      <c r="BB280" s="325"/>
      <c r="BC280" s="325"/>
      <c r="BD280" s="325"/>
      <c r="BE280" s="394"/>
      <c r="BF280" s="360">
        <f t="shared" si="391"/>
        <v>21</v>
      </c>
      <c r="BG280" s="359" t="str">
        <f t="shared" si="351"/>
        <v>cxx21</v>
      </c>
      <c r="BH280" s="334">
        <f t="shared" si="373"/>
        <v>2</v>
      </c>
      <c r="BI280" s="82">
        <f t="shared" si="374"/>
        <v>0</v>
      </c>
      <c r="BJ280" s="295">
        <f t="shared" si="375"/>
        <v>0</v>
      </c>
      <c r="BK280" s="295">
        <f t="shared" si="392"/>
        <v>0</v>
      </c>
      <c r="BL280" s="295">
        <f t="shared" si="376"/>
        <v>0</v>
      </c>
      <c r="BM280">
        <v>20</v>
      </c>
      <c r="BN280" s="325">
        <f t="shared" si="377"/>
        <v>0</v>
      </c>
      <c r="BO280" s="325"/>
      <c r="BP280" s="325"/>
      <c r="BQ280" s="325"/>
      <c r="BR280" s="325"/>
      <c r="BS280" s="394"/>
      <c r="BT280" s="360">
        <f t="shared" si="393"/>
        <v>21</v>
      </c>
      <c r="BU280" s="359" t="str">
        <f t="shared" si="352"/>
        <v>cxx21</v>
      </c>
      <c r="BV280" s="334">
        <f t="shared" si="378"/>
        <v>2</v>
      </c>
      <c r="BW280" s="82">
        <f t="shared" si="379"/>
        <v>0</v>
      </c>
      <c r="BX280" s="295">
        <f t="shared" si="380"/>
        <v>0</v>
      </c>
      <c r="BY280" s="295">
        <f t="shared" si="394"/>
        <v>0</v>
      </c>
      <c r="BZ280" s="295">
        <f t="shared" si="381"/>
        <v>0</v>
      </c>
      <c r="CA280">
        <v>20</v>
      </c>
      <c r="CB280" s="325">
        <f t="shared" si="382"/>
        <v>0</v>
      </c>
      <c r="CC280" s="325"/>
      <c r="CD280" s="325"/>
      <c r="CE280" s="325"/>
      <c r="CF280" s="325"/>
      <c r="CH280" s="394"/>
    </row>
    <row r="281" spans="1:86" ht="15" customHeight="1">
      <c r="A281" s="394"/>
      <c r="B281" s="360">
        <f t="shared" si="383"/>
        <v>22</v>
      </c>
      <c r="C281" s="359" t="str">
        <f t="shared" si="347"/>
        <v>cxx22</v>
      </c>
      <c r="D281" s="334">
        <f t="shared" si="353"/>
        <v>2</v>
      </c>
      <c r="E281" s="82">
        <f t="shared" si="354"/>
        <v>0</v>
      </c>
      <c r="F281" s="295">
        <f t="shared" si="355"/>
        <v>0</v>
      </c>
      <c r="G281" s="295">
        <f t="shared" si="384"/>
        <v>0</v>
      </c>
      <c r="H281" s="295">
        <f t="shared" si="356"/>
        <v>0</v>
      </c>
      <c r="I281" s="156">
        <v>21</v>
      </c>
      <c r="J281" s="325">
        <f t="shared" si="357"/>
        <v>0</v>
      </c>
      <c r="K281" s="325"/>
      <c r="L281" s="325"/>
      <c r="M281" s="325"/>
      <c r="N281" s="325"/>
      <c r="O281" s="394"/>
      <c r="P281" s="360">
        <f t="shared" si="385"/>
        <v>22</v>
      </c>
      <c r="Q281" s="359" t="str">
        <f t="shared" si="348"/>
        <v>cxx22</v>
      </c>
      <c r="R281" s="334">
        <f t="shared" si="358"/>
        <v>2</v>
      </c>
      <c r="S281" s="82">
        <f t="shared" si="359"/>
        <v>0</v>
      </c>
      <c r="T281" s="295">
        <f t="shared" si="360"/>
        <v>0</v>
      </c>
      <c r="U281" s="295">
        <f t="shared" si="386"/>
        <v>0</v>
      </c>
      <c r="V281" s="295">
        <f t="shared" si="361"/>
        <v>0</v>
      </c>
      <c r="W281" s="156">
        <v>21</v>
      </c>
      <c r="X281" s="325">
        <f t="shared" si="362"/>
        <v>0</v>
      </c>
      <c r="Y281" s="325"/>
      <c r="Z281" s="325"/>
      <c r="AA281" s="325"/>
      <c r="AB281" s="325"/>
      <c r="AC281" s="394"/>
      <c r="AD281" s="360">
        <f t="shared" si="387"/>
        <v>22</v>
      </c>
      <c r="AE281" s="359" t="str">
        <f t="shared" si="349"/>
        <v>cxx22</v>
      </c>
      <c r="AF281" s="334">
        <f t="shared" si="363"/>
        <v>2</v>
      </c>
      <c r="AG281" s="82">
        <f t="shared" si="364"/>
        <v>0</v>
      </c>
      <c r="AH281" s="295">
        <f t="shared" si="365"/>
        <v>0</v>
      </c>
      <c r="AI281" s="295">
        <f t="shared" si="388"/>
        <v>0</v>
      </c>
      <c r="AJ281" s="295">
        <f t="shared" si="366"/>
        <v>0</v>
      </c>
      <c r="AK281" s="156">
        <v>21</v>
      </c>
      <c r="AL281" s="325">
        <f t="shared" si="367"/>
        <v>0</v>
      </c>
      <c r="AM281" s="325"/>
      <c r="AN281" s="325"/>
      <c r="AO281" s="325"/>
      <c r="AP281" s="325"/>
      <c r="AQ281" s="394"/>
      <c r="AR281" s="360">
        <f t="shared" si="389"/>
        <v>22</v>
      </c>
      <c r="AS281" s="359" t="str">
        <f t="shared" si="350"/>
        <v>cxx22</v>
      </c>
      <c r="AT281" s="334">
        <f t="shared" si="368"/>
        <v>2</v>
      </c>
      <c r="AU281" s="82">
        <f t="shared" si="369"/>
        <v>0</v>
      </c>
      <c r="AV281" s="295">
        <f t="shared" si="370"/>
        <v>0</v>
      </c>
      <c r="AW281" s="295">
        <f t="shared" si="390"/>
        <v>0</v>
      </c>
      <c r="AX281" s="295">
        <f t="shared" si="371"/>
        <v>0</v>
      </c>
      <c r="AY281" s="156">
        <v>21</v>
      </c>
      <c r="AZ281" s="325">
        <f t="shared" si="372"/>
        <v>0</v>
      </c>
      <c r="BA281" s="325"/>
      <c r="BB281" s="325"/>
      <c r="BC281" s="325"/>
      <c r="BD281" s="325"/>
      <c r="BE281" s="394"/>
      <c r="BF281" s="360">
        <f t="shared" si="391"/>
        <v>22</v>
      </c>
      <c r="BG281" s="359" t="str">
        <f t="shared" si="351"/>
        <v>cxx22</v>
      </c>
      <c r="BH281" s="334">
        <f t="shared" si="373"/>
        <v>2</v>
      </c>
      <c r="BI281" s="82">
        <f t="shared" si="374"/>
        <v>0</v>
      </c>
      <c r="BJ281" s="295">
        <f t="shared" si="375"/>
        <v>0</v>
      </c>
      <c r="BK281" s="295">
        <f t="shared" si="392"/>
        <v>0</v>
      </c>
      <c r="BL281" s="295">
        <f t="shared" si="376"/>
        <v>0</v>
      </c>
      <c r="BM281" s="156">
        <v>21</v>
      </c>
      <c r="BN281" s="325">
        <f t="shared" si="377"/>
        <v>0</v>
      </c>
      <c r="BO281" s="325"/>
      <c r="BP281" s="325"/>
      <c r="BQ281" s="325"/>
      <c r="BR281" s="325"/>
      <c r="BS281" s="394"/>
      <c r="BT281" s="360">
        <f t="shared" si="393"/>
        <v>22</v>
      </c>
      <c r="BU281" s="359" t="str">
        <f t="shared" si="352"/>
        <v>cxx22</v>
      </c>
      <c r="BV281" s="334">
        <f t="shared" si="378"/>
        <v>2</v>
      </c>
      <c r="BW281" s="82">
        <f t="shared" si="379"/>
        <v>0</v>
      </c>
      <c r="BX281" s="295">
        <f t="shared" si="380"/>
        <v>0</v>
      </c>
      <c r="BY281" s="295">
        <f t="shared" si="394"/>
        <v>0</v>
      </c>
      <c r="BZ281" s="295">
        <f t="shared" si="381"/>
        <v>0</v>
      </c>
      <c r="CA281" s="156">
        <v>21</v>
      </c>
      <c r="CB281" s="325">
        <f t="shared" si="382"/>
        <v>0</v>
      </c>
      <c r="CC281" s="325"/>
      <c r="CD281" s="325"/>
      <c r="CE281" s="325"/>
      <c r="CF281" s="325"/>
      <c r="CH281" s="394"/>
    </row>
    <row r="282" spans="1:86" ht="15" customHeight="1">
      <c r="A282" s="394"/>
      <c r="B282" s="360">
        <f t="shared" si="383"/>
        <v>23</v>
      </c>
      <c r="C282" s="359" t="str">
        <f t="shared" si="347"/>
        <v>cxx23</v>
      </c>
      <c r="D282" s="334">
        <f t="shared" si="353"/>
        <v>2</v>
      </c>
      <c r="E282" s="82">
        <f t="shared" si="354"/>
        <v>0</v>
      </c>
      <c r="F282" s="295">
        <f t="shared" si="355"/>
        <v>0</v>
      </c>
      <c r="G282" s="295">
        <f t="shared" si="384"/>
        <v>0</v>
      </c>
      <c r="H282" s="295">
        <f t="shared" si="356"/>
        <v>0</v>
      </c>
      <c r="I282">
        <v>22</v>
      </c>
      <c r="J282" s="325">
        <f t="shared" si="357"/>
        <v>0</v>
      </c>
      <c r="K282" s="325"/>
      <c r="L282" s="325"/>
      <c r="M282" s="325"/>
      <c r="N282" s="325"/>
      <c r="O282" s="394"/>
      <c r="P282" s="360">
        <f t="shared" si="385"/>
        <v>23</v>
      </c>
      <c r="Q282" s="359" t="str">
        <f t="shared" si="348"/>
        <v>cxx23</v>
      </c>
      <c r="R282" s="334">
        <f t="shared" si="358"/>
        <v>2</v>
      </c>
      <c r="S282" s="82">
        <f t="shared" si="359"/>
        <v>0</v>
      </c>
      <c r="T282" s="295">
        <f t="shared" si="360"/>
        <v>0</v>
      </c>
      <c r="U282" s="295">
        <f t="shared" si="386"/>
        <v>0</v>
      </c>
      <c r="V282" s="295">
        <f t="shared" si="361"/>
        <v>0</v>
      </c>
      <c r="W282">
        <v>22</v>
      </c>
      <c r="X282" s="325">
        <f t="shared" si="362"/>
        <v>0</v>
      </c>
      <c r="Y282" s="325"/>
      <c r="Z282" s="325"/>
      <c r="AA282" s="325"/>
      <c r="AB282" s="325"/>
      <c r="AC282" s="394"/>
      <c r="AD282" s="360">
        <f t="shared" si="387"/>
        <v>23</v>
      </c>
      <c r="AE282" s="359" t="str">
        <f t="shared" si="349"/>
        <v>cxx23</v>
      </c>
      <c r="AF282" s="334">
        <f t="shared" si="363"/>
        <v>2</v>
      </c>
      <c r="AG282" s="82">
        <f t="shared" si="364"/>
        <v>0</v>
      </c>
      <c r="AH282" s="295">
        <f t="shared" si="365"/>
        <v>0</v>
      </c>
      <c r="AI282" s="295">
        <f t="shared" si="388"/>
        <v>0</v>
      </c>
      <c r="AJ282" s="295">
        <f t="shared" si="366"/>
        <v>0</v>
      </c>
      <c r="AK282">
        <v>22</v>
      </c>
      <c r="AL282" s="325">
        <f t="shared" si="367"/>
        <v>0</v>
      </c>
      <c r="AM282" s="325"/>
      <c r="AN282" s="325"/>
      <c r="AO282" s="325"/>
      <c r="AP282" s="325"/>
      <c r="AQ282" s="394"/>
      <c r="AR282" s="360">
        <f t="shared" si="389"/>
        <v>23</v>
      </c>
      <c r="AS282" s="359" t="str">
        <f t="shared" si="350"/>
        <v>cxx23</v>
      </c>
      <c r="AT282" s="334">
        <f t="shared" si="368"/>
        <v>2</v>
      </c>
      <c r="AU282" s="82">
        <f t="shared" si="369"/>
        <v>0</v>
      </c>
      <c r="AV282" s="295">
        <f t="shared" si="370"/>
        <v>0</v>
      </c>
      <c r="AW282" s="295">
        <f t="shared" si="390"/>
        <v>0</v>
      </c>
      <c r="AX282" s="295">
        <f t="shared" si="371"/>
        <v>0</v>
      </c>
      <c r="AY282">
        <v>22</v>
      </c>
      <c r="AZ282" s="325">
        <f t="shared" si="372"/>
        <v>0</v>
      </c>
      <c r="BA282" s="325"/>
      <c r="BB282" s="325"/>
      <c r="BC282" s="325"/>
      <c r="BD282" s="325"/>
      <c r="BE282" s="394"/>
      <c r="BF282" s="360">
        <f t="shared" si="391"/>
        <v>23</v>
      </c>
      <c r="BG282" s="359" t="str">
        <f t="shared" si="351"/>
        <v>cxx23</v>
      </c>
      <c r="BH282" s="334">
        <f t="shared" si="373"/>
        <v>2</v>
      </c>
      <c r="BI282" s="82">
        <f t="shared" si="374"/>
        <v>0</v>
      </c>
      <c r="BJ282" s="295">
        <f t="shared" si="375"/>
        <v>0</v>
      </c>
      <c r="BK282" s="295">
        <f t="shared" si="392"/>
        <v>0</v>
      </c>
      <c r="BL282" s="295">
        <f t="shared" si="376"/>
        <v>0</v>
      </c>
      <c r="BM282">
        <v>22</v>
      </c>
      <c r="BN282" s="325">
        <f t="shared" si="377"/>
        <v>0</v>
      </c>
      <c r="BO282" s="325"/>
      <c r="BP282" s="325"/>
      <c r="BQ282" s="325"/>
      <c r="BR282" s="325"/>
      <c r="BS282" s="394"/>
      <c r="BT282" s="360">
        <f t="shared" si="393"/>
        <v>23</v>
      </c>
      <c r="BU282" s="359" t="str">
        <f t="shared" si="352"/>
        <v>cxx23</v>
      </c>
      <c r="BV282" s="334">
        <f t="shared" si="378"/>
        <v>2</v>
      </c>
      <c r="BW282" s="82">
        <f t="shared" si="379"/>
        <v>0</v>
      </c>
      <c r="BX282" s="295">
        <f t="shared" si="380"/>
        <v>0</v>
      </c>
      <c r="BY282" s="295">
        <f t="shared" si="394"/>
        <v>0</v>
      </c>
      <c r="BZ282" s="295">
        <f t="shared" si="381"/>
        <v>0</v>
      </c>
      <c r="CA282">
        <v>22</v>
      </c>
      <c r="CB282" s="325">
        <f t="shared" si="382"/>
        <v>0</v>
      </c>
      <c r="CC282" s="325"/>
      <c r="CD282" s="325"/>
      <c r="CE282" s="325"/>
      <c r="CF282" s="325"/>
      <c r="CH282" s="394"/>
    </row>
    <row r="283" spans="1:86" ht="15" customHeight="1">
      <c r="A283" s="394"/>
      <c r="B283" s="360">
        <f t="shared" si="383"/>
        <v>24</v>
      </c>
      <c r="C283" s="359" t="str">
        <f t="shared" si="347"/>
        <v>cxx24</v>
      </c>
      <c r="D283" s="334">
        <f t="shared" si="353"/>
        <v>2</v>
      </c>
      <c r="E283" s="82">
        <f t="shared" si="354"/>
        <v>0</v>
      </c>
      <c r="F283" s="295">
        <f t="shared" si="355"/>
        <v>0</v>
      </c>
      <c r="G283" s="295">
        <f t="shared" si="384"/>
        <v>0</v>
      </c>
      <c r="H283" s="295">
        <f t="shared" si="356"/>
        <v>0</v>
      </c>
      <c r="I283" s="156">
        <v>23</v>
      </c>
      <c r="J283" s="325">
        <f t="shared" si="357"/>
        <v>0</v>
      </c>
      <c r="K283" s="325"/>
      <c r="L283" s="325"/>
      <c r="M283" s="325"/>
      <c r="N283" s="325"/>
      <c r="O283" s="394"/>
      <c r="P283" s="360">
        <f t="shared" si="385"/>
        <v>24</v>
      </c>
      <c r="Q283" s="359" t="str">
        <f t="shared" si="348"/>
        <v>cxx24</v>
      </c>
      <c r="R283" s="334">
        <f t="shared" si="358"/>
        <v>2</v>
      </c>
      <c r="S283" s="82">
        <f t="shared" si="359"/>
        <v>0</v>
      </c>
      <c r="T283" s="295">
        <f t="shared" si="360"/>
        <v>0</v>
      </c>
      <c r="U283" s="295">
        <f t="shared" si="386"/>
        <v>0</v>
      </c>
      <c r="V283" s="295">
        <f t="shared" si="361"/>
        <v>0</v>
      </c>
      <c r="W283" s="156">
        <v>23</v>
      </c>
      <c r="X283" s="325">
        <f t="shared" si="362"/>
        <v>0</v>
      </c>
      <c r="Y283" s="325"/>
      <c r="Z283" s="325"/>
      <c r="AA283" s="325"/>
      <c r="AB283" s="325"/>
      <c r="AC283" s="394"/>
      <c r="AD283" s="360">
        <f t="shared" si="387"/>
        <v>24</v>
      </c>
      <c r="AE283" s="359" t="str">
        <f t="shared" si="349"/>
        <v>cxx24</v>
      </c>
      <c r="AF283" s="334">
        <f t="shared" si="363"/>
        <v>2</v>
      </c>
      <c r="AG283" s="82">
        <f t="shared" si="364"/>
        <v>0</v>
      </c>
      <c r="AH283" s="295">
        <f t="shared" si="365"/>
        <v>0</v>
      </c>
      <c r="AI283" s="295">
        <f t="shared" si="388"/>
        <v>0</v>
      </c>
      <c r="AJ283" s="295">
        <f t="shared" si="366"/>
        <v>0</v>
      </c>
      <c r="AK283" s="156">
        <v>23</v>
      </c>
      <c r="AL283" s="325">
        <f t="shared" si="367"/>
        <v>0</v>
      </c>
      <c r="AM283" s="325"/>
      <c r="AN283" s="325"/>
      <c r="AO283" s="325"/>
      <c r="AP283" s="325"/>
      <c r="AQ283" s="394"/>
      <c r="AR283" s="360">
        <f t="shared" si="389"/>
        <v>24</v>
      </c>
      <c r="AS283" s="359" t="str">
        <f t="shared" si="350"/>
        <v>cxx24</v>
      </c>
      <c r="AT283" s="334">
        <f t="shared" si="368"/>
        <v>2</v>
      </c>
      <c r="AU283" s="82">
        <f t="shared" si="369"/>
        <v>0</v>
      </c>
      <c r="AV283" s="295">
        <f t="shared" si="370"/>
        <v>0</v>
      </c>
      <c r="AW283" s="295">
        <f t="shared" si="390"/>
        <v>0</v>
      </c>
      <c r="AX283" s="295">
        <f t="shared" si="371"/>
        <v>0</v>
      </c>
      <c r="AY283" s="156">
        <v>23</v>
      </c>
      <c r="AZ283" s="325">
        <f t="shared" si="372"/>
        <v>0</v>
      </c>
      <c r="BA283" s="325"/>
      <c r="BB283" s="325"/>
      <c r="BC283" s="325"/>
      <c r="BD283" s="325"/>
      <c r="BE283" s="394"/>
      <c r="BF283" s="360">
        <f t="shared" si="391"/>
        <v>24</v>
      </c>
      <c r="BG283" s="359" t="str">
        <f t="shared" si="351"/>
        <v>cxx24</v>
      </c>
      <c r="BH283" s="334">
        <f t="shared" si="373"/>
        <v>2</v>
      </c>
      <c r="BI283" s="82">
        <f t="shared" si="374"/>
        <v>0</v>
      </c>
      <c r="BJ283" s="295">
        <f t="shared" si="375"/>
        <v>0</v>
      </c>
      <c r="BK283" s="295">
        <f t="shared" si="392"/>
        <v>0</v>
      </c>
      <c r="BL283" s="295">
        <f t="shared" si="376"/>
        <v>0</v>
      </c>
      <c r="BM283" s="156">
        <v>23</v>
      </c>
      <c r="BN283" s="325">
        <f t="shared" si="377"/>
        <v>0</v>
      </c>
      <c r="BO283" s="325"/>
      <c r="BP283" s="325"/>
      <c r="BQ283" s="325"/>
      <c r="BR283" s="325"/>
      <c r="BS283" s="394"/>
      <c r="BT283" s="360">
        <f t="shared" si="393"/>
        <v>24</v>
      </c>
      <c r="BU283" s="359" t="str">
        <f t="shared" si="352"/>
        <v>cxx24</v>
      </c>
      <c r="BV283" s="334">
        <f t="shared" si="378"/>
        <v>2</v>
      </c>
      <c r="BW283" s="82">
        <f t="shared" si="379"/>
        <v>0</v>
      </c>
      <c r="BX283" s="295">
        <f t="shared" si="380"/>
        <v>0</v>
      </c>
      <c r="BY283" s="295">
        <f t="shared" si="394"/>
        <v>0</v>
      </c>
      <c r="BZ283" s="295">
        <f t="shared" si="381"/>
        <v>0</v>
      </c>
      <c r="CA283" s="156">
        <v>23</v>
      </c>
      <c r="CB283" s="325">
        <f t="shared" si="382"/>
        <v>0</v>
      </c>
      <c r="CC283" s="325"/>
      <c r="CD283" s="325"/>
      <c r="CE283" s="325"/>
      <c r="CF283" s="325"/>
      <c r="CH283" s="394"/>
    </row>
    <row r="284" spans="1:86" ht="15" customHeight="1">
      <c r="A284" s="394"/>
      <c r="B284" s="360">
        <f t="shared" si="383"/>
        <v>25</v>
      </c>
      <c r="C284" s="359" t="str">
        <f t="shared" si="347"/>
        <v>cxx25</v>
      </c>
      <c r="D284" s="334">
        <f t="shared" si="353"/>
        <v>2</v>
      </c>
      <c r="E284" s="82">
        <f t="shared" si="354"/>
        <v>0</v>
      </c>
      <c r="F284" s="295">
        <f t="shared" si="355"/>
        <v>0</v>
      </c>
      <c r="G284" s="295">
        <f t="shared" si="384"/>
        <v>0</v>
      </c>
      <c r="H284" s="295">
        <f t="shared" si="356"/>
        <v>0</v>
      </c>
      <c r="I284">
        <v>24</v>
      </c>
      <c r="J284" s="325">
        <f t="shared" si="357"/>
        <v>0</v>
      </c>
      <c r="K284" s="325"/>
      <c r="L284" s="325"/>
      <c r="M284" s="325"/>
      <c r="N284" s="325"/>
      <c r="O284" s="394"/>
      <c r="P284" s="360">
        <f t="shared" si="385"/>
        <v>25</v>
      </c>
      <c r="Q284" s="359" t="str">
        <f t="shared" si="348"/>
        <v>cxx25</v>
      </c>
      <c r="R284" s="334">
        <f t="shared" si="358"/>
        <v>2</v>
      </c>
      <c r="S284" s="82">
        <f t="shared" si="359"/>
        <v>0</v>
      </c>
      <c r="T284" s="295">
        <f t="shared" si="360"/>
        <v>0</v>
      </c>
      <c r="U284" s="295">
        <f t="shared" si="386"/>
        <v>0</v>
      </c>
      <c r="V284" s="295">
        <f t="shared" si="361"/>
        <v>0</v>
      </c>
      <c r="W284">
        <v>24</v>
      </c>
      <c r="X284" s="325">
        <f t="shared" si="362"/>
        <v>0</v>
      </c>
      <c r="Y284" s="325"/>
      <c r="Z284" s="325"/>
      <c r="AA284" s="325"/>
      <c r="AB284" s="325"/>
      <c r="AC284" s="394"/>
      <c r="AD284" s="360">
        <f t="shared" si="387"/>
        <v>25</v>
      </c>
      <c r="AE284" s="359" t="str">
        <f t="shared" si="349"/>
        <v>cxx25</v>
      </c>
      <c r="AF284" s="334">
        <f t="shared" si="363"/>
        <v>2</v>
      </c>
      <c r="AG284" s="82">
        <f t="shared" si="364"/>
        <v>0</v>
      </c>
      <c r="AH284" s="295">
        <f t="shared" si="365"/>
        <v>0</v>
      </c>
      <c r="AI284" s="295">
        <f t="shared" si="388"/>
        <v>0</v>
      </c>
      <c r="AJ284" s="295">
        <f t="shared" si="366"/>
        <v>0</v>
      </c>
      <c r="AK284">
        <v>24</v>
      </c>
      <c r="AL284" s="325">
        <f t="shared" si="367"/>
        <v>0</v>
      </c>
      <c r="AM284" s="325"/>
      <c r="AN284" s="325"/>
      <c r="AO284" s="325"/>
      <c r="AP284" s="325"/>
      <c r="AQ284" s="394"/>
      <c r="AR284" s="360">
        <f t="shared" si="389"/>
        <v>25</v>
      </c>
      <c r="AS284" s="359" t="str">
        <f t="shared" si="350"/>
        <v>cxx25</v>
      </c>
      <c r="AT284" s="334">
        <f t="shared" si="368"/>
        <v>2</v>
      </c>
      <c r="AU284" s="82">
        <f t="shared" si="369"/>
        <v>0</v>
      </c>
      <c r="AV284" s="295">
        <f t="shared" si="370"/>
        <v>0</v>
      </c>
      <c r="AW284" s="295">
        <f t="shared" si="390"/>
        <v>0</v>
      </c>
      <c r="AX284" s="295">
        <f t="shared" si="371"/>
        <v>0</v>
      </c>
      <c r="AY284">
        <v>24</v>
      </c>
      <c r="AZ284" s="325">
        <f t="shared" si="372"/>
        <v>0</v>
      </c>
      <c r="BA284" s="325"/>
      <c r="BB284" s="325"/>
      <c r="BC284" s="325"/>
      <c r="BD284" s="325"/>
      <c r="BE284" s="394"/>
      <c r="BF284" s="360">
        <f t="shared" si="391"/>
        <v>25</v>
      </c>
      <c r="BG284" s="359" t="str">
        <f t="shared" si="351"/>
        <v>cxx25</v>
      </c>
      <c r="BH284" s="334">
        <f t="shared" si="373"/>
        <v>2</v>
      </c>
      <c r="BI284" s="82">
        <f t="shared" si="374"/>
        <v>0</v>
      </c>
      <c r="BJ284" s="295">
        <f t="shared" si="375"/>
        <v>0</v>
      </c>
      <c r="BK284" s="295">
        <f t="shared" si="392"/>
        <v>0</v>
      </c>
      <c r="BL284" s="295">
        <f t="shared" si="376"/>
        <v>0</v>
      </c>
      <c r="BM284">
        <v>24</v>
      </c>
      <c r="BN284" s="325">
        <f t="shared" si="377"/>
        <v>0</v>
      </c>
      <c r="BO284" s="325"/>
      <c r="BP284" s="325"/>
      <c r="BQ284" s="325"/>
      <c r="BR284" s="325"/>
      <c r="BS284" s="394"/>
      <c r="BT284" s="360">
        <f t="shared" si="393"/>
        <v>25</v>
      </c>
      <c r="BU284" s="359" t="str">
        <f t="shared" si="352"/>
        <v>cxx25</v>
      </c>
      <c r="BV284" s="334">
        <f t="shared" si="378"/>
        <v>2</v>
      </c>
      <c r="BW284" s="82">
        <f t="shared" si="379"/>
        <v>0</v>
      </c>
      <c r="BX284" s="295">
        <f t="shared" si="380"/>
        <v>0</v>
      </c>
      <c r="BY284" s="295">
        <f t="shared" si="394"/>
        <v>0</v>
      </c>
      <c r="BZ284" s="295">
        <f t="shared" si="381"/>
        <v>0</v>
      </c>
      <c r="CA284">
        <v>24</v>
      </c>
      <c r="CB284" s="325">
        <f t="shared" si="382"/>
        <v>0</v>
      </c>
      <c r="CC284" s="325"/>
      <c r="CD284" s="325"/>
      <c r="CE284" s="325"/>
      <c r="CF284" s="325"/>
      <c r="CH284" s="394"/>
    </row>
    <row r="285" spans="1:86" ht="15" customHeight="1">
      <c r="A285" s="394"/>
      <c r="B285" s="360">
        <f t="shared" si="383"/>
        <v>26</v>
      </c>
      <c r="C285" s="359" t="str">
        <f t="shared" si="347"/>
        <v>cxx26</v>
      </c>
      <c r="D285" s="334">
        <f t="shared" si="353"/>
        <v>2</v>
      </c>
      <c r="E285" s="82">
        <f t="shared" si="354"/>
        <v>0</v>
      </c>
      <c r="F285" s="295">
        <f t="shared" si="355"/>
        <v>0</v>
      </c>
      <c r="G285" s="295">
        <f t="shared" si="384"/>
        <v>0</v>
      </c>
      <c r="H285" s="295">
        <f t="shared" si="356"/>
        <v>0</v>
      </c>
      <c r="I285" s="156">
        <v>25</v>
      </c>
      <c r="J285" s="325">
        <f t="shared" si="357"/>
        <v>0</v>
      </c>
      <c r="K285" s="325"/>
      <c r="L285" s="325"/>
      <c r="M285" s="325"/>
      <c r="N285" s="325"/>
      <c r="O285" s="394"/>
      <c r="P285" s="360">
        <f t="shared" si="385"/>
        <v>26</v>
      </c>
      <c r="Q285" s="359" t="str">
        <f t="shared" si="348"/>
        <v>cxx26</v>
      </c>
      <c r="R285" s="334">
        <f t="shared" si="358"/>
        <v>2</v>
      </c>
      <c r="S285" s="82">
        <f t="shared" si="359"/>
        <v>0</v>
      </c>
      <c r="T285" s="295">
        <f t="shared" si="360"/>
        <v>0</v>
      </c>
      <c r="U285" s="295">
        <f t="shared" si="386"/>
        <v>0</v>
      </c>
      <c r="V285" s="295">
        <f t="shared" si="361"/>
        <v>0</v>
      </c>
      <c r="W285" s="156">
        <v>25</v>
      </c>
      <c r="X285" s="325">
        <f t="shared" si="362"/>
        <v>0</v>
      </c>
      <c r="Y285" s="325"/>
      <c r="Z285" s="325"/>
      <c r="AA285" s="325"/>
      <c r="AB285" s="325"/>
      <c r="AC285" s="394"/>
      <c r="AD285" s="360">
        <f t="shared" si="387"/>
        <v>26</v>
      </c>
      <c r="AE285" s="359" t="str">
        <f t="shared" si="349"/>
        <v>cxx26</v>
      </c>
      <c r="AF285" s="334">
        <f t="shared" si="363"/>
        <v>2</v>
      </c>
      <c r="AG285" s="82">
        <f t="shared" si="364"/>
        <v>0</v>
      </c>
      <c r="AH285" s="295">
        <f t="shared" si="365"/>
        <v>0</v>
      </c>
      <c r="AI285" s="295">
        <f t="shared" si="388"/>
        <v>0</v>
      </c>
      <c r="AJ285" s="295">
        <f t="shared" si="366"/>
        <v>0</v>
      </c>
      <c r="AK285" s="156">
        <v>25</v>
      </c>
      <c r="AL285" s="325">
        <f t="shared" si="367"/>
        <v>0</v>
      </c>
      <c r="AM285" s="325"/>
      <c r="AN285" s="325"/>
      <c r="AO285" s="325"/>
      <c r="AP285" s="325"/>
      <c r="AQ285" s="394"/>
      <c r="AR285" s="360">
        <f t="shared" si="389"/>
        <v>26</v>
      </c>
      <c r="AS285" s="359" t="str">
        <f t="shared" si="350"/>
        <v>cxx26</v>
      </c>
      <c r="AT285" s="334">
        <f t="shared" si="368"/>
        <v>2</v>
      </c>
      <c r="AU285" s="82">
        <f t="shared" si="369"/>
        <v>0</v>
      </c>
      <c r="AV285" s="295">
        <f t="shared" si="370"/>
        <v>0</v>
      </c>
      <c r="AW285" s="295">
        <f t="shared" si="390"/>
        <v>0</v>
      </c>
      <c r="AX285" s="295">
        <f t="shared" si="371"/>
        <v>0</v>
      </c>
      <c r="AY285" s="156">
        <v>25</v>
      </c>
      <c r="AZ285" s="325">
        <f t="shared" si="372"/>
        <v>0</v>
      </c>
      <c r="BA285" s="325"/>
      <c r="BB285" s="325"/>
      <c r="BC285" s="325"/>
      <c r="BD285" s="325"/>
      <c r="BE285" s="394"/>
      <c r="BF285" s="360">
        <f t="shared" si="391"/>
        <v>26</v>
      </c>
      <c r="BG285" s="359" t="str">
        <f t="shared" si="351"/>
        <v>cxx26</v>
      </c>
      <c r="BH285" s="334">
        <f t="shared" si="373"/>
        <v>2</v>
      </c>
      <c r="BI285" s="82">
        <f t="shared" si="374"/>
        <v>0</v>
      </c>
      <c r="BJ285" s="295">
        <f t="shared" si="375"/>
        <v>0</v>
      </c>
      <c r="BK285" s="295">
        <f t="shared" si="392"/>
        <v>0</v>
      </c>
      <c r="BL285" s="295">
        <f t="shared" si="376"/>
        <v>0</v>
      </c>
      <c r="BM285" s="156">
        <v>25</v>
      </c>
      <c r="BN285" s="325">
        <f t="shared" si="377"/>
        <v>0</v>
      </c>
      <c r="BO285" s="325"/>
      <c r="BP285" s="325"/>
      <c r="BQ285" s="325"/>
      <c r="BR285" s="325"/>
      <c r="BS285" s="394"/>
      <c r="BT285" s="360">
        <f t="shared" si="393"/>
        <v>26</v>
      </c>
      <c r="BU285" s="359" t="str">
        <f t="shared" si="352"/>
        <v>cxx26</v>
      </c>
      <c r="BV285" s="334">
        <f t="shared" si="378"/>
        <v>2</v>
      </c>
      <c r="BW285" s="82">
        <f t="shared" si="379"/>
        <v>0</v>
      </c>
      <c r="BX285" s="295">
        <f t="shared" si="380"/>
        <v>0</v>
      </c>
      <c r="BY285" s="295">
        <f t="shared" si="394"/>
        <v>0</v>
      </c>
      <c r="BZ285" s="295">
        <f t="shared" si="381"/>
        <v>0</v>
      </c>
      <c r="CA285" s="156">
        <v>25</v>
      </c>
      <c r="CB285" s="325">
        <f t="shared" si="382"/>
        <v>0</v>
      </c>
      <c r="CC285" s="325"/>
      <c r="CD285" s="325"/>
      <c r="CE285" s="325"/>
      <c r="CF285" s="325"/>
      <c r="CH285" s="394"/>
    </row>
    <row r="286" spans="1:86" ht="15" customHeight="1">
      <c r="A286" s="394"/>
      <c r="B286" s="360">
        <f t="shared" si="383"/>
        <v>27</v>
      </c>
      <c r="C286" s="359" t="str">
        <f t="shared" si="347"/>
        <v>cxx27</v>
      </c>
      <c r="D286" s="334">
        <f t="shared" si="353"/>
        <v>2</v>
      </c>
      <c r="E286" s="82">
        <f t="shared" si="354"/>
        <v>0</v>
      </c>
      <c r="F286" s="295">
        <f t="shared" si="355"/>
        <v>0</v>
      </c>
      <c r="G286" s="295">
        <f t="shared" si="384"/>
        <v>0</v>
      </c>
      <c r="H286" s="295">
        <f t="shared" si="356"/>
        <v>0</v>
      </c>
      <c r="I286">
        <v>26</v>
      </c>
      <c r="J286" s="325">
        <f t="shared" si="357"/>
        <v>0</v>
      </c>
      <c r="K286" s="325"/>
      <c r="L286" s="325"/>
      <c r="M286" s="325"/>
      <c r="N286" s="325"/>
      <c r="O286" s="394"/>
      <c r="P286" s="360">
        <f t="shared" si="385"/>
        <v>27</v>
      </c>
      <c r="Q286" s="359" t="str">
        <f t="shared" si="348"/>
        <v>cxx27</v>
      </c>
      <c r="R286" s="334">
        <f t="shared" si="358"/>
        <v>2</v>
      </c>
      <c r="S286" s="82">
        <f t="shared" si="359"/>
        <v>0</v>
      </c>
      <c r="T286" s="295">
        <f t="shared" si="360"/>
        <v>0</v>
      </c>
      <c r="U286" s="295">
        <f t="shared" si="386"/>
        <v>0</v>
      </c>
      <c r="V286" s="295">
        <f t="shared" si="361"/>
        <v>0</v>
      </c>
      <c r="W286">
        <v>26</v>
      </c>
      <c r="X286" s="325">
        <f t="shared" si="362"/>
        <v>0</v>
      </c>
      <c r="Y286" s="325"/>
      <c r="Z286" s="325"/>
      <c r="AA286" s="325"/>
      <c r="AB286" s="325"/>
      <c r="AC286" s="394"/>
      <c r="AD286" s="360">
        <f t="shared" si="387"/>
        <v>27</v>
      </c>
      <c r="AE286" s="359" t="str">
        <f t="shared" si="349"/>
        <v>cxx27</v>
      </c>
      <c r="AF286" s="334">
        <f t="shared" si="363"/>
        <v>2</v>
      </c>
      <c r="AG286" s="82">
        <f t="shared" si="364"/>
        <v>0</v>
      </c>
      <c r="AH286" s="295">
        <f t="shared" si="365"/>
        <v>0</v>
      </c>
      <c r="AI286" s="295">
        <f t="shared" si="388"/>
        <v>0</v>
      </c>
      <c r="AJ286" s="295">
        <f t="shared" si="366"/>
        <v>0</v>
      </c>
      <c r="AK286">
        <v>26</v>
      </c>
      <c r="AL286" s="325">
        <f t="shared" si="367"/>
        <v>0</v>
      </c>
      <c r="AM286" s="325"/>
      <c r="AN286" s="325"/>
      <c r="AO286" s="325"/>
      <c r="AP286" s="325"/>
      <c r="AQ286" s="394"/>
      <c r="AR286" s="360">
        <f t="shared" si="389"/>
        <v>27</v>
      </c>
      <c r="AS286" s="359" t="str">
        <f t="shared" si="350"/>
        <v>cxx27</v>
      </c>
      <c r="AT286" s="334">
        <f t="shared" si="368"/>
        <v>2</v>
      </c>
      <c r="AU286" s="82">
        <f t="shared" si="369"/>
        <v>0</v>
      </c>
      <c r="AV286" s="295">
        <f t="shared" si="370"/>
        <v>0</v>
      </c>
      <c r="AW286" s="295">
        <f t="shared" si="390"/>
        <v>0</v>
      </c>
      <c r="AX286" s="295">
        <f t="shared" si="371"/>
        <v>0</v>
      </c>
      <c r="AY286">
        <v>26</v>
      </c>
      <c r="AZ286" s="325">
        <f t="shared" si="372"/>
        <v>0</v>
      </c>
      <c r="BA286" s="325"/>
      <c r="BB286" s="325"/>
      <c r="BC286" s="325"/>
      <c r="BD286" s="325"/>
      <c r="BE286" s="394"/>
      <c r="BF286" s="360">
        <f t="shared" si="391"/>
        <v>27</v>
      </c>
      <c r="BG286" s="359" t="str">
        <f t="shared" si="351"/>
        <v>cxx27</v>
      </c>
      <c r="BH286" s="334">
        <f t="shared" si="373"/>
        <v>2</v>
      </c>
      <c r="BI286" s="82">
        <f t="shared" si="374"/>
        <v>0</v>
      </c>
      <c r="BJ286" s="295">
        <f t="shared" si="375"/>
        <v>0</v>
      </c>
      <c r="BK286" s="295">
        <f t="shared" si="392"/>
        <v>0</v>
      </c>
      <c r="BL286" s="295">
        <f t="shared" si="376"/>
        <v>0</v>
      </c>
      <c r="BM286">
        <v>26</v>
      </c>
      <c r="BN286" s="325">
        <f t="shared" si="377"/>
        <v>0</v>
      </c>
      <c r="BO286" s="325"/>
      <c r="BP286" s="325"/>
      <c r="BQ286" s="325"/>
      <c r="BR286" s="325"/>
      <c r="BS286" s="394"/>
      <c r="BT286" s="360">
        <f t="shared" si="393"/>
        <v>27</v>
      </c>
      <c r="BU286" s="359" t="str">
        <f t="shared" si="352"/>
        <v>cxx27</v>
      </c>
      <c r="BV286" s="334">
        <f t="shared" si="378"/>
        <v>2</v>
      </c>
      <c r="BW286" s="82">
        <f t="shared" si="379"/>
        <v>0</v>
      </c>
      <c r="BX286" s="295">
        <f t="shared" si="380"/>
        <v>0</v>
      </c>
      <c r="BY286" s="295">
        <f t="shared" si="394"/>
        <v>0</v>
      </c>
      <c r="BZ286" s="295">
        <f t="shared" si="381"/>
        <v>0</v>
      </c>
      <c r="CA286">
        <v>26</v>
      </c>
      <c r="CB286" s="325">
        <f t="shared" si="382"/>
        <v>0</v>
      </c>
      <c r="CC286" s="325"/>
      <c r="CD286" s="325"/>
      <c r="CE286" s="325"/>
      <c r="CF286" s="325"/>
      <c r="CH286" s="394"/>
    </row>
    <row r="287" spans="1:86" ht="15" customHeight="1">
      <c r="A287" s="394"/>
      <c r="B287" s="360">
        <f t="shared" si="383"/>
        <v>28</v>
      </c>
      <c r="C287" s="359" t="str">
        <f t="shared" si="347"/>
        <v>cxx28</v>
      </c>
      <c r="D287" s="334">
        <f t="shared" si="353"/>
        <v>2</v>
      </c>
      <c r="E287" s="82">
        <f t="shared" si="354"/>
        <v>0</v>
      </c>
      <c r="F287" s="295">
        <f t="shared" si="355"/>
        <v>0</v>
      </c>
      <c r="G287" s="295">
        <f t="shared" si="384"/>
        <v>0</v>
      </c>
      <c r="H287" s="295">
        <f t="shared" si="356"/>
        <v>0</v>
      </c>
      <c r="I287" s="156">
        <v>27</v>
      </c>
      <c r="J287" s="325">
        <f t="shared" si="357"/>
        <v>0</v>
      </c>
      <c r="K287" s="325"/>
      <c r="L287" s="325"/>
      <c r="M287" s="325"/>
      <c r="N287" s="325"/>
      <c r="O287" s="394"/>
      <c r="P287" s="360">
        <f t="shared" si="385"/>
        <v>28</v>
      </c>
      <c r="Q287" s="359" t="str">
        <f t="shared" si="348"/>
        <v>cxx28</v>
      </c>
      <c r="R287" s="334">
        <f t="shared" si="358"/>
        <v>2</v>
      </c>
      <c r="S287" s="82">
        <f t="shared" si="359"/>
        <v>0</v>
      </c>
      <c r="T287" s="295">
        <f t="shared" si="360"/>
        <v>0</v>
      </c>
      <c r="U287" s="295">
        <f t="shared" si="386"/>
        <v>0</v>
      </c>
      <c r="V287" s="295">
        <f t="shared" si="361"/>
        <v>0</v>
      </c>
      <c r="W287" s="156">
        <v>27</v>
      </c>
      <c r="X287" s="325">
        <f t="shared" si="362"/>
        <v>0</v>
      </c>
      <c r="Y287" s="325"/>
      <c r="Z287" s="325"/>
      <c r="AA287" s="325"/>
      <c r="AB287" s="325"/>
      <c r="AC287" s="394"/>
      <c r="AD287" s="360">
        <f t="shared" si="387"/>
        <v>28</v>
      </c>
      <c r="AE287" s="359" t="str">
        <f t="shared" si="349"/>
        <v>cxx28</v>
      </c>
      <c r="AF287" s="334">
        <f t="shared" si="363"/>
        <v>2</v>
      </c>
      <c r="AG287" s="82">
        <f t="shared" si="364"/>
        <v>0</v>
      </c>
      <c r="AH287" s="295">
        <f t="shared" si="365"/>
        <v>0</v>
      </c>
      <c r="AI287" s="295">
        <f t="shared" si="388"/>
        <v>0</v>
      </c>
      <c r="AJ287" s="295">
        <f t="shared" si="366"/>
        <v>0</v>
      </c>
      <c r="AK287" s="156">
        <v>27</v>
      </c>
      <c r="AL287" s="325">
        <f t="shared" si="367"/>
        <v>0</v>
      </c>
      <c r="AM287" s="325"/>
      <c r="AN287" s="325"/>
      <c r="AO287" s="325"/>
      <c r="AP287" s="325"/>
      <c r="AQ287" s="394"/>
      <c r="AR287" s="360">
        <f t="shared" si="389"/>
        <v>28</v>
      </c>
      <c r="AS287" s="359" t="str">
        <f t="shared" si="350"/>
        <v>cxx28</v>
      </c>
      <c r="AT287" s="334">
        <f t="shared" si="368"/>
        <v>2</v>
      </c>
      <c r="AU287" s="82">
        <f t="shared" si="369"/>
        <v>0</v>
      </c>
      <c r="AV287" s="295">
        <f t="shared" si="370"/>
        <v>0</v>
      </c>
      <c r="AW287" s="295">
        <f t="shared" si="390"/>
        <v>0</v>
      </c>
      <c r="AX287" s="295">
        <f t="shared" si="371"/>
        <v>0</v>
      </c>
      <c r="AY287" s="156">
        <v>27</v>
      </c>
      <c r="AZ287" s="325">
        <f t="shared" si="372"/>
        <v>0</v>
      </c>
      <c r="BA287" s="325"/>
      <c r="BB287" s="325"/>
      <c r="BC287" s="325"/>
      <c r="BD287" s="325"/>
      <c r="BE287" s="394"/>
      <c r="BF287" s="360">
        <f t="shared" si="391"/>
        <v>28</v>
      </c>
      <c r="BG287" s="359" t="str">
        <f t="shared" si="351"/>
        <v>cxx28</v>
      </c>
      <c r="BH287" s="334">
        <f t="shared" si="373"/>
        <v>2</v>
      </c>
      <c r="BI287" s="82">
        <f t="shared" si="374"/>
        <v>0</v>
      </c>
      <c r="BJ287" s="295">
        <f t="shared" si="375"/>
        <v>0</v>
      </c>
      <c r="BK287" s="295">
        <f t="shared" si="392"/>
        <v>0</v>
      </c>
      <c r="BL287" s="295">
        <f t="shared" si="376"/>
        <v>0</v>
      </c>
      <c r="BM287" s="156">
        <v>27</v>
      </c>
      <c r="BN287" s="325">
        <f t="shared" si="377"/>
        <v>0</v>
      </c>
      <c r="BO287" s="325"/>
      <c r="BP287" s="325"/>
      <c r="BQ287" s="325"/>
      <c r="BR287" s="325"/>
      <c r="BS287" s="394"/>
      <c r="BT287" s="360">
        <f t="shared" si="393"/>
        <v>28</v>
      </c>
      <c r="BU287" s="359" t="str">
        <f t="shared" si="352"/>
        <v>cxx28</v>
      </c>
      <c r="BV287" s="334">
        <f t="shared" si="378"/>
        <v>2</v>
      </c>
      <c r="BW287" s="82">
        <f t="shared" si="379"/>
        <v>0</v>
      </c>
      <c r="BX287" s="295">
        <f t="shared" si="380"/>
        <v>0</v>
      </c>
      <c r="BY287" s="295">
        <f t="shared" si="394"/>
        <v>0</v>
      </c>
      <c r="BZ287" s="295">
        <f t="shared" si="381"/>
        <v>0</v>
      </c>
      <c r="CA287" s="156">
        <v>27</v>
      </c>
      <c r="CB287" s="325">
        <f t="shared" si="382"/>
        <v>0</v>
      </c>
      <c r="CC287" s="325"/>
      <c r="CD287" s="325"/>
      <c r="CE287" s="325"/>
      <c r="CF287" s="325"/>
      <c r="CH287" s="394"/>
    </row>
    <row r="288" spans="1:86" ht="15" customHeight="1">
      <c r="A288" s="394"/>
      <c r="B288" s="360">
        <f t="shared" si="383"/>
        <v>29</v>
      </c>
      <c r="C288" s="359" t="str">
        <f t="shared" si="347"/>
        <v>cxx29</v>
      </c>
      <c r="D288" s="334">
        <f t="shared" si="353"/>
        <v>2</v>
      </c>
      <c r="E288" s="82">
        <f t="shared" si="354"/>
        <v>0</v>
      </c>
      <c r="F288" s="295">
        <f t="shared" si="355"/>
        <v>0</v>
      </c>
      <c r="G288" s="295">
        <f t="shared" si="384"/>
        <v>0</v>
      </c>
      <c r="H288" s="295">
        <f t="shared" si="356"/>
        <v>0</v>
      </c>
      <c r="I288">
        <v>28</v>
      </c>
      <c r="J288" s="325">
        <f t="shared" si="357"/>
        <v>0</v>
      </c>
      <c r="K288" s="325"/>
      <c r="L288" s="325"/>
      <c r="M288" s="325"/>
      <c r="N288" s="325"/>
      <c r="O288" s="394"/>
      <c r="P288" s="360">
        <f t="shared" si="385"/>
        <v>29</v>
      </c>
      <c r="Q288" s="359" t="str">
        <f t="shared" si="348"/>
        <v>cxx29</v>
      </c>
      <c r="R288" s="334">
        <f t="shared" si="358"/>
        <v>2</v>
      </c>
      <c r="S288" s="82">
        <f t="shared" si="359"/>
        <v>0</v>
      </c>
      <c r="T288" s="295">
        <f t="shared" si="360"/>
        <v>0</v>
      </c>
      <c r="U288" s="295">
        <f t="shared" si="386"/>
        <v>0</v>
      </c>
      <c r="V288" s="295">
        <f t="shared" si="361"/>
        <v>0</v>
      </c>
      <c r="W288">
        <v>28</v>
      </c>
      <c r="X288" s="325">
        <f t="shared" si="362"/>
        <v>0</v>
      </c>
      <c r="Y288" s="325"/>
      <c r="Z288" s="325"/>
      <c r="AA288" s="325"/>
      <c r="AB288" s="325"/>
      <c r="AC288" s="394"/>
      <c r="AD288" s="360">
        <f t="shared" si="387"/>
        <v>29</v>
      </c>
      <c r="AE288" s="359" t="str">
        <f t="shared" si="349"/>
        <v>cxx29</v>
      </c>
      <c r="AF288" s="334">
        <f t="shared" si="363"/>
        <v>2</v>
      </c>
      <c r="AG288" s="82">
        <f t="shared" si="364"/>
        <v>0</v>
      </c>
      <c r="AH288" s="295">
        <f t="shared" si="365"/>
        <v>0</v>
      </c>
      <c r="AI288" s="295">
        <f t="shared" si="388"/>
        <v>0</v>
      </c>
      <c r="AJ288" s="295">
        <f t="shared" si="366"/>
        <v>0</v>
      </c>
      <c r="AK288">
        <v>28</v>
      </c>
      <c r="AL288" s="325">
        <f t="shared" si="367"/>
        <v>0</v>
      </c>
      <c r="AM288" s="325"/>
      <c r="AN288" s="325"/>
      <c r="AO288" s="325"/>
      <c r="AP288" s="325"/>
      <c r="AQ288" s="394"/>
      <c r="AR288" s="360">
        <f t="shared" si="389"/>
        <v>29</v>
      </c>
      <c r="AS288" s="359" t="str">
        <f t="shared" si="350"/>
        <v>cxx29</v>
      </c>
      <c r="AT288" s="334">
        <f t="shared" si="368"/>
        <v>2</v>
      </c>
      <c r="AU288" s="82">
        <f t="shared" si="369"/>
        <v>0</v>
      </c>
      <c r="AV288" s="295">
        <f t="shared" si="370"/>
        <v>0</v>
      </c>
      <c r="AW288" s="295">
        <f t="shared" si="390"/>
        <v>0</v>
      </c>
      <c r="AX288" s="295">
        <f t="shared" si="371"/>
        <v>0</v>
      </c>
      <c r="AY288">
        <v>28</v>
      </c>
      <c r="AZ288" s="325">
        <f t="shared" si="372"/>
        <v>0</v>
      </c>
      <c r="BA288" s="325"/>
      <c r="BB288" s="325"/>
      <c r="BC288" s="325"/>
      <c r="BD288" s="325"/>
      <c r="BE288" s="394"/>
      <c r="BF288" s="360">
        <f t="shared" si="391"/>
        <v>29</v>
      </c>
      <c r="BG288" s="359" t="str">
        <f t="shared" si="351"/>
        <v>cxx29</v>
      </c>
      <c r="BH288" s="334">
        <f t="shared" si="373"/>
        <v>2</v>
      </c>
      <c r="BI288" s="82">
        <f t="shared" si="374"/>
        <v>0</v>
      </c>
      <c r="BJ288" s="295">
        <f t="shared" si="375"/>
        <v>0</v>
      </c>
      <c r="BK288" s="295">
        <f t="shared" si="392"/>
        <v>0</v>
      </c>
      <c r="BL288" s="295">
        <f t="shared" si="376"/>
        <v>0</v>
      </c>
      <c r="BM288">
        <v>28</v>
      </c>
      <c r="BN288" s="325">
        <f t="shared" si="377"/>
        <v>0</v>
      </c>
      <c r="BO288" s="325"/>
      <c r="BP288" s="325"/>
      <c r="BQ288" s="325"/>
      <c r="BR288" s="325"/>
      <c r="BS288" s="394"/>
      <c r="BT288" s="360">
        <f t="shared" si="393"/>
        <v>29</v>
      </c>
      <c r="BU288" s="359" t="str">
        <f t="shared" si="352"/>
        <v>cxx29</v>
      </c>
      <c r="BV288" s="334">
        <f t="shared" si="378"/>
        <v>2</v>
      </c>
      <c r="BW288" s="82">
        <f t="shared" si="379"/>
        <v>0</v>
      </c>
      <c r="BX288" s="295">
        <f t="shared" si="380"/>
        <v>0</v>
      </c>
      <c r="BY288" s="295">
        <f t="shared" si="394"/>
        <v>0</v>
      </c>
      <c r="BZ288" s="295">
        <f t="shared" si="381"/>
        <v>0</v>
      </c>
      <c r="CA288">
        <v>28</v>
      </c>
      <c r="CB288" s="325">
        <f t="shared" si="382"/>
        <v>0</v>
      </c>
      <c r="CC288" s="325"/>
      <c r="CD288" s="325"/>
      <c r="CE288" s="325"/>
      <c r="CF288" s="325"/>
      <c r="CH288" s="394"/>
    </row>
    <row r="289" spans="1:86" ht="15" customHeight="1">
      <c r="A289" s="394"/>
      <c r="B289" s="360">
        <f t="shared" si="383"/>
        <v>30</v>
      </c>
      <c r="C289" s="359" t="str">
        <f t="shared" si="347"/>
        <v>cxx30</v>
      </c>
      <c r="D289" s="334">
        <f t="shared" si="353"/>
        <v>2</v>
      </c>
      <c r="E289" s="82">
        <f t="shared" si="354"/>
        <v>0</v>
      </c>
      <c r="F289" s="295">
        <f t="shared" si="355"/>
        <v>0</v>
      </c>
      <c r="G289" s="295">
        <f t="shared" si="384"/>
        <v>0</v>
      </c>
      <c r="H289" s="295">
        <f t="shared" si="356"/>
        <v>0</v>
      </c>
      <c r="I289" s="156">
        <v>29</v>
      </c>
      <c r="J289" s="325">
        <f t="shared" si="357"/>
        <v>0</v>
      </c>
      <c r="K289" s="325"/>
      <c r="L289" s="325"/>
      <c r="M289" s="325"/>
      <c r="N289" s="325"/>
      <c r="O289" s="394"/>
      <c r="P289" s="360">
        <f t="shared" si="385"/>
        <v>30</v>
      </c>
      <c r="Q289" s="359" t="str">
        <f t="shared" si="348"/>
        <v>cxx30</v>
      </c>
      <c r="R289" s="334">
        <f t="shared" si="358"/>
        <v>2</v>
      </c>
      <c r="S289" s="82">
        <f t="shared" si="359"/>
        <v>0</v>
      </c>
      <c r="T289" s="295">
        <f t="shared" si="360"/>
        <v>0</v>
      </c>
      <c r="U289" s="295">
        <f t="shared" si="386"/>
        <v>0</v>
      </c>
      <c r="V289" s="295">
        <f t="shared" si="361"/>
        <v>0</v>
      </c>
      <c r="W289" s="156">
        <v>29</v>
      </c>
      <c r="X289" s="325">
        <f t="shared" si="362"/>
        <v>0</v>
      </c>
      <c r="Y289" s="325"/>
      <c r="Z289" s="325"/>
      <c r="AA289" s="325"/>
      <c r="AB289" s="325"/>
      <c r="AC289" s="394"/>
      <c r="AD289" s="360">
        <f t="shared" si="387"/>
        <v>30</v>
      </c>
      <c r="AE289" s="359" t="str">
        <f t="shared" si="349"/>
        <v>cxx30</v>
      </c>
      <c r="AF289" s="334">
        <f t="shared" si="363"/>
        <v>2</v>
      </c>
      <c r="AG289" s="82">
        <f t="shared" si="364"/>
        <v>0</v>
      </c>
      <c r="AH289" s="295">
        <f t="shared" si="365"/>
        <v>0</v>
      </c>
      <c r="AI289" s="295">
        <f t="shared" si="388"/>
        <v>0</v>
      </c>
      <c r="AJ289" s="295">
        <f t="shared" si="366"/>
        <v>0</v>
      </c>
      <c r="AK289" s="156">
        <v>29</v>
      </c>
      <c r="AL289" s="325">
        <f t="shared" si="367"/>
        <v>0</v>
      </c>
      <c r="AM289" s="325"/>
      <c r="AN289" s="325"/>
      <c r="AO289" s="325"/>
      <c r="AP289" s="325"/>
      <c r="AQ289" s="394"/>
      <c r="AR289" s="360">
        <f t="shared" si="389"/>
        <v>30</v>
      </c>
      <c r="AS289" s="359" t="str">
        <f t="shared" si="350"/>
        <v>cxx30</v>
      </c>
      <c r="AT289" s="334">
        <f t="shared" si="368"/>
        <v>2</v>
      </c>
      <c r="AU289" s="82">
        <f t="shared" si="369"/>
        <v>0</v>
      </c>
      <c r="AV289" s="295">
        <f t="shared" si="370"/>
        <v>0</v>
      </c>
      <c r="AW289" s="295">
        <f t="shared" si="390"/>
        <v>0</v>
      </c>
      <c r="AX289" s="295">
        <f t="shared" si="371"/>
        <v>0</v>
      </c>
      <c r="AY289" s="156">
        <v>29</v>
      </c>
      <c r="AZ289" s="325">
        <f t="shared" si="372"/>
        <v>0</v>
      </c>
      <c r="BA289" s="325"/>
      <c r="BB289" s="325"/>
      <c r="BC289" s="325"/>
      <c r="BD289" s="325"/>
      <c r="BE289" s="394"/>
      <c r="BF289" s="360">
        <f t="shared" si="391"/>
        <v>30</v>
      </c>
      <c r="BG289" s="359" t="str">
        <f t="shared" si="351"/>
        <v>cxx30</v>
      </c>
      <c r="BH289" s="334">
        <f t="shared" si="373"/>
        <v>2</v>
      </c>
      <c r="BI289" s="82">
        <f t="shared" si="374"/>
        <v>0</v>
      </c>
      <c r="BJ289" s="295">
        <f t="shared" si="375"/>
        <v>0</v>
      </c>
      <c r="BK289" s="295">
        <f t="shared" si="392"/>
        <v>0</v>
      </c>
      <c r="BL289" s="295">
        <f t="shared" si="376"/>
        <v>0</v>
      </c>
      <c r="BM289" s="156">
        <v>29</v>
      </c>
      <c r="BN289" s="325">
        <f t="shared" si="377"/>
        <v>0</v>
      </c>
      <c r="BO289" s="325"/>
      <c r="BP289" s="325"/>
      <c r="BQ289" s="325"/>
      <c r="BR289" s="325"/>
      <c r="BS289" s="394"/>
      <c r="BT289" s="360">
        <f t="shared" si="393"/>
        <v>30</v>
      </c>
      <c r="BU289" s="359" t="str">
        <f t="shared" si="352"/>
        <v>cxx30</v>
      </c>
      <c r="BV289" s="334">
        <f t="shared" si="378"/>
        <v>2</v>
      </c>
      <c r="BW289" s="82">
        <f t="shared" si="379"/>
        <v>0</v>
      </c>
      <c r="BX289" s="295">
        <f t="shared" si="380"/>
        <v>0</v>
      </c>
      <c r="BY289" s="295">
        <f t="shared" si="394"/>
        <v>0</v>
      </c>
      <c r="BZ289" s="295">
        <f t="shared" si="381"/>
        <v>0</v>
      </c>
      <c r="CA289" s="156">
        <v>29</v>
      </c>
      <c r="CB289" s="325">
        <f t="shared" si="382"/>
        <v>0</v>
      </c>
      <c r="CC289" s="325"/>
      <c r="CD289" s="325"/>
      <c r="CE289" s="325"/>
      <c r="CF289" s="325"/>
      <c r="CH289" s="394"/>
    </row>
    <row r="290" spans="1:86" ht="15" customHeight="1">
      <c r="A290" s="394"/>
      <c r="B290" s="360">
        <f t="shared" si="383"/>
        <v>31</v>
      </c>
      <c r="C290" s="359" t="str">
        <f t="shared" si="347"/>
        <v>cxx31</v>
      </c>
      <c r="D290" s="334">
        <f t="shared" si="353"/>
        <v>2</v>
      </c>
      <c r="E290" s="82">
        <f t="shared" si="354"/>
        <v>0</v>
      </c>
      <c r="F290" s="295">
        <f t="shared" si="355"/>
        <v>0</v>
      </c>
      <c r="G290" s="295">
        <f t="shared" si="384"/>
        <v>0</v>
      </c>
      <c r="H290" s="295">
        <f t="shared" si="356"/>
        <v>0</v>
      </c>
      <c r="I290">
        <v>30</v>
      </c>
      <c r="J290" s="325">
        <f t="shared" si="357"/>
        <v>0</v>
      </c>
      <c r="K290" s="325"/>
      <c r="L290" s="325"/>
      <c r="M290" s="325"/>
      <c r="N290" s="325"/>
      <c r="O290" s="394"/>
      <c r="P290" s="360">
        <f t="shared" si="385"/>
        <v>31</v>
      </c>
      <c r="Q290" s="359" t="str">
        <f t="shared" si="348"/>
        <v>cxx31</v>
      </c>
      <c r="R290" s="334">
        <f t="shared" si="358"/>
        <v>2</v>
      </c>
      <c r="S290" s="82">
        <f t="shared" si="359"/>
        <v>0</v>
      </c>
      <c r="T290" s="295">
        <f t="shared" si="360"/>
        <v>0</v>
      </c>
      <c r="U290" s="295">
        <f t="shared" si="386"/>
        <v>0</v>
      </c>
      <c r="V290" s="295">
        <f t="shared" si="361"/>
        <v>0</v>
      </c>
      <c r="W290">
        <v>30</v>
      </c>
      <c r="X290" s="325">
        <f t="shared" si="362"/>
        <v>0</v>
      </c>
      <c r="Y290" s="325"/>
      <c r="Z290" s="325"/>
      <c r="AA290" s="325"/>
      <c r="AB290" s="325"/>
      <c r="AC290" s="394"/>
      <c r="AD290" s="360">
        <f t="shared" si="387"/>
        <v>31</v>
      </c>
      <c r="AE290" s="359" t="str">
        <f t="shared" si="349"/>
        <v>cxx31</v>
      </c>
      <c r="AF290" s="334">
        <f t="shared" si="363"/>
        <v>2</v>
      </c>
      <c r="AG290" s="82">
        <f t="shared" si="364"/>
        <v>0</v>
      </c>
      <c r="AH290" s="295">
        <f t="shared" si="365"/>
        <v>0</v>
      </c>
      <c r="AI290" s="295">
        <f t="shared" si="388"/>
        <v>0</v>
      </c>
      <c r="AJ290" s="295">
        <f t="shared" si="366"/>
        <v>0</v>
      </c>
      <c r="AK290">
        <v>30</v>
      </c>
      <c r="AL290" s="325">
        <f t="shared" si="367"/>
        <v>0</v>
      </c>
      <c r="AM290" s="325"/>
      <c r="AN290" s="325"/>
      <c r="AO290" s="325"/>
      <c r="AP290" s="325"/>
      <c r="AQ290" s="394"/>
      <c r="AR290" s="360">
        <f t="shared" si="389"/>
        <v>31</v>
      </c>
      <c r="AS290" s="359" t="str">
        <f t="shared" si="350"/>
        <v>cxx31</v>
      </c>
      <c r="AT290" s="334">
        <f t="shared" si="368"/>
        <v>2</v>
      </c>
      <c r="AU290" s="82">
        <f t="shared" si="369"/>
        <v>0</v>
      </c>
      <c r="AV290" s="295">
        <f t="shared" si="370"/>
        <v>0</v>
      </c>
      <c r="AW290" s="295">
        <f t="shared" si="390"/>
        <v>0</v>
      </c>
      <c r="AX290" s="295">
        <f t="shared" si="371"/>
        <v>0</v>
      </c>
      <c r="AY290">
        <v>30</v>
      </c>
      <c r="AZ290" s="325">
        <f t="shared" si="372"/>
        <v>0</v>
      </c>
      <c r="BA290" s="325"/>
      <c r="BB290" s="325"/>
      <c r="BC290" s="325"/>
      <c r="BD290" s="325"/>
      <c r="BE290" s="394"/>
      <c r="BF290" s="360">
        <f t="shared" si="391"/>
        <v>31</v>
      </c>
      <c r="BG290" s="359" t="str">
        <f t="shared" si="351"/>
        <v>cxx31</v>
      </c>
      <c r="BH290" s="334">
        <f t="shared" si="373"/>
        <v>2</v>
      </c>
      <c r="BI290" s="82">
        <f t="shared" si="374"/>
        <v>0</v>
      </c>
      <c r="BJ290" s="295">
        <f t="shared" si="375"/>
        <v>0</v>
      </c>
      <c r="BK290" s="295">
        <f t="shared" si="392"/>
        <v>0</v>
      </c>
      <c r="BL290" s="295">
        <f t="shared" si="376"/>
        <v>0</v>
      </c>
      <c r="BM290">
        <v>30</v>
      </c>
      <c r="BN290" s="325">
        <f t="shared" si="377"/>
        <v>0</v>
      </c>
      <c r="BO290" s="325"/>
      <c r="BP290" s="325"/>
      <c r="BQ290" s="325"/>
      <c r="BR290" s="325"/>
      <c r="BS290" s="394"/>
      <c r="BT290" s="360">
        <f t="shared" si="393"/>
        <v>31</v>
      </c>
      <c r="BU290" s="359" t="str">
        <f t="shared" si="352"/>
        <v>cxx31</v>
      </c>
      <c r="BV290" s="334">
        <f t="shared" si="378"/>
        <v>2</v>
      </c>
      <c r="BW290" s="82">
        <f t="shared" si="379"/>
        <v>0</v>
      </c>
      <c r="BX290" s="295">
        <f t="shared" si="380"/>
        <v>0</v>
      </c>
      <c r="BY290" s="295">
        <f t="shared" si="394"/>
        <v>0</v>
      </c>
      <c r="BZ290" s="295">
        <f t="shared" si="381"/>
        <v>0</v>
      </c>
      <c r="CA290">
        <v>30</v>
      </c>
      <c r="CB290" s="325">
        <f t="shared" si="382"/>
        <v>0</v>
      </c>
      <c r="CC290" s="325"/>
      <c r="CD290" s="325"/>
      <c r="CE290" s="325"/>
      <c r="CF290" s="325"/>
      <c r="CH290" s="394"/>
    </row>
    <row r="291" spans="1:86" ht="15" customHeight="1">
      <c r="A291" s="394"/>
      <c r="B291" s="360">
        <f t="shared" si="383"/>
        <v>32</v>
      </c>
      <c r="C291" s="359" t="str">
        <f t="shared" si="347"/>
        <v>cxx32</v>
      </c>
      <c r="D291" s="334">
        <f t="shared" si="353"/>
        <v>2</v>
      </c>
      <c r="E291" s="82">
        <f t="shared" si="354"/>
        <v>0</v>
      </c>
      <c r="F291" s="295">
        <f t="shared" si="355"/>
        <v>0</v>
      </c>
      <c r="G291" s="295">
        <f t="shared" si="384"/>
        <v>0</v>
      </c>
      <c r="H291" s="295">
        <f t="shared" si="356"/>
        <v>0</v>
      </c>
      <c r="I291" s="156">
        <v>31</v>
      </c>
      <c r="J291" s="325">
        <f t="shared" si="357"/>
        <v>0</v>
      </c>
      <c r="K291" s="325"/>
      <c r="L291" s="325"/>
      <c r="M291" s="325"/>
      <c r="N291" s="325"/>
      <c r="O291" s="394"/>
      <c r="P291" s="360">
        <f t="shared" si="385"/>
        <v>32</v>
      </c>
      <c r="Q291" s="359" t="str">
        <f t="shared" si="348"/>
        <v>cxx32</v>
      </c>
      <c r="R291" s="334">
        <f t="shared" si="358"/>
        <v>2</v>
      </c>
      <c r="S291" s="82">
        <f t="shared" si="359"/>
        <v>0</v>
      </c>
      <c r="T291" s="295">
        <f t="shared" si="360"/>
        <v>0</v>
      </c>
      <c r="U291" s="295">
        <f t="shared" si="386"/>
        <v>0</v>
      </c>
      <c r="V291" s="295">
        <f t="shared" si="361"/>
        <v>0</v>
      </c>
      <c r="W291" s="156">
        <v>31</v>
      </c>
      <c r="X291" s="325">
        <f t="shared" si="362"/>
        <v>0</v>
      </c>
      <c r="Y291" s="325"/>
      <c r="Z291" s="325"/>
      <c r="AA291" s="325"/>
      <c r="AB291" s="325"/>
      <c r="AC291" s="394"/>
      <c r="AD291" s="360">
        <f t="shared" si="387"/>
        <v>32</v>
      </c>
      <c r="AE291" s="359" t="str">
        <f t="shared" si="349"/>
        <v>cxx32</v>
      </c>
      <c r="AF291" s="334">
        <f t="shared" si="363"/>
        <v>2</v>
      </c>
      <c r="AG291" s="82">
        <f t="shared" si="364"/>
        <v>0</v>
      </c>
      <c r="AH291" s="295">
        <f t="shared" si="365"/>
        <v>0</v>
      </c>
      <c r="AI291" s="295">
        <f t="shared" si="388"/>
        <v>0</v>
      </c>
      <c r="AJ291" s="295">
        <f t="shared" si="366"/>
        <v>0</v>
      </c>
      <c r="AK291" s="156">
        <v>31</v>
      </c>
      <c r="AL291" s="325">
        <f t="shared" si="367"/>
        <v>0</v>
      </c>
      <c r="AM291" s="325"/>
      <c r="AN291" s="325"/>
      <c r="AO291" s="325"/>
      <c r="AP291" s="325"/>
      <c r="AQ291" s="394"/>
      <c r="AR291" s="360">
        <f t="shared" si="389"/>
        <v>32</v>
      </c>
      <c r="AS291" s="359" t="str">
        <f t="shared" si="350"/>
        <v>cxx32</v>
      </c>
      <c r="AT291" s="334">
        <f t="shared" si="368"/>
        <v>2</v>
      </c>
      <c r="AU291" s="82">
        <f t="shared" si="369"/>
        <v>0</v>
      </c>
      <c r="AV291" s="295">
        <f t="shared" si="370"/>
        <v>0</v>
      </c>
      <c r="AW291" s="295">
        <f t="shared" si="390"/>
        <v>0</v>
      </c>
      <c r="AX291" s="295">
        <f t="shared" si="371"/>
        <v>0</v>
      </c>
      <c r="AY291" s="156">
        <v>31</v>
      </c>
      <c r="AZ291" s="325">
        <f t="shared" si="372"/>
        <v>0</v>
      </c>
      <c r="BA291" s="325"/>
      <c r="BB291" s="325"/>
      <c r="BC291" s="325"/>
      <c r="BD291" s="325"/>
      <c r="BE291" s="394"/>
      <c r="BF291" s="360">
        <f t="shared" si="391"/>
        <v>32</v>
      </c>
      <c r="BG291" s="359" t="str">
        <f t="shared" si="351"/>
        <v>cxx32</v>
      </c>
      <c r="BH291" s="334">
        <f t="shared" si="373"/>
        <v>2</v>
      </c>
      <c r="BI291" s="82">
        <f t="shared" si="374"/>
        <v>0</v>
      </c>
      <c r="BJ291" s="295">
        <f t="shared" si="375"/>
        <v>0</v>
      </c>
      <c r="BK291" s="295">
        <f t="shared" si="392"/>
        <v>0</v>
      </c>
      <c r="BL291" s="295">
        <f t="shared" si="376"/>
        <v>0</v>
      </c>
      <c r="BM291" s="156">
        <v>31</v>
      </c>
      <c r="BN291" s="325">
        <f t="shared" si="377"/>
        <v>0</v>
      </c>
      <c r="BO291" s="325"/>
      <c r="BP291" s="325"/>
      <c r="BQ291" s="325"/>
      <c r="BR291" s="325"/>
      <c r="BS291" s="394"/>
      <c r="BT291" s="360">
        <f t="shared" si="393"/>
        <v>32</v>
      </c>
      <c r="BU291" s="359" t="str">
        <f t="shared" si="352"/>
        <v>cxx32</v>
      </c>
      <c r="BV291" s="334">
        <f t="shared" si="378"/>
        <v>2</v>
      </c>
      <c r="BW291" s="82">
        <f t="shared" si="379"/>
        <v>0</v>
      </c>
      <c r="BX291" s="295">
        <f t="shared" si="380"/>
        <v>0</v>
      </c>
      <c r="BY291" s="295">
        <f t="shared" si="394"/>
        <v>0</v>
      </c>
      <c r="BZ291" s="295">
        <f t="shared" si="381"/>
        <v>0</v>
      </c>
      <c r="CA291" s="156">
        <v>31</v>
      </c>
      <c r="CB291" s="325">
        <f t="shared" si="382"/>
        <v>0</v>
      </c>
      <c r="CC291" s="325"/>
      <c r="CD291" s="325"/>
      <c r="CE291" s="325"/>
      <c r="CF291" s="325"/>
      <c r="CH291" s="394"/>
    </row>
    <row r="292" spans="1:86" ht="15" customHeight="1">
      <c r="A292" s="394"/>
      <c r="B292" s="360">
        <f t="shared" si="383"/>
        <v>33</v>
      </c>
      <c r="C292" s="359" t="str">
        <f t="shared" si="347"/>
        <v>cxx33</v>
      </c>
      <c r="D292" s="334">
        <f t="shared" si="353"/>
        <v>2</v>
      </c>
      <c r="E292" s="82">
        <f t="shared" si="354"/>
        <v>0</v>
      </c>
      <c r="F292" s="295">
        <f t="shared" si="355"/>
        <v>0</v>
      </c>
      <c r="G292" s="295">
        <f t="shared" si="384"/>
        <v>0</v>
      </c>
      <c r="H292" s="295">
        <f t="shared" si="356"/>
        <v>0</v>
      </c>
      <c r="I292">
        <v>32</v>
      </c>
      <c r="J292" s="325">
        <f t="shared" si="357"/>
        <v>0</v>
      </c>
      <c r="K292" s="325"/>
      <c r="L292" s="325"/>
      <c r="M292" s="325"/>
      <c r="N292" s="325"/>
      <c r="O292" s="394"/>
      <c r="P292" s="360">
        <f t="shared" si="385"/>
        <v>33</v>
      </c>
      <c r="Q292" s="359" t="str">
        <f t="shared" si="348"/>
        <v>cxx33</v>
      </c>
      <c r="R292" s="334">
        <f t="shared" si="358"/>
        <v>2</v>
      </c>
      <c r="S292" s="82">
        <f t="shared" si="359"/>
        <v>0</v>
      </c>
      <c r="T292" s="295">
        <f t="shared" si="360"/>
        <v>0</v>
      </c>
      <c r="U292" s="295">
        <f t="shared" si="386"/>
        <v>0</v>
      </c>
      <c r="V292" s="295">
        <f t="shared" si="361"/>
        <v>0</v>
      </c>
      <c r="W292">
        <v>32</v>
      </c>
      <c r="X292" s="325">
        <f t="shared" si="362"/>
        <v>0</v>
      </c>
      <c r="Y292" s="325"/>
      <c r="Z292" s="325"/>
      <c r="AA292" s="325"/>
      <c r="AB292" s="325"/>
      <c r="AC292" s="394"/>
      <c r="AD292" s="360">
        <f t="shared" si="387"/>
        <v>33</v>
      </c>
      <c r="AE292" s="359" t="str">
        <f t="shared" si="349"/>
        <v>cxx33</v>
      </c>
      <c r="AF292" s="334">
        <f t="shared" si="363"/>
        <v>2</v>
      </c>
      <c r="AG292" s="82">
        <f t="shared" si="364"/>
        <v>0</v>
      </c>
      <c r="AH292" s="295">
        <f t="shared" si="365"/>
        <v>0</v>
      </c>
      <c r="AI292" s="295">
        <f t="shared" si="388"/>
        <v>0</v>
      </c>
      <c r="AJ292" s="295">
        <f t="shared" si="366"/>
        <v>0</v>
      </c>
      <c r="AK292">
        <v>32</v>
      </c>
      <c r="AL292" s="325">
        <f t="shared" si="367"/>
        <v>0</v>
      </c>
      <c r="AM292" s="325"/>
      <c r="AN292" s="325"/>
      <c r="AO292" s="325"/>
      <c r="AP292" s="325"/>
      <c r="AQ292" s="394"/>
      <c r="AR292" s="360">
        <f t="shared" si="389"/>
        <v>33</v>
      </c>
      <c r="AS292" s="359" t="str">
        <f t="shared" si="350"/>
        <v>cxx33</v>
      </c>
      <c r="AT292" s="334">
        <f t="shared" si="368"/>
        <v>2</v>
      </c>
      <c r="AU292" s="82">
        <f t="shared" si="369"/>
        <v>0</v>
      </c>
      <c r="AV292" s="295">
        <f t="shared" si="370"/>
        <v>0</v>
      </c>
      <c r="AW292" s="295">
        <f t="shared" si="390"/>
        <v>0</v>
      </c>
      <c r="AX292" s="295">
        <f t="shared" si="371"/>
        <v>0</v>
      </c>
      <c r="AY292">
        <v>32</v>
      </c>
      <c r="AZ292" s="325">
        <f t="shared" si="372"/>
        <v>0</v>
      </c>
      <c r="BA292" s="325"/>
      <c r="BB292" s="325"/>
      <c r="BC292" s="325"/>
      <c r="BD292" s="325"/>
      <c r="BE292" s="394"/>
      <c r="BF292" s="360">
        <f t="shared" si="391"/>
        <v>33</v>
      </c>
      <c r="BG292" s="359" t="str">
        <f t="shared" si="351"/>
        <v>cxx33</v>
      </c>
      <c r="BH292" s="334">
        <f t="shared" si="373"/>
        <v>2</v>
      </c>
      <c r="BI292" s="82">
        <f t="shared" si="374"/>
        <v>0</v>
      </c>
      <c r="BJ292" s="295">
        <f t="shared" si="375"/>
        <v>0</v>
      </c>
      <c r="BK292" s="295">
        <f t="shared" si="392"/>
        <v>0</v>
      </c>
      <c r="BL292" s="295">
        <f t="shared" si="376"/>
        <v>0</v>
      </c>
      <c r="BM292">
        <v>32</v>
      </c>
      <c r="BN292" s="325">
        <f t="shared" si="377"/>
        <v>0</v>
      </c>
      <c r="BO292" s="325"/>
      <c r="BP292" s="325"/>
      <c r="BQ292" s="325"/>
      <c r="BR292" s="325"/>
      <c r="BS292" s="394"/>
      <c r="BT292" s="360">
        <f t="shared" si="393"/>
        <v>33</v>
      </c>
      <c r="BU292" s="359" t="str">
        <f t="shared" si="352"/>
        <v>cxx33</v>
      </c>
      <c r="BV292" s="334">
        <f t="shared" si="378"/>
        <v>2</v>
      </c>
      <c r="BW292" s="82">
        <f t="shared" si="379"/>
        <v>0</v>
      </c>
      <c r="BX292" s="295">
        <f t="shared" si="380"/>
        <v>0</v>
      </c>
      <c r="BY292" s="295">
        <f t="shared" si="394"/>
        <v>0</v>
      </c>
      <c r="BZ292" s="295">
        <f t="shared" si="381"/>
        <v>0</v>
      </c>
      <c r="CA292">
        <v>32</v>
      </c>
      <c r="CB292" s="325">
        <f t="shared" si="382"/>
        <v>0</v>
      </c>
      <c r="CC292" s="325"/>
      <c r="CD292" s="325"/>
      <c r="CE292" s="325"/>
      <c r="CF292" s="325"/>
      <c r="CH292" s="394"/>
    </row>
    <row r="293" spans="1:86" ht="15" customHeight="1">
      <c r="A293" s="394"/>
      <c r="B293" s="360">
        <f t="shared" si="383"/>
        <v>34</v>
      </c>
      <c r="C293" s="359" t="str">
        <f t="shared" si="347"/>
        <v>cxx34</v>
      </c>
      <c r="D293" s="334">
        <f t="shared" ref="D293:D324" si="395">IF(I293&gt;emp1_fin,3,IF(I293&lt;=emp1_conge,0,2))</f>
        <v>2</v>
      </c>
      <c r="E293" s="82">
        <f t="shared" ref="E293:E324" si="396">IF(D293=2,emp1_vers,0)</f>
        <v>0</v>
      </c>
      <c r="F293" s="295">
        <f t="shared" ref="F293:F324" si="397">IF(D293=0,0,ROUND(emp1_tx*H292,2))</f>
        <v>0</v>
      </c>
      <c r="G293" s="295">
        <f t="shared" si="384"/>
        <v>0</v>
      </c>
      <c r="H293" s="295">
        <f t="shared" ref="H293:H324" si="398">IF(OR(D293=3,I293=emp1_fin),0,IF(D293=0,H292+J293,H292-G293))</f>
        <v>0</v>
      </c>
      <c r="I293" s="156">
        <v>33</v>
      </c>
      <c r="J293" s="325">
        <f t="shared" ref="J293:J324" si="399">IF(AND(D293=0,D294=2),emp1_int_cumu,0)</f>
        <v>0</v>
      </c>
      <c r="K293" s="325"/>
      <c r="L293" s="325"/>
      <c r="M293" s="325"/>
      <c r="N293" s="325"/>
      <c r="O293" s="394"/>
      <c r="P293" s="360">
        <f t="shared" si="385"/>
        <v>34</v>
      </c>
      <c r="Q293" s="359" t="str">
        <f t="shared" si="348"/>
        <v>cxx34</v>
      </c>
      <c r="R293" s="334">
        <f t="shared" ref="R293:R324" si="400">IF(W293&gt;emp2_fin,3,IF(W293&lt;=emp2_conge,0,2))</f>
        <v>2</v>
      </c>
      <c r="S293" s="82">
        <f t="shared" ref="S293:S324" si="401">IF(R293=2,emp2_vers,0)</f>
        <v>0</v>
      </c>
      <c r="T293" s="295">
        <f t="shared" ref="T293:T324" si="402">IF(R293=0,0,ROUND(emp2_tx*V292,2))</f>
        <v>0</v>
      </c>
      <c r="U293" s="295">
        <f t="shared" si="386"/>
        <v>0</v>
      </c>
      <c r="V293" s="295">
        <f t="shared" ref="V293:V324" si="403">IF(OR(R293=3,W293=emp2_fin),0,IF(R293=0,V292+X293,V292-U293))</f>
        <v>0</v>
      </c>
      <c r="W293" s="156">
        <v>33</v>
      </c>
      <c r="X293" s="325">
        <f t="shared" ref="X293:X324" si="404">IF(AND(R293=0,R294=2),emp2_int_cumu,0)</f>
        <v>0</v>
      </c>
      <c r="Y293" s="325"/>
      <c r="Z293" s="325"/>
      <c r="AA293" s="325"/>
      <c r="AB293" s="325"/>
      <c r="AC293" s="394"/>
      <c r="AD293" s="360">
        <f t="shared" si="387"/>
        <v>34</v>
      </c>
      <c r="AE293" s="359" t="str">
        <f t="shared" si="349"/>
        <v>cxx34</v>
      </c>
      <c r="AF293" s="334">
        <f t="shared" ref="AF293:AF324" si="405">IF(AK293&gt;emp3_fin,3,IF(AK293&lt;=emp3_conge,0,2))</f>
        <v>2</v>
      </c>
      <c r="AG293" s="82">
        <f t="shared" ref="AG293:AG324" si="406">IF(AF293=2,emp3_vers,0)</f>
        <v>0</v>
      </c>
      <c r="AH293" s="295">
        <f t="shared" ref="AH293:AH324" si="407">IF(AF293=0,0,ROUND(emp3_tx*AJ292,2))</f>
        <v>0</v>
      </c>
      <c r="AI293" s="295">
        <f t="shared" si="388"/>
        <v>0</v>
      </c>
      <c r="AJ293" s="295">
        <f t="shared" ref="AJ293:AJ324" si="408">IF(OR(AF293=3,AK293=emp3_fin),0,IF(AF293=0,AJ292+AL293,AJ292-AI293))</f>
        <v>0</v>
      </c>
      <c r="AK293" s="156">
        <v>33</v>
      </c>
      <c r="AL293" s="325">
        <f t="shared" ref="AL293:AL324" si="409">IF(AND(AF293=0,AF294=2),emp3_int_cumu,0)</f>
        <v>0</v>
      </c>
      <c r="AM293" s="325"/>
      <c r="AN293" s="325"/>
      <c r="AO293" s="325"/>
      <c r="AP293" s="325"/>
      <c r="AQ293" s="394"/>
      <c r="AR293" s="360">
        <f t="shared" si="389"/>
        <v>34</v>
      </c>
      <c r="AS293" s="359" t="str">
        <f t="shared" si="350"/>
        <v>cxx34</v>
      </c>
      <c r="AT293" s="334">
        <f t="shared" ref="AT293:AT324" si="410">IF(AY293&gt;emp4_fin,3,IF(AY293&lt;=emp4_conge,0,2))</f>
        <v>2</v>
      </c>
      <c r="AU293" s="82">
        <f t="shared" ref="AU293:AU324" si="411">IF(AT293=2,emp4_vers,0)</f>
        <v>0</v>
      </c>
      <c r="AV293" s="295">
        <f t="shared" ref="AV293:AV324" si="412">IF(AT293=0,0,ROUND(emp4_tx*AX292,2))</f>
        <v>0</v>
      </c>
      <c r="AW293" s="295">
        <f t="shared" si="390"/>
        <v>0</v>
      </c>
      <c r="AX293" s="295">
        <f t="shared" ref="AX293:AX324" si="413">IF(OR(AT293=3,AY293=emp4_fin),0,IF(AT293=0,AX292+AZ293,AX292-AW293))</f>
        <v>0</v>
      </c>
      <c r="AY293" s="156">
        <v>33</v>
      </c>
      <c r="AZ293" s="325">
        <f t="shared" ref="AZ293:AZ324" si="414">IF(AND(AT293=0,AT294=2),emp4_int_cumu,0)</f>
        <v>0</v>
      </c>
      <c r="BA293" s="325"/>
      <c r="BB293" s="325"/>
      <c r="BC293" s="325"/>
      <c r="BD293" s="325"/>
      <c r="BE293" s="394"/>
      <c r="BF293" s="360">
        <f t="shared" si="391"/>
        <v>34</v>
      </c>
      <c r="BG293" s="359" t="str">
        <f t="shared" si="351"/>
        <v>cxx34</v>
      </c>
      <c r="BH293" s="334">
        <f t="shared" ref="BH293:BH324" si="415">IF(BM293&gt;emp5_fin,3,IF(BM293&lt;=emp5_conge,0,2))</f>
        <v>2</v>
      </c>
      <c r="BI293" s="82">
        <f t="shared" ref="BI293:BI324" si="416">IF(BH293=2,emp5_vers,0)</f>
        <v>0</v>
      </c>
      <c r="BJ293" s="295">
        <f t="shared" ref="BJ293:BJ324" si="417">IF(BH293=0,0,ROUND(emp5_tx*BL292,2))</f>
        <v>0</v>
      </c>
      <c r="BK293" s="295">
        <f t="shared" si="392"/>
        <v>0</v>
      </c>
      <c r="BL293" s="295">
        <f t="shared" ref="BL293:BL324" si="418">IF(OR(BH293=3,BM293=emp5_fin),0,IF(BH293=0,BL292+BN293,BL292-BK293))</f>
        <v>0</v>
      </c>
      <c r="BM293" s="156">
        <v>33</v>
      </c>
      <c r="BN293" s="325">
        <f t="shared" ref="BN293:BN324" si="419">IF(AND(BH293=0,BH294=2),emp5_int_cumu,0)</f>
        <v>0</v>
      </c>
      <c r="BO293" s="325"/>
      <c r="BP293" s="325"/>
      <c r="BQ293" s="325"/>
      <c r="BR293" s="325"/>
      <c r="BS293" s="394"/>
      <c r="BT293" s="360">
        <f t="shared" si="393"/>
        <v>34</v>
      </c>
      <c r="BU293" s="359" t="str">
        <f t="shared" si="352"/>
        <v>cxx34</v>
      </c>
      <c r="BV293" s="334">
        <f t="shared" ref="BV293:BV324" si="420">IF(CA293&gt;emp6_fin,3,IF(CA293&lt;=emp6_conge,0,2))</f>
        <v>2</v>
      </c>
      <c r="BW293" s="82">
        <f t="shared" ref="BW293:BW324" si="421">IF(BV293=2,emp6_vers,0)</f>
        <v>0</v>
      </c>
      <c r="BX293" s="295">
        <f t="shared" ref="BX293:BX324" si="422">IF(BV293=0,0,ROUND(emp6_tx*BZ292,2))</f>
        <v>0</v>
      </c>
      <c r="BY293" s="295">
        <f t="shared" si="394"/>
        <v>0</v>
      </c>
      <c r="BZ293" s="295">
        <f t="shared" ref="BZ293:BZ324" si="423">IF(OR(BV293=3,CA293=emp6_fin),0,IF(BV293=0,BZ292+CB293,BZ292-BY293))</f>
        <v>0</v>
      </c>
      <c r="CA293" s="156">
        <v>33</v>
      </c>
      <c r="CB293" s="325">
        <f t="shared" ref="CB293:CB324" si="424">IF(AND(BV293=0,BV294=2),emp6_int_cumu,0)</f>
        <v>0</v>
      </c>
      <c r="CC293" s="325"/>
      <c r="CD293" s="325"/>
      <c r="CE293" s="325"/>
      <c r="CF293" s="325"/>
      <c r="CH293" s="394"/>
    </row>
    <row r="294" spans="1:86" ht="15" customHeight="1">
      <c r="A294" s="394"/>
      <c r="B294" s="360">
        <f t="shared" si="383"/>
        <v>35</v>
      </c>
      <c r="C294" s="359" t="str">
        <f t="shared" si="347"/>
        <v>cxx35</v>
      </c>
      <c r="D294" s="334">
        <f t="shared" si="395"/>
        <v>2</v>
      </c>
      <c r="E294" s="82">
        <f t="shared" si="396"/>
        <v>0</v>
      </c>
      <c r="F294" s="295">
        <f t="shared" si="397"/>
        <v>0</v>
      </c>
      <c r="G294" s="295">
        <f t="shared" si="384"/>
        <v>0</v>
      </c>
      <c r="H294" s="295">
        <f t="shared" si="398"/>
        <v>0</v>
      </c>
      <c r="I294">
        <v>34</v>
      </c>
      <c r="J294" s="325">
        <f t="shared" si="399"/>
        <v>0</v>
      </c>
      <c r="K294" s="325"/>
      <c r="L294" s="325"/>
      <c r="M294" s="325"/>
      <c r="N294" s="325"/>
      <c r="O294" s="394"/>
      <c r="P294" s="360">
        <f t="shared" si="385"/>
        <v>35</v>
      </c>
      <c r="Q294" s="359" t="str">
        <f t="shared" si="348"/>
        <v>cxx35</v>
      </c>
      <c r="R294" s="334">
        <f t="shared" si="400"/>
        <v>2</v>
      </c>
      <c r="S294" s="82">
        <f t="shared" si="401"/>
        <v>0</v>
      </c>
      <c r="T294" s="295">
        <f t="shared" si="402"/>
        <v>0</v>
      </c>
      <c r="U294" s="295">
        <f t="shared" si="386"/>
        <v>0</v>
      </c>
      <c r="V294" s="295">
        <f t="shared" si="403"/>
        <v>0</v>
      </c>
      <c r="W294">
        <v>34</v>
      </c>
      <c r="X294" s="325">
        <f t="shared" si="404"/>
        <v>0</v>
      </c>
      <c r="Y294" s="325"/>
      <c r="Z294" s="325"/>
      <c r="AA294" s="325"/>
      <c r="AB294" s="325"/>
      <c r="AC294" s="394"/>
      <c r="AD294" s="360">
        <f t="shared" si="387"/>
        <v>35</v>
      </c>
      <c r="AE294" s="359" t="str">
        <f t="shared" si="349"/>
        <v>cxx35</v>
      </c>
      <c r="AF294" s="334">
        <f t="shared" si="405"/>
        <v>2</v>
      </c>
      <c r="AG294" s="82">
        <f t="shared" si="406"/>
        <v>0</v>
      </c>
      <c r="AH294" s="295">
        <f t="shared" si="407"/>
        <v>0</v>
      </c>
      <c r="AI294" s="295">
        <f t="shared" si="388"/>
        <v>0</v>
      </c>
      <c r="AJ294" s="295">
        <f t="shared" si="408"/>
        <v>0</v>
      </c>
      <c r="AK294">
        <v>34</v>
      </c>
      <c r="AL294" s="325">
        <f t="shared" si="409"/>
        <v>0</v>
      </c>
      <c r="AM294" s="325"/>
      <c r="AN294" s="325"/>
      <c r="AO294" s="325"/>
      <c r="AP294" s="325"/>
      <c r="AQ294" s="394"/>
      <c r="AR294" s="360">
        <f t="shared" si="389"/>
        <v>35</v>
      </c>
      <c r="AS294" s="359" t="str">
        <f t="shared" si="350"/>
        <v>cxx35</v>
      </c>
      <c r="AT294" s="334">
        <f t="shared" si="410"/>
        <v>2</v>
      </c>
      <c r="AU294" s="82">
        <f t="shared" si="411"/>
        <v>0</v>
      </c>
      <c r="AV294" s="295">
        <f t="shared" si="412"/>
        <v>0</v>
      </c>
      <c r="AW294" s="295">
        <f t="shared" si="390"/>
        <v>0</v>
      </c>
      <c r="AX294" s="295">
        <f t="shared" si="413"/>
        <v>0</v>
      </c>
      <c r="AY294">
        <v>34</v>
      </c>
      <c r="AZ294" s="325">
        <f t="shared" si="414"/>
        <v>0</v>
      </c>
      <c r="BA294" s="325"/>
      <c r="BB294" s="325"/>
      <c r="BC294" s="325"/>
      <c r="BD294" s="325"/>
      <c r="BE294" s="394"/>
      <c r="BF294" s="360">
        <f t="shared" si="391"/>
        <v>35</v>
      </c>
      <c r="BG294" s="359" t="str">
        <f t="shared" si="351"/>
        <v>cxx35</v>
      </c>
      <c r="BH294" s="334">
        <f t="shared" si="415"/>
        <v>2</v>
      </c>
      <c r="BI294" s="82">
        <f t="shared" si="416"/>
        <v>0</v>
      </c>
      <c r="BJ294" s="295">
        <f t="shared" si="417"/>
        <v>0</v>
      </c>
      <c r="BK294" s="295">
        <f t="shared" si="392"/>
        <v>0</v>
      </c>
      <c r="BL294" s="295">
        <f t="shared" si="418"/>
        <v>0</v>
      </c>
      <c r="BM294">
        <v>34</v>
      </c>
      <c r="BN294" s="325">
        <f t="shared" si="419"/>
        <v>0</v>
      </c>
      <c r="BO294" s="325"/>
      <c r="BP294" s="325"/>
      <c r="BQ294" s="325"/>
      <c r="BR294" s="325"/>
      <c r="BS294" s="394"/>
      <c r="BT294" s="360">
        <f t="shared" si="393"/>
        <v>35</v>
      </c>
      <c r="BU294" s="359" t="str">
        <f t="shared" si="352"/>
        <v>cxx35</v>
      </c>
      <c r="BV294" s="334">
        <f t="shared" si="420"/>
        <v>2</v>
      </c>
      <c r="BW294" s="82">
        <f t="shared" si="421"/>
        <v>0</v>
      </c>
      <c r="BX294" s="295">
        <f t="shared" si="422"/>
        <v>0</v>
      </c>
      <c r="BY294" s="295">
        <f t="shared" si="394"/>
        <v>0</v>
      </c>
      <c r="BZ294" s="295">
        <f t="shared" si="423"/>
        <v>0</v>
      </c>
      <c r="CA294">
        <v>34</v>
      </c>
      <c r="CB294" s="325">
        <f t="shared" si="424"/>
        <v>0</v>
      </c>
      <c r="CC294" s="325"/>
      <c r="CD294" s="325"/>
      <c r="CE294" s="325"/>
      <c r="CF294" s="325"/>
      <c r="CH294" s="394"/>
    </row>
    <row r="295" spans="1:86" ht="15" customHeight="1">
      <c r="A295" s="394"/>
      <c r="B295" s="360">
        <f t="shared" si="383"/>
        <v>36</v>
      </c>
      <c r="C295" s="359" t="str">
        <f t="shared" si="347"/>
        <v>cxx36</v>
      </c>
      <c r="D295" s="334">
        <f t="shared" si="395"/>
        <v>2</v>
      </c>
      <c r="E295" s="82">
        <f t="shared" si="396"/>
        <v>0</v>
      </c>
      <c r="F295" s="295">
        <f t="shared" si="397"/>
        <v>0</v>
      </c>
      <c r="G295" s="295">
        <f t="shared" si="384"/>
        <v>0</v>
      </c>
      <c r="H295" s="295">
        <f t="shared" si="398"/>
        <v>0</v>
      </c>
      <c r="I295" s="156">
        <v>35</v>
      </c>
      <c r="J295" s="325">
        <f t="shared" si="399"/>
        <v>0</v>
      </c>
      <c r="K295" s="325"/>
      <c r="L295" s="325"/>
      <c r="M295" s="325"/>
      <c r="N295" s="325"/>
      <c r="O295" s="394"/>
      <c r="P295" s="360">
        <f t="shared" si="385"/>
        <v>36</v>
      </c>
      <c r="Q295" s="359" t="str">
        <f t="shared" si="348"/>
        <v>cxx36</v>
      </c>
      <c r="R295" s="334">
        <f t="shared" si="400"/>
        <v>2</v>
      </c>
      <c r="S295" s="82">
        <f t="shared" si="401"/>
        <v>0</v>
      </c>
      <c r="T295" s="295">
        <f t="shared" si="402"/>
        <v>0</v>
      </c>
      <c r="U295" s="295">
        <f t="shared" si="386"/>
        <v>0</v>
      </c>
      <c r="V295" s="295">
        <f t="shared" si="403"/>
        <v>0</v>
      </c>
      <c r="W295" s="156">
        <v>35</v>
      </c>
      <c r="X295" s="325">
        <f t="shared" si="404"/>
        <v>0</v>
      </c>
      <c r="Y295" s="325"/>
      <c r="Z295" s="325"/>
      <c r="AA295" s="325"/>
      <c r="AB295" s="325"/>
      <c r="AC295" s="394"/>
      <c r="AD295" s="360">
        <f t="shared" si="387"/>
        <v>36</v>
      </c>
      <c r="AE295" s="359" t="str">
        <f t="shared" si="349"/>
        <v>cxx36</v>
      </c>
      <c r="AF295" s="334">
        <f t="shared" si="405"/>
        <v>2</v>
      </c>
      <c r="AG295" s="82">
        <f t="shared" si="406"/>
        <v>0</v>
      </c>
      <c r="AH295" s="295">
        <f t="shared" si="407"/>
        <v>0</v>
      </c>
      <c r="AI295" s="295">
        <f t="shared" si="388"/>
        <v>0</v>
      </c>
      <c r="AJ295" s="295">
        <f t="shared" si="408"/>
        <v>0</v>
      </c>
      <c r="AK295" s="156">
        <v>35</v>
      </c>
      <c r="AL295" s="325">
        <f t="shared" si="409"/>
        <v>0</v>
      </c>
      <c r="AM295" s="325"/>
      <c r="AN295" s="325"/>
      <c r="AO295" s="325"/>
      <c r="AP295" s="325"/>
      <c r="AQ295" s="394"/>
      <c r="AR295" s="360">
        <f t="shared" si="389"/>
        <v>36</v>
      </c>
      <c r="AS295" s="359" t="str">
        <f t="shared" si="350"/>
        <v>cxx36</v>
      </c>
      <c r="AT295" s="334">
        <f t="shared" si="410"/>
        <v>2</v>
      </c>
      <c r="AU295" s="82">
        <f t="shared" si="411"/>
        <v>0</v>
      </c>
      <c r="AV295" s="295">
        <f t="shared" si="412"/>
        <v>0</v>
      </c>
      <c r="AW295" s="295">
        <f t="shared" si="390"/>
        <v>0</v>
      </c>
      <c r="AX295" s="295">
        <f t="shared" si="413"/>
        <v>0</v>
      </c>
      <c r="AY295" s="156">
        <v>35</v>
      </c>
      <c r="AZ295" s="325">
        <f t="shared" si="414"/>
        <v>0</v>
      </c>
      <c r="BA295" s="325"/>
      <c r="BB295" s="325"/>
      <c r="BC295" s="325"/>
      <c r="BD295" s="325"/>
      <c r="BE295" s="394"/>
      <c r="BF295" s="360">
        <f t="shared" si="391"/>
        <v>36</v>
      </c>
      <c r="BG295" s="359" t="str">
        <f t="shared" si="351"/>
        <v>cxx36</v>
      </c>
      <c r="BH295" s="334">
        <f t="shared" si="415"/>
        <v>2</v>
      </c>
      <c r="BI295" s="82">
        <f t="shared" si="416"/>
        <v>0</v>
      </c>
      <c r="BJ295" s="295">
        <f t="shared" si="417"/>
        <v>0</v>
      </c>
      <c r="BK295" s="295">
        <f t="shared" si="392"/>
        <v>0</v>
      </c>
      <c r="BL295" s="295">
        <f t="shared" si="418"/>
        <v>0</v>
      </c>
      <c r="BM295" s="156">
        <v>35</v>
      </c>
      <c r="BN295" s="325">
        <f t="shared" si="419"/>
        <v>0</v>
      </c>
      <c r="BO295" s="325"/>
      <c r="BP295" s="325"/>
      <c r="BQ295" s="325"/>
      <c r="BR295" s="325"/>
      <c r="BS295" s="394"/>
      <c r="BT295" s="360">
        <f t="shared" si="393"/>
        <v>36</v>
      </c>
      <c r="BU295" s="359" t="str">
        <f t="shared" si="352"/>
        <v>cxx36</v>
      </c>
      <c r="BV295" s="334">
        <f t="shared" si="420"/>
        <v>2</v>
      </c>
      <c r="BW295" s="82">
        <f t="shared" si="421"/>
        <v>0</v>
      </c>
      <c r="BX295" s="295">
        <f t="shared" si="422"/>
        <v>0</v>
      </c>
      <c r="BY295" s="295">
        <f t="shared" si="394"/>
        <v>0</v>
      </c>
      <c r="BZ295" s="295">
        <f t="shared" si="423"/>
        <v>0</v>
      </c>
      <c r="CA295" s="156">
        <v>35</v>
      </c>
      <c r="CB295" s="325">
        <f t="shared" si="424"/>
        <v>0</v>
      </c>
      <c r="CC295" s="325"/>
      <c r="CD295" s="325"/>
      <c r="CE295" s="325"/>
      <c r="CF295" s="325"/>
      <c r="CH295" s="394"/>
    </row>
    <row r="296" spans="1:86" ht="15" customHeight="1">
      <c r="A296" s="394"/>
      <c r="B296" s="360">
        <f t="shared" si="383"/>
        <v>37</v>
      </c>
      <c r="C296" s="359" t="str">
        <f t="shared" si="347"/>
        <v>cxx37</v>
      </c>
      <c r="D296" s="334">
        <f t="shared" si="395"/>
        <v>2</v>
      </c>
      <c r="E296" s="82">
        <f t="shared" si="396"/>
        <v>0</v>
      </c>
      <c r="F296" s="295">
        <f t="shared" si="397"/>
        <v>0</v>
      </c>
      <c r="G296" s="295">
        <f t="shared" si="384"/>
        <v>0</v>
      </c>
      <c r="H296" s="295">
        <f t="shared" si="398"/>
        <v>0</v>
      </c>
      <c r="I296">
        <v>36</v>
      </c>
      <c r="J296" s="325">
        <f t="shared" si="399"/>
        <v>0</v>
      </c>
      <c r="K296" s="325"/>
      <c r="L296" s="325"/>
      <c r="M296" s="325"/>
      <c r="N296" s="325"/>
      <c r="O296" s="394"/>
      <c r="P296" s="360">
        <f t="shared" si="385"/>
        <v>37</v>
      </c>
      <c r="Q296" s="359" t="str">
        <f t="shared" si="348"/>
        <v>cxx37</v>
      </c>
      <c r="R296" s="334">
        <f t="shared" si="400"/>
        <v>2</v>
      </c>
      <c r="S296" s="82">
        <f t="shared" si="401"/>
        <v>0</v>
      </c>
      <c r="T296" s="295">
        <f t="shared" si="402"/>
        <v>0</v>
      </c>
      <c r="U296" s="295">
        <f t="shared" si="386"/>
        <v>0</v>
      </c>
      <c r="V296" s="295">
        <f t="shared" si="403"/>
        <v>0</v>
      </c>
      <c r="W296">
        <v>36</v>
      </c>
      <c r="X296" s="325">
        <f t="shared" si="404"/>
        <v>0</v>
      </c>
      <c r="Y296" s="325"/>
      <c r="Z296" s="325"/>
      <c r="AA296" s="325"/>
      <c r="AB296" s="325"/>
      <c r="AC296" s="394"/>
      <c r="AD296" s="360">
        <f t="shared" si="387"/>
        <v>37</v>
      </c>
      <c r="AE296" s="359" t="str">
        <f t="shared" si="349"/>
        <v>cxx37</v>
      </c>
      <c r="AF296" s="334">
        <f t="shared" si="405"/>
        <v>2</v>
      </c>
      <c r="AG296" s="82">
        <f t="shared" si="406"/>
        <v>0</v>
      </c>
      <c r="AH296" s="295">
        <f t="shared" si="407"/>
        <v>0</v>
      </c>
      <c r="AI296" s="295">
        <f t="shared" si="388"/>
        <v>0</v>
      </c>
      <c r="AJ296" s="295">
        <f t="shared" si="408"/>
        <v>0</v>
      </c>
      <c r="AK296">
        <v>36</v>
      </c>
      <c r="AL296" s="325">
        <f t="shared" si="409"/>
        <v>0</v>
      </c>
      <c r="AM296" s="325"/>
      <c r="AN296" s="325"/>
      <c r="AO296" s="325"/>
      <c r="AP296" s="325"/>
      <c r="AQ296" s="394"/>
      <c r="AR296" s="360">
        <f t="shared" si="389"/>
        <v>37</v>
      </c>
      <c r="AS296" s="359" t="str">
        <f t="shared" si="350"/>
        <v>cxx37</v>
      </c>
      <c r="AT296" s="334">
        <f t="shared" si="410"/>
        <v>2</v>
      </c>
      <c r="AU296" s="82">
        <f t="shared" si="411"/>
        <v>0</v>
      </c>
      <c r="AV296" s="295">
        <f t="shared" si="412"/>
        <v>0</v>
      </c>
      <c r="AW296" s="295">
        <f t="shared" si="390"/>
        <v>0</v>
      </c>
      <c r="AX296" s="295">
        <f t="shared" si="413"/>
        <v>0</v>
      </c>
      <c r="AY296">
        <v>36</v>
      </c>
      <c r="AZ296" s="325">
        <f t="shared" si="414"/>
        <v>0</v>
      </c>
      <c r="BA296" s="325"/>
      <c r="BB296" s="325"/>
      <c r="BC296" s="325"/>
      <c r="BD296" s="325"/>
      <c r="BE296" s="394"/>
      <c r="BF296" s="360">
        <f t="shared" si="391"/>
        <v>37</v>
      </c>
      <c r="BG296" s="359" t="str">
        <f t="shared" si="351"/>
        <v>cxx37</v>
      </c>
      <c r="BH296" s="334">
        <f t="shared" si="415"/>
        <v>2</v>
      </c>
      <c r="BI296" s="82">
        <f t="shared" si="416"/>
        <v>0</v>
      </c>
      <c r="BJ296" s="295">
        <f t="shared" si="417"/>
        <v>0</v>
      </c>
      <c r="BK296" s="295">
        <f t="shared" si="392"/>
        <v>0</v>
      </c>
      <c r="BL296" s="295">
        <f t="shared" si="418"/>
        <v>0</v>
      </c>
      <c r="BM296">
        <v>36</v>
      </c>
      <c r="BN296" s="325">
        <f t="shared" si="419"/>
        <v>0</v>
      </c>
      <c r="BO296" s="325"/>
      <c r="BP296" s="325"/>
      <c r="BQ296" s="325"/>
      <c r="BR296" s="325"/>
      <c r="BS296" s="394"/>
      <c r="BT296" s="360">
        <f t="shared" si="393"/>
        <v>37</v>
      </c>
      <c r="BU296" s="359" t="str">
        <f t="shared" si="352"/>
        <v>cxx37</v>
      </c>
      <c r="BV296" s="334">
        <f t="shared" si="420"/>
        <v>2</v>
      </c>
      <c r="BW296" s="82">
        <f t="shared" si="421"/>
        <v>0</v>
      </c>
      <c r="BX296" s="295">
        <f t="shared" si="422"/>
        <v>0</v>
      </c>
      <c r="BY296" s="295">
        <f t="shared" si="394"/>
        <v>0</v>
      </c>
      <c r="BZ296" s="295">
        <f t="shared" si="423"/>
        <v>0</v>
      </c>
      <c r="CA296">
        <v>36</v>
      </c>
      <c r="CB296" s="325">
        <f t="shared" si="424"/>
        <v>0</v>
      </c>
      <c r="CC296" s="325"/>
      <c r="CD296" s="325"/>
      <c r="CE296" s="325"/>
      <c r="CF296" s="325"/>
      <c r="CH296" s="394"/>
    </row>
    <row r="297" spans="1:86" ht="15" customHeight="1">
      <c r="A297" s="394"/>
      <c r="B297" s="360">
        <f t="shared" si="383"/>
        <v>38</v>
      </c>
      <c r="C297" s="359" t="str">
        <f t="shared" si="347"/>
        <v>cxx38</v>
      </c>
      <c r="D297" s="334">
        <f t="shared" si="395"/>
        <v>2</v>
      </c>
      <c r="E297" s="82">
        <f t="shared" si="396"/>
        <v>0</v>
      </c>
      <c r="F297" s="295">
        <f t="shared" si="397"/>
        <v>0</v>
      </c>
      <c r="G297" s="295">
        <f t="shared" si="384"/>
        <v>0</v>
      </c>
      <c r="H297" s="295">
        <f t="shared" si="398"/>
        <v>0</v>
      </c>
      <c r="I297" s="156">
        <v>37</v>
      </c>
      <c r="J297" s="325">
        <f t="shared" si="399"/>
        <v>0</v>
      </c>
      <c r="K297" s="325"/>
      <c r="L297" s="325"/>
      <c r="M297" s="325"/>
      <c r="N297" s="325"/>
      <c r="O297" s="394"/>
      <c r="P297" s="360">
        <f t="shared" si="385"/>
        <v>38</v>
      </c>
      <c r="Q297" s="359" t="str">
        <f t="shared" si="348"/>
        <v>cxx38</v>
      </c>
      <c r="R297" s="334">
        <f t="shared" si="400"/>
        <v>2</v>
      </c>
      <c r="S297" s="82">
        <f t="shared" si="401"/>
        <v>0</v>
      </c>
      <c r="T297" s="295">
        <f t="shared" si="402"/>
        <v>0</v>
      </c>
      <c r="U297" s="295">
        <f t="shared" si="386"/>
        <v>0</v>
      </c>
      <c r="V297" s="295">
        <f t="shared" si="403"/>
        <v>0</v>
      </c>
      <c r="W297" s="156">
        <v>37</v>
      </c>
      <c r="X297" s="325">
        <f t="shared" si="404"/>
        <v>0</v>
      </c>
      <c r="Y297" s="325"/>
      <c r="Z297" s="325"/>
      <c r="AA297" s="325"/>
      <c r="AB297" s="325"/>
      <c r="AC297" s="394"/>
      <c r="AD297" s="360">
        <f t="shared" si="387"/>
        <v>38</v>
      </c>
      <c r="AE297" s="359" t="str">
        <f t="shared" si="349"/>
        <v>cxx38</v>
      </c>
      <c r="AF297" s="334">
        <f t="shared" si="405"/>
        <v>2</v>
      </c>
      <c r="AG297" s="82">
        <f t="shared" si="406"/>
        <v>0</v>
      </c>
      <c r="AH297" s="295">
        <f t="shared" si="407"/>
        <v>0</v>
      </c>
      <c r="AI297" s="295">
        <f t="shared" si="388"/>
        <v>0</v>
      </c>
      <c r="AJ297" s="295">
        <f t="shared" si="408"/>
        <v>0</v>
      </c>
      <c r="AK297" s="156">
        <v>37</v>
      </c>
      <c r="AL297" s="325">
        <f t="shared" si="409"/>
        <v>0</v>
      </c>
      <c r="AM297" s="325"/>
      <c r="AN297" s="325"/>
      <c r="AO297" s="325"/>
      <c r="AP297" s="325"/>
      <c r="AQ297" s="394"/>
      <c r="AR297" s="360">
        <f t="shared" si="389"/>
        <v>38</v>
      </c>
      <c r="AS297" s="359" t="str">
        <f t="shared" si="350"/>
        <v>cxx38</v>
      </c>
      <c r="AT297" s="334">
        <f t="shared" si="410"/>
        <v>2</v>
      </c>
      <c r="AU297" s="82">
        <f t="shared" si="411"/>
        <v>0</v>
      </c>
      <c r="AV297" s="295">
        <f t="shared" si="412"/>
        <v>0</v>
      </c>
      <c r="AW297" s="295">
        <f t="shared" si="390"/>
        <v>0</v>
      </c>
      <c r="AX297" s="295">
        <f t="shared" si="413"/>
        <v>0</v>
      </c>
      <c r="AY297" s="156">
        <v>37</v>
      </c>
      <c r="AZ297" s="325">
        <f t="shared" si="414"/>
        <v>0</v>
      </c>
      <c r="BA297" s="325"/>
      <c r="BB297" s="325"/>
      <c r="BC297" s="325"/>
      <c r="BD297" s="325"/>
      <c r="BE297" s="394"/>
      <c r="BF297" s="360">
        <f t="shared" si="391"/>
        <v>38</v>
      </c>
      <c r="BG297" s="359" t="str">
        <f t="shared" si="351"/>
        <v>cxx38</v>
      </c>
      <c r="BH297" s="334">
        <f t="shared" si="415"/>
        <v>2</v>
      </c>
      <c r="BI297" s="82">
        <f t="shared" si="416"/>
        <v>0</v>
      </c>
      <c r="BJ297" s="295">
        <f t="shared" si="417"/>
        <v>0</v>
      </c>
      <c r="BK297" s="295">
        <f t="shared" si="392"/>
        <v>0</v>
      </c>
      <c r="BL297" s="295">
        <f t="shared" si="418"/>
        <v>0</v>
      </c>
      <c r="BM297" s="156">
        <v>37</v>
      </c>
      <c r="BN297" s="325">
        <f t="shared" si="419"/>
        <v>0</v>
      </c>
      <c r="BO297" s="325"/>
      <c r="BP297" s="325"/>
      <c r="BQ297" s="325"/>
      <c r="BR297" s="325"/>
      <c r="BS297" s="394"/>
      <c r="BT297" s="360">
        <f t="shared" si="393"/>
        <v>38</v>
      </c>
      <c r="BU297" s="359" t="str">
        <f t="shared" si="352"/>
        <v>cxx38</v>
      </c>
      <c r="BV297" s="334">
        <f t="shared" si="420"/>
        <v>2</v>
      </c>
      <c r="BW297" s="82">
        <f t="shared" si="421"/>
        <v>0</v>
      </c>
      <c r="BX297" s="295">
        <f t="shared" si="422"/>
        <v>0</v>
      </c>
      <c r="BY297" s="295">
        <f t="shared" si="394"/>
        <v>0</v>
      </c>
      <c r="BZ297" s="295">
        <f t="shared" si="423"/>
        <v>0</v>
      </c>
      <c r="CA297" s="156">
        <v>37</v>
      </c>
      <c r="CB297" s="325">
        <f t="shared" si="424"/>
        <v>0</v>
      </c>
      <c r="CC297" s="325"/>
      <c r="CD297" s="325"/>
      <c r="CE297" s="325"/>
      <c r="CF297" s="325"/>
      <c r="CH297" s="394"/>
    </row>
    <row r="298" spans="1:86" ht="15" customHeight="1">
      <c r="A298" s="394"/>
      <c r="B298" s="360">
        <f t="shared" si="383"/>
        <v>39</v>
      </c>
      <c r="C298" s="359" t="str">
        <f t="shared" si="347"/>
        <v>cxx39</v>
      </c>
      <c r="D298" s="334">
        <f t="shared" si="395"/>
        <v>2</v>
      </c>
      <c r="E298" s="82">
        <f t="shared" si="396"/>
        <v>0</v>
      </c>
      <c r="F298" s="295">
        <f t="shared" si="397"/>
        <v>0</v>
      </c>
      <c r="G298" s="295">
        <f t="shared" si="384"/>
        <v>0</v>
      </c>
      <c r="H298" s="295">
        <f t="shared" si="398"/>
        <v>0</v>
      </c>
      <c r="I298">
        <v>38</v>
      </c>
      <c r="J298" s="325">
        <f t="shared" si="399"/>
        <v>0</v>
      </c>
      <c r="K298" s="325"/>
      <c r="L298" s="325"/>
      <c r="M298" s="325"/>
      <c r="N298" s="325"/>
      <c r="O298" s="394"/>
      <c r="P298" s="360">
        <f t="shared" si="385"/>
        <v>39</v>
      </c>
      <c r="Q298" s="359" t="str">
        <f t="shared" si="348"/>
        <v>cxx39</v>
      </c>
      <c r="R298" s="334">
        <f t="shared" si="400"/>
        <v>2</v>
      </c>
      <c r="S298" s="82">
        <f t="shared" si="401"/>
        <v>0</v>
      </c>
      <c r="T298" s="295">
        <f t="shared" si="402"/>
        <v>0</v>
      </c>
      <c r="U298" s="295">
        <f t="shared" si="386"/>
        <v>0</v>
      </c>
      <c r="V298" s="295">
        <f t="shared" si="403"/>
        <v>0</v>
      </c>
      <c r="W298">
        <v>38</v>
      </c>
      <c r="X298" s="325">
        <f t="shared" si="404"/>
        <v>0</v>
      </c>
      <c r="Y298" s="325"/>
      <c r="Z298" s="325"/>
      <c r="AA298" s="325"/>
      <c r="AB298" s="325"/>
      <c r="AC298" s="394"/>
      <c r="AD298" s="360">
        <f t="shared" si="387"/>
        <v>39</v>
      </c>
      <c r="AE298" s="359" t="str">
        <f t="shared" si="349"/>
        <v>cxx39</v>
      </c>
      <c r="AF298" s="334">
        <f t="shared" si="405"/>
        <v>2</v>
      </c>
      <c r="AG298" s="82">
        <f t="shared" si="406"/>
        <v>0</v>
      </c>
      <c r="AH298" s="295">
        <f t="shared" si="407"/>
        <v>0</v>
      </c>
      <c r="AI298" s="295">
        <f t="shared" si="388"/>
        <v>0</v>
      </c>
      <c r="AJ298" s="295">
        <f t="shared" si="408"/>
        <v>0</v>
      </c>
      <c r="AK298">
        <v>38</v>
      </c>
      <c r="AL298" s="325">
        <f t="shared" si="409"/>
        <v>0</v>
      </c>
      <c r="AM298" s="325"/>
      <c r="AN298" s="325"/>
      <c r="AO298" s="325"/>
      <c r="AP298" s="325"/>
      <c r="AQ298" s="394"/>
      <c r="AR298" s="360">
        <f t="shared" si="389"/>
        <v>39</v>
      </c>
      <c r="AS298" s="359" t="str">
        <f t="shared" si="350"/>
        <v>cxx39</v>
      </c>
      <c r="AT298" s="334">
        <f t="shared" si="410"/>
        <v>2</v>
      </c>
      <c r="AU298" s="82">
        <f t="shared" si="411"/>
        <v>0</v>
      </c>
      <c r="AV298" s="295">
        <f t="shared" si="412"/>
        <v>0</v>
      </c>
      <c r="AW298" s="295">
        <f t="shared" si="390"/>
        <v>0</v>
      </c>
      <c r="AX298" s="295">
        <f t="shared" si="413"/>
        <v>0</v>
      </c>
      <c r="AY298">
        <v>38</v>
      </c>
      <c r="AZ298" s="325">
        <f t="shared" si="414"/>
        <v>0</v>
      </c>
      <c r="BA298" s="325"/>
      <c r="BB298" s="325"/>
      <c r="BC298" s="325"/>
      <c r="BD298" s="325"/>
      <c r="BE298" s="394"/>
      <c r="BF298" s="360">
        <f t="shared" si="391"/>
        <v>39</v>
      </c>
      <c r="BG298" s="359" t="str">
        <f t="shared" si="351"/>
        <v>cxx39</v>
      </c>
      <c r="BH298" s="334">
        <f t="shared" si="415"/>
        <v>2</v>
      </c>
      <c r="BI298" s="82">
        <f t="shared" si="416"/>
        <v>0</v>
      </c>
      <c r="BJ298" s="295">
        <f t="shared" si="417"/>
        <v>0</v>
      </c>
      <c r="BK298" s="295">
        <f t="shared" si="392"/>
        <v>0</v>
      </c>
      <c r="BL298" s="295">
        <f t="shared" si="418"/>
        <v>0</v>
      </c>
      <c r="BM298">
        <v>38</v>
      </c>
      <c r="BN298" s="325">
        <f t="shared" si="419"/>
        <v>0</v>
      </c>
      <c r="BO298" s="325"/>
      <c r="BP298" s="325"/>
      <c r="BQ298" s="325"/>
      <c r="BR298" s="325"/>
      <c r="BS298" s="394"/>
      <c r="BT298" s="360">
        <f t="shared" si="393"/>
        <v>39</v>
      </c>
      <c r="BU298" s="359" t="str">
        <f t="shared" si="352"/>
        <v>cxx39</v>
      </c>
      <c r="BV298" s="334">
        <f t="shared" si="420"/>
        <v>2</v>
      </c>
      <c r="BW298" s="82">
        <f t="shared" si="421"/>
        <v>0</v>
      </c>
      <c r="BX298" s="295">
        <f t="shared" si="422"/>
        <v>0</v>
      </c>
      <c r="BY298" s="295">
        <f t="shared" si="394"/>
        <v>0</v>
      </c>
      <c r="BZ298" s="295">
        <f t="shared" si="423"/>
        <v>0</v>
      </c>
      <c r="CA298">
        <v>38</v>
      </c>
      <c r="CB298" s="325">
        <f t="shared" si="424"/>
        <v>0</v>
      </c>
      <c r="CC298" s="325"/>
      <c r="CD298" s="325"/>
      <c r="CE298" s="325"/>
      <c r="CF298" s="325"/>
      <c r="CH298" s="394"/>
    </row>
    <row r="299" spans="1:86" ht="15" customHeight="1">
      <c r="A299" s="394"/>
      <c r="B299" s="360">
        <f t="shared" si="383"/>
        <v>40</v>
      </c>
      <c r="C299" s="359" t="str">
        <f t="shared" si="347"/>
        <v>cxx40</v>
      </c>
      <c r="D299" s="334">
        <f t="shared" si="395"/>
        <v>2</v>
      </c>
      <c r="E299" s="82">
        <f t="shared" si="396"/>
        <v>0</v>
      </c>
      <c r="F299" s="295">
        <f t="shared" si="397"/>
        <v>0</v>
      </c>
      <c r="G299" s="295">
        <f t="shared" si="384"/>
        <v>0</v>
      </c>
      <c r="H299" s="295">
        <f t="shared" si="398"/>
        <v>0</v>
      </c>
      <c r="I299" s="156">
        <v>39</v>
      </c>
      <c r="J299" s="325">
        <f t="shared" si="399"/>
        <v>0</v>
      </c>
      <c r="K299" s="325"/>
      <c r="L299" s="325"/>
      <c r="M299" s="325"/>
      <c r="N299" s="325"/>
      <c r="O299" s="394"/>
      <c r="P299" s="360">
        <f t="shared" si="385"/>
        <v>40</v>
      </c>
      <c r="Q299" s="359" t="str">
        <f t="shared" si="348"/>
        <v>cxx40</v>
      </c>
      <c r="R299" s="334">
        <f t="shared" si="400"/>
        <v>2</v>
      </c>
      <c r="S299" s="82">
        <f t="shared" si="401"/>
        <v>0</v>
      </c>
      <c r="T299" s="295">
        <f t="shared" si="402"/>
        <v>0</v>
      </c>
      <c r="U299" s="295">
        <f t="shared" si="386"/>
        <v>0</v>
      </c>
      <c r="V299" s="295">
        <f t="shared" si="403"/>
        <v>0</v>
      </c>
      <c r="W299" s="156">
        <v>39</v>
      </c>
      <c r="X299" s="325">
        <f t="shared" si="404"/>
        <v>0</v>
      </c>
      <c r="Y299" s="325"/>
      <c r="Z299" s="325"/>
      <c r="AA299" s="325"/>
      <c r="AB299" s="325"/>
      <c r="AC299" s="394"/>
      <c r="AD299" s="360">
        <f t="shared" si="387"/>
        <v>40</v>
      </c>
      <c r="AE299" s="359" t="str">
        <f t="shared" si="349"/>
        <v>cxx40</v>
      </c>
      <c r="AF299" s="334">
        <f t="shared" si="405"/>
        <v>2</v>
      </c>
      <c r="AG299" s="82">
        <f t="shared" si="406"/>
        <v>0</v>
      </c>
      <c r="AH299" s="295">
        <f t="shared" si="407"/>
        <v>0</v>
      </c>
      <c r="AI299" s="295">
        <f t="shared" si="388"/>
        <v>0</v>
      </c>
      <c r="AJ299" s="295">
        <f t="shared" si="408"/>
        <v>0</v>
      </c>
      <c r="AK299" s="156">
        <v>39</v>
      </c>
      <c r="AL299" s="325">
        <f t="shared" si="409"/>
        <v>0</v>
      </c>
      <c r="AM299" s="325"/>
      <c r="AN299" s="325"/>
      <c r="AO299" s="325"/>
      <c r="AP299" s="325"/>
      <c r="AQ299" s="394"/>
      <c r="AR299" s="360">
        <f t="shared" si="389"/>
        <v>40</v>
      </c>
      <c r="AS299" s="359" t="str">
        <f t="shared" si="350"/>
        <v>cxx40</v>
      </c>
      <c r="AT299" s="334">
        <f t="shared" si="410"/>
        <v>2</v>
      </c>
      <c r="AU299" s="82">
        <f t="shared" si="411"/>
        <v>0</v>
      </c>
      <c r="AV299" s="295">
        <f t="shared" si="412"/>
        <v>0</v>
      </c>
      <c r="AW299" s="295">
        <f t="shared" si="390"/>
        <v>0</v>
      </c>
      <c r="AX299" s="295">
        <f t="shared" si="413"/>
        <v>0</v>
      </c>
      <c r="AY299" s="156">
        <v>39</v>
      </c>
      <c r="AZ299" s="325">
        <f t="shared" si="414"/>
        <v>0</v>
      </c>
      <c r="BA299" s="325"/>
      <c r="BB299" s="325"/>
      <c r="BC299" s="325"/>
      <c r="BD299" s="325"/>
      <c r="BE299" s="394"/>
      <c r="BF299" s="360">
        <f t="shared" si="391"/>
        <v>40</v>
      </c>
      <c r="BG299" s="359" t="str">
        <f t="shared" si="351"/>
        <v>cxx40</v>
      </c>
      <c r="BH299" s="334">
        <f t="shared" si="415"/>
        <v>2</v>
      </c>
      <c r="BI299" s="82">
        <f t="shared" si="416"/>
        <v>0</v>
      </c>
      <c r="BJ299" s="295">
        <f t="shared" si="417"/>
        <v>0</v>
      </c>
      <c r="BK299" s="295">
        <f t="shared" si="392"/>
        <v>0</v>
      </c>
      <c r="BL299" s="295">
        <f t="shared" si="418"/>
        <v>0</v>
      </c>
      <c r="BM299" s="156">
        <v>39</v>
      </c>
      <c r="BN299" s="325">
        <f t="shared" si="419"/>
        <v>0</v>
      </c>
      <c r="BO299" s="325"/>
      <c r="BP299" s="325"/>
      <c r="BQ299" s="325"/>
      <c r="BR299" s="325"/>
      <c r="BS299" s="394"/>
      <c r="BT299" s="360">
        <f t="shared" si="393"/>
        <v>40</v>
      </c>
      <c r="BU299" s="359" t="str">
        <f t="shared" si="352"/>
        <v>cxx40</v>
      </c>
      <c r="BV299" s="334">
        <f t="shared" si="420"/>
        <v>2</v>
      </c>
      <c r="BW299" s="82">
        <f t="shared" si="421"/>
        <v>0</v>
      </c>
      <c r="BX299" s="295">
        <f t="shared" si="422"/>
        <v>0</v>
      </c>
      <c r="BY299" s="295">
        <f t="shared" si="394"/>
        <v>0</v>
      </c>
      <c r="BZ299" s="295">
        <f t="shared" si="423"/>
        <v>0</v>
      </c>
      <c r="CA299" s="156">
        <v>39</v>
      </c>
      <c r="CB299" s="325">
        <f t="shared" si="424"/>
        <v>0</v>
      </c>
      <c r="CC299" s="325"/>
      <c r="CD299" s="325"/>
      <c r="CE299" s="325"/>
      <c r="CF299" s="325"/>
      <c r="CH299" s="394"/>
    </row>
    <row r="300" spans="1:86" ht="15" customHeight="1">
      <c r="A300" s="394"/>
      <c r="B300" s="360">
        <f t="shared" si="383"/>
        <v>41</v>
      </c>
      <c r="C300" s="359" t="str">
        <f t="shared" si="347"/>
        <v>cxx41</v>
      </c>
      <c r="D300" s="334">
        <f t="shared" si="395"/>
        <v>2</v>
      </c>
      <c r="E300" s="82">
        <f t="shared" si="396"/>
        <v>0</v>
      </c>
      <c r="F300" s="295">
        <f t="shared" si="397"/>
        <v>0</v>
      </c>
      <c r="G300" s="295">
        <f t="shared" si="384"/>
        <v>0</v>
      </c>
      <c r="H300" s="295">
        <f t="shared" si="398"/>
        <v>0</v>
      </c>
      <c r="I300">
        <v>40</v>
      </c>
      <c r="J300" s="325">
        <f t="shared" si="399"/>
        <v>0</v>
      </c>
      <c r="K300" s="325"/>
      <c r="L300" s="325"/>
      <c r="M300" s="325"/>
      <c r="N300" s="325"/>
      <c r="O300" s="394"/>
      <c r="P300" s="360">
        <f t="shared" si="385"/>
        <v>41</v>
      </c>
      <c r="Q300" s="359" t="str">
        <f t="shared" si="348"/>
        <v>cxx41</v>
      </c>
      <c r="R300" s="334">
        <f t="shared" si="400"/>
        <v>2</v>
      </c>
      <c r="S300" s="82">
        <f t="shared" si="401"/>
        <v>0</v>
      </c>
      <c r="T300" s="295">
        <f t="shared" si="402"/>
        <v>0</v>
      </c>
      <c r="U300" s="295">
        <f t="shared" si="386"/>
        <v>0</v>
      </c>
      <c r="V300" s="295">
        <f t="shared" si="403"/>
        <v>0</v>
      </c>
      <c r="W300">
        <v>40</v>
      </c>
      <c r="X300" s="325">
        <f t="shared" si="404"/>
        <v>0</v>
      </c>
      <c r="Y300" s="325"/>
      <c r="Z300" s="325"/>
      <c r="AA300" s="325"/>
      <c r="AB300" s="325"/>
      <c r="AC300" s="394"/>
      <c r="AD300" s="360">
        <f t="shared" si="387"/>
        <v>41</v>
      </c>
      <c r="AE300" s="359" t="str">
        <f t="shared" si="349"/>
        <v>cxx41</v>
      </c>
      <c r="AF300" s="334">
        <f t="shared" si="405"/>
        <v>2</v>
      </c>
      <c r="AG300" s="82">
        <f t="shared" si="406"/>
        <v>0</v>
      </c>
      <c r="AH300" s="295">
        <f t="shared" si="407"/>
        <v>0</v>
      </c>
      <c r="AI300" s="295">
        <f t="shared" si="388"/>
        <v>0</v>
      </c>
      <c r="AJ300" s="295">
        <f t="shared" si="408"/>
        <v>0</v>
      </c>
      <c r="AK300">
        <v>40</v>
      </c>
      <c r="AL300" s="325">
        <f t="shared" si="409"/>
        <v>0</v>
      </c>
      <c r="AM300" s="325"/>
      <c r="AN300" s="325"/>
      <c r="AO300" s="325"/>
      <c r="AP300" s="325"/>
      <c r="AQ300" s="394"/>
      <c r="AR300" s="360">
        <f t="shared" si="389"/>
        <v>41</v>
      </c>
      <c r="AS300" s="359" t="str">
        <f t="shared" si="350"/>
        <v>cxx41</v>
      </c>
      <c r="AT300" s="334">
        <f t="shared" si="410"/>
        <v>2</v>
      </c>
      <c r="AU300" s="82">
        <f t="shared" si="411"/>
        <v>0</v>
      </c>
      <c r="AV300" s="295">
        <f t="shared" si="412"/>
        <v>0</v>
      </c>
      <c r="AW300" s="295">
        <f t="shared" si="390"/>
        <v>0</v>
      </c>
      <c r="AX300" s="295">
        <f t="shared" si="413"/>
        <v>0</v>
      </c>
      <c r="AY300">
        <v>40</v>
      </c>
      <c r="AZ300" s="325">
        <f t="shared" si="414"/>
        <v>0</v>
      </c>
      <c r="BA300" s="325"/>
      <c r="BB300" s="325"/>
      <c r="BC300" s="325"/>
      <c r="BD300" s="325"/>
      <c r="BE300" s="394"/>
      <c r="BF300" s="360">
        <f t="shared" si="391"/>
        <v>41</v>
      </c>
      <c r="BG300" s="359" t="str">
        <f t="shared" si="351"/>
        <v>cxx41</v>
      </c>
      <c r="BH300" s="334">
        <f t="shared" si="415"/>
        <v>2</v>
      </c>
      <c r="BI300" s="82">
        <f t="shared" si="416"/>
        <v>0</v>
      </c>
      <c r="BJ300" s="295">
        <f t="shared" si="417"/>
        <v>0</v>
      </c>
      <c r="BK300" s="295">
        <f t="shared" si="392"/>
        <v>0</v>
      </c>
      <c r="BL300" s="295">
        <f t="shared" si="418"/>
        <v>0</v>
      </c>
      <c r="BM300">
        <v>40</v>
      </c>
      <c r="BN300" s="325">
        <f t="shared" si="419"/>
        <v>0</v>
      </c>
      <c r="BO300" s="325"/>
      <c r="BP300" s="325"/>
      <c r="BQ300" s="325"/>
      <c r="BR300" s="325"/>
      <c r="BS300" s="394"/>
      <c r="BT300" s="360">
        <f t="shared" si="393"/>
        <v>41</v>
      </c>
      <c r="BU300" s="359" t="str">
        <f t="shared" si="352"/>
        <v>cxx41</v>
      </c>
      <c r="BV300" s="334">
        <f t="shared" si="420"/>
        <v>2</v>
      </c>
      <c r="BW300" s="82">
        <f t="shared" si="421"/>
        <v>0</v>
      </c>
      <c r="BX300" s="295">
        <f t="shared" si="422"/>
        <v>0</v>
      </c>
      <c r="BY300" s="295">
        <f t="shared" si="394"/>
        <v>0</v>
      </c>
      <c r="BZ300" s="295">
        <f t="shared" si="423"/>
        <v>0</v>
      </c>
      <c r="CA300">
        <v>40</v>
      </c>
      <c r="CB300" s="325">
        <f t="shared" si="424"/>
        <v>0</v>
      </c>
      <c r="CC300" s="325"/>
      <c r="CD300" s="325"/>
      <c r="CE300" s="325"/>
      <c r="CF300" s="325"/>
      <c r="CH300" s="394"/>
    </row>
    <row r="301" spans="1:86" ht="15" customHeight="1">
      <c r="A301" s="394"/>
      <c r="B301" s="360">
        <f t="shared" si="383"/>
        <v>42</v>
      </c>
      <c r="C301" s="359" t="str">
        <f t="shared" si="347"/>
        <v>cxx42</v>
      </c>
      <c r="D301" s="334">
        <f t="shared" si="395"/>
        <v>2</v>
      </c>
      <c r="E301" s="82">
        <f t="shared" si="396"/>
        <v>0</v>
      </c>
      <c r="F301" s="295">
        <f t="shared" si="397"/>
        <v>0</v>
      </c>
      <c r="G301" s="295">
        <f t="shared" si="384"/>
        <v>0</v>
      </c>
      <c r="H301" s="295">
        <f t="shared" si="398"/>
        <v>0</v>
      </c>
      <c r="I301">
        <v>41</v>
      </c>
      <c r="J301" s="325">
        <f t="shared" si="399"/>
        <v>0</v>
      </c>
      <c r="K301" s="325"/>
      <c r="L301" s="325"/>
      <c r="M301" s="325"/>
      <c r="N301" s="325"/>
      <c r="O301" s="394"/>
      <c r="P301" s="360">
        <f t="shared" si="385"/>
        <v>42</v>
      </c>
      <c r="Q301" s="359" t="str">
        <f t="shared" si="348"/>
        <v>cxx42</v>
      </c>
      <c r="R301" s="334">
        <f t="shared" si="400"/>
        <v>2</v>
      </c>
      <c r="S301" s="82">
        <f t="shared" si="401"/>
        <v>0</v>
      </c>
      <c r="T301" s="295">
        <f t="shared" si="402"/>
        <v>0</v>
      </c>
      <c r="U301" s="295">
        <f t="shared" si="386"/>
        <v>0</v>
      </c>
      <c r="V301" s="295">
        <f t="shared" si="403"/>
        <v>0</v>
      </c>
      <c r="W301">
        <v>41</v>
      </c>
      <c r="X301" s="325">
        <f t="shared" si="404"/>
        <v>0</v>
      </c>
      <c r="Y301" s="325"/>
      <c r="Z301" s="325"/>
      <c r="AA301" s="325"/>
      <c r="AB301" s="325"/>
      <c r="AC301" s="394"/>
      <c r="AD301" s="360">
        <f t="shared" si="387"/>
        <v>42</v>
      </c>
      <c r="AE301" s="359" t="str">
        <f t="shared" si="349"/>
        <v>cxx42</v>
      </c>
      <c r="AF301" s="334">
        <f t="shared" si="405"/>
        <v>2</v>
      </c>
      <c r="AG301" s="82">
        <f t="shared" si="406"/>
        <v>0</v>
      </c>
      <c r="AH301" s="295">
        <f t="shared" si="407"/>
        <v>0</v>
      </c>
      <c r="AI301" s="295">
        <f t="shared" si="388"/>
        <v>0</v>
      </c>
      <c r="AJ301" s="295">
        <f t="shared" si="408"/>
        <v>0</v>
      </c>
      <c r="AK301">
        <v>41</v>
      </c>
      <c r="AL301" s="325">
        <f t="shared" si="409"/>
        <v>0</v>
      </c>
      <c r="AM301" s="325"/>
      <c r="AN301" s="325"/>
      <c r="AO301" s="325"/>
      <c r="AP301" s="325"/>
      <c r="AQ301" s="394"/>
      <c r="AR301" s="360">
        <f t="shared" si="389"/>
        <v>42</v>
      </c>
      <c r="AS301" s="359" t="str">
        <f t="shared" si="350"/>
        <v>cxx42</v>
      </c>
      <c r="AT301" s="334">
        <f t="shared" si="410"/>
        <v>2</v>
      </c>
      <c r="AU301" s="82">
        <f t="shared" si="411"/>
        <v>0</v>
      </c>
      <c r="AV301" s="295">
        <f t="shared" si="412"/>
        <v>0</v>
      </c>
      <c r="AW301" s="295">
        <f t="shared" si="390"/>
        <v>0</v>
      </c>
      <c r="AX301" s="295">
        <f t="shared" si="413"/>
        <v>0</v>
      </c>
      <c r="AY301">
        <v>41</v>
      </c>
      <c r="AZ301" s="325">
        <f t="shared" si="414"/>
        <v>0</v>
      </c>
      <c r="BA301" s="325"/>
      <c r="BB301" s="325"/>
      <c r="BC301" s="325"/>
      <c r="BD301" s="325"/>
      <c r="BE301" s="394"/>
      <c r="BF301" s="360">
        <f t="shared" si="391"/>
        <v>42</v>
      </c>
      <c r="BG301" s="359" t="str">
        <f t="shared" si="351"/>
        <v>cxx42</v>
      </c>
      <c r="BH301" s="334">
        <f t="shared" si="415"/>
        <v>2</v>
      </c>
      <c r="BI301" s="82">
        <f t="shared" si="416"/>
        <v>0</v>
      </c>
      <c r="BJ301" s="295">
        <f t="shared" si="417"/>
        <v>0</v>
      </c>
      <c r="BK301" s="295">
        <f t="shared" si="392"/>
        <v>0</v>
      </c>
      <c r="BL301" s="295">
        <f t="shared" si="418"/>
        <v>0</v>
      </c>
      <c r="BM301">
        <v>41</v>
      </c>
      <c r="BN301" s="325">
        <f t="shared" si="419"/>
        <v>0</v>
      </c>
      <c r="BO301" s="325"/>
      <c r="BP301" s="325"/>
      <c r="BQ301" s="325"/>
      <c r="BR301" s="325"/>
      <c r="BS301" s="394"/>
      <c r="BT301" s="360">
        <f t="shared" si="393"/>
        <v>42</v>
      </c>
      <c r="BU301" s="359" t="str">
        <f t="shared" si="352"/>
        <v>cxx42</v>
      </c>
      <c r="BV301" s="334">
        <f t="shared" si="420"/>
        <v>2</v>
      </c>
      <c r="BW301" s="82">
        <f t="shared" si="421"/>
        <v>0</v>
      </c>
      <c r="BX301" s="295">
        <f t="shared" si="422"/>
        <v>0</v>
      </c>
      <c r="BY301" s="295">
        <f t="shared" si="394"/>
        <v>0</v>
      </c>
      <c r="BZ301" s="295">
        <f t="shared" si="423"/>
        <v>0</v>
      </c>
      <c r="CA301">
        <v>41</v>
      </c>
      <c r="CB301" s="325">
        <f t="shared" si="424"/>
        <v>0</v>
      </c>
      <c r="CC301" s="325"/>
      <c r="CD301" s="325"/>
      <c r="CE301" s="325"/>
      <c r="CF301" s="325"/>
      <c r="CH301" s="394"/>
    </row>
    <row r="302" spans="1:86" ht="15" customHeight="1">
      <c r="A302" s="394"/>
      <c r="B302" s="360">
        <f t="shared" si="383"/>
        <v>43</v>
      </c>
      <c r="C302" s="359" t="str">
        <f t="shared" si="347"/>
        <v>cxx43</v>
      </c>
      <c r="D302" s="334">
        <f t="shared" si="395"/>
        <v>2</v>
      </c>
      <c r="E302" s="82">
        <f t="shared" si="396"/>
        <v>0</v>
      </c>
      <c r="F302" s="295">
        <f t="shared" si="397"/>
        <v>0</v>
      </c>
      <c r="G302" s="295">
        <f t="shared" si="384"/>
        <v>0</v>
      </c>
      <c r="H302" s="295">
        <f t="shared" si="398"/>
        <v>0</v>
      </c>
      <c r="I302" s="156">
        <v>42</v>
      </c>
      <c r="J302" s="325">
        <f t="shared" si="399"/>
        <v>0</v>
      </c>
      <c r="K302" s="325"/>
      <c r="L302" s="325"/>
      <c r="M302" s="325"/>
      <c r="N302" s="325"/>
      <c r="O302" s="394"/>
      <c r="P302" s="360">
        <f t="shared" si="385"/>
        <v>43</v>
      </c>
      <c r="Q302" s="359" t="str">
        <f t="shared" si="348"/>
        <v>cxx43</v>
      </c>
      <c r="R302" s="334">
        <f t="shared" si="400"/>
        <v>2</v>
      </c>
      <c r="S302" s="82">
        <f t="shared" si="401"/>
        <v>0</v>
      </c>
      <c r="T302" s="295">
        <f t="shared" si="402"/>
        <v>0</v>
      </c>
      <c r="U302" s="295">
        <f t="shared" si="386"/>
        <v>0</v>
      </c>
      <c r="V302" s="295">
        <f t="shared" si="403"/>
        <v>0</v>
      </c>
      <c r="W302" s="156">
        <v>42</v>
      </c>
      <c r="X302" s="325">
        <f t="shared" si="404"/>
        <v>0</v>
      </c>
      <c r="Y302" s="325"/>
      <c r="Z302" s="325"/>
      <c r="AA302" s="325"/>
      <c r="AB302" s="325"/>
      <c r="AC302" s="394"/>
      <c r="AD302" s="360">
        <f t="shared" si="387"/>
        <v>43</v>
      </c>
      <c r="AE302" s="359" t="str">
        <f t="shared" si="349"/>
        <v>cxx43</v>
      </c>
      <c r="AF302" s="334">
        <f t="shared" si="405"/>
        <v>2</v>
      </c>
      <c r="AG302" s="82">
        <f t="shared" si="406"/>
        <v>0</v>
      </c>
      <c r="AH302" s="295">
        <f t="shared" si="407"/>
        <v>0</v>
      </c>
      <c r="AI302" s="295">
        <f t="shared" si="388"/>
        <v>0</v>
      </c>
      <c r="AJ302" s="295">
        <f t="shared" si="408"/>
        <v>0</v>
      </c>
      <c r="AK302" s="156">
        <v>42</v>
      </c>
      <c r="AL302" s="325">
        <f t="shared" si="409"/>
        <v>0</v>
      </c>
      <c r="AM302" s="325"/>
      <c r="AN302" s="325"/>
      <c r="AO302" s="325"/>
      <c r="AP302" s="325"/>
      <c r="AQ302" s="394"/>
      <c r="AR302" s="360">
        <f t="shared" si="389"/>
        <v>43</v>
      </c>
      <c r="AS302" s="359" t="str">
        <f t="shared" si="350"/>
        <v>cxx43</v>
      </c>
      <c r="AT302" s="334">
        <f t="shared" si="410"/>
        <v>2</v>
      </c>
      <c r="AU302" s="82">
        <f t="shared" si="411"/>
        <v>0</v>
      </c>
      <c r="AV302" s="295">
        <f t="shared" si="412"/>
        <v>0</v>
      </c>
      <c r="AW302" s="295">
        <f t="shared" si="390"/>
        <v>0</v>
      </c>
      <c r="AX302" s="295">
        <f t="shared" si="413"/>
        <v>0</v>
      </c>
      <c r="AY302" s="156">
        <v>42</v>
      </c>
      <c r="AZ302" s="325">
        <f t="shared" si="414"/>
        <v>0</v>
      </c>
      <c r="BA302" s="325"/>
      <c r="BB302" s="325"/>
      <c r="BC302" s="325"/>
      <c r="BD302" s="325"/>
      <c r="BE302" s="394"/>
      <c r="BF302" s="360">
        <f t="shared" si="391"/>
        <v>43</v>
      </c>
      <c r="BG302" s="359" t="str">
        <f t="shared" si="351"/>
        <v>cxx43</v>
      </c>
      <c r="BH302" s="334">
        <f t="shared" si="415"/>
        <v>2</v>
      </c>
      <c r="BI302" s="82">
        <f t="shared" si="416"/>
        <v>0</v>
      </c>
      <c r="BJ302" s="295">
        <f t="shared" si="417"/>
        <v>0</v>
      </c>
      <c r="BK302" s="295">
        <f t="shared" si="392"/>
        <v>0</v>
      </c>
      <c r="BL302" s="295">
        <f t="shared" si="418"/>
        <v>0</v>
      </c>
      <c r="BM302" s="156">
        <v>42</v>
      </c>
      <c r="BN302" s="325">
        <f t="shared" si="419"/>
        <v>0</v>
      </c>
      <c r="BO302" s="325"/>
      <c r="BP302" s="325"/>
      <c r="BQ302" s="325"/>
      <c r="BR302" s="325"/>
      <c r="BS302" s="394"/>
      <c r="BT302" s="360">
        <f t="shared" si="393"/>
        <v>43</v>
      </c>
      <c r="BU302" s="359" t="str">
        <f t="shared" si="352"/>
        <v>cxx43</v>
      </c>
      <c r="BV302" s="334">
        <f t="shared" si="420"/>
        <v>2</v>
      </c>
      <c r="BW302" s="82">
        <f t="shared" si="421"/>
        <v>0</v>
      </c>
      <c r="BX302" s="295">
        <f t="shared" si="422"/>
        <v>0</v>
      </c>
      <c r="BY302" s="295">
        <f t="shared" si="394"/>
        <v>0</v>
      </c>
      <c r="BZ302" s="295">
        <f t="shared" si="423"/>
        <v>0</v>
      </c>
      <c r="CA302" s="156">
        <v>42</v>
      </c>
      <c r="CB302" s="325">
        <f t="shared" si="424"/>
        <v>0</v>
      </c>
      <c r="CC302" s="325"/>
      <c r="CD302" s="325"/>
      <c r="CE302" s="325"/>
      <c r="CF302" s="325"/>
      <c r="CH302" s="394"/>
    </row>
    <row r="303" spans="1:86" ht="15" customHeight="1">
      <c r="A303" s="394"/>
      <c r="B303" s="360">
        <f t="shared" si="383"/>
        <v>44</v>
      </c>
      <c r="C303" s="359" t="str">
        <f t="shared" si="347"/>
        <v>cxx44</v>
      </c>
      <c r="D303" s="334">
        <f t="shared" si="395"/>
        <v>2</v>
      </c>
      <c r="E303" s="82">
        <f t="shared" si="396"/>
        <v>0</v>
      </c>
      <c r="F303" s="295">
        <f t="shared" si="397"/>
        <v>0</v>
      </c>
      <c r="G303" s="295">
        <f t="shared" si="384"/>
        <v>0</v>
      </c>
      <c r="H303" s="295">
        <f t="shared" si="398"/>
        <v>0</v>
      </c>
      <c r="I303">
        <v>43</v>
      </c>
      <c r="J303" s="325">
        <f t="shared" si="399"/>
        <v>0</v>
      </c>
      <c r="K303" s="325"/>
      <c r="L303" s="325"/>
      <c r="M303" s="325"/>
      <c r="N303" s="325"/>
      <c r="O303" s="394"/>
      <c r="P303" s="360">
        <f t="shared" si="385"/>
        <v>44</v>
      </c>
      <c r="Q303" s="359" t="str">
        <f t="shared" si="348"/>
        <v>cxx44</v>
      </c>
      <c r="R303" s="334">
        <f t="shared" si="400"/>
        <v>2</v>
      </c>
      <c r="S303" s="82">
        <f t="shared" si="401"/>
        <v>0</v>
      </c>
      <c r="T303" s="295">
        <f t="shared" si="402"/>
        <v>0</v>
      </c>
      <c r="U303" s="295">
        <f t="shared" si="386"/>
        <v>0</v>
      </c>
      <c r="V303" s="295">
        <f t="shared" si="403"/>
        <v>0</v>
      </c>
      <c r="W303">
        <v>43</v>
      </c>
      <c r="X303" s="325">
        <f t="shared" si="404"/>
        <v>0</v>
      </c>
      <c r="Y303" s="325"/>
      <c r="Z303" s="325"/>
      <c r="AA303" s="325"/>
      <c r="AB303" s="325"/>
      <c r="AC303" s="394"/>
      <c r="AD303" s="360">
        <f t="shared" si="387"/>
        <v>44</v>
      </c>
      <c r="AE303" s="359" t="str">
        <f t="shared" si="349"/>
        <v>cxx44</v>
      </c>
      <c r="AF303" s="334">
        <f t="shared" si="405"/>
        <v>2</v>
      </c>
      <c r="AG303" s="82">
        <f t="shared" si="406"/>
        <v>0</v>
      </c>
      <c r="AH303" s="295">
        <f t="shared" si="407"/>
        <v>0</v>
      </c>
      <c r="AI303" s="295">
        <f t="shared" si="388"/>
        <v>0</v>
      </c>
      <c r="AJ303" s="295">
        <f t="shared" si="408"/>
        <v>0</v>
      </c>
      <c r="AK303">
        <v>43</v>
      </c>
      <c r="AL303" s="325">
        <f t="shared" si="409"/>
        <v>0</v>
      </c>
      <c r="AM303" s="325"/>
      <c r="AN303" s="325"/>
      <c r="AO303" s="325"/>
      <c r="AP303" s="325"/>
      <c r="AQ303" s="394"/>
      <c r="AR303" s="360">
        <f t="shared" si="389"/>
        <v>44</v>
      </c>
      <c r="AS303" s="359" t="str">
        <f t="shared" si="350"/>
        <v>cxx44</v>
      </c>
      <c r="AT303" s="334">
        <f t="shared" si="410"/>
        <v>2</v>
      </c>
      <c r="AU303" s="82">
        <f t="shared" si="411"/>
        <v>0</v>
      </c>
      <c r="AV303" s="295">
        <f t="shared" si="412"/>
        <v>0</v>
      </c>
      <c r="AW303" s="295">
        <f t="shared" si="390"/>
        <v>0</v>
      </c>
      <c r="AX303" s="295">
        <f t="shared" si="413"/>
        <v>0</v>
      </c>
      <c r="AY303">
        <v>43</v>
      </c>
      <c r="AZ303" s="325">
        <f t="shared" si="414"/>
        <v>0</v>
      </c>
      <c r="BA303" s="325"/>
      <c r="BB303" s="325"/>
      <c r="BC303" s="325"/>
      <c r="BD303" s="325"/>
      <c r="BE303" s="394"/>
      <c r="BF303" s="360">
        <f t="shared" si="391"/>
        <v>44</v>
      </c>
      <c r="BG303" s="359" t="str">
        <f t="shared" si="351"/>
        <v>cxx44</v>
      </c>
      <c r="BH303" s="334">
        <f t="shared" si="415"/>
        <v>2</v>
      </c>
      <c r="BI303" s="82">
        <f t="shared" si="416"/>
        <v>0</v>
      </c>
      <c r="BJ303" s="295">
        <f t="shared" si="417"/>
        <v>0</v>
      </c>
      <c r="BK303" s="295">
        <f t="shared" si="392"/>
        <v>0</v>
      </c>
      <c r="BL303" s="295">
        <f t="shared" si="418"/>
        <v>0</v>
      </c>
      <c r="BM303">
        <v>43</v>
      </c>
      <c r="BN303" s="325">
        <f t="shared" si="419"/>
        <v>0</v>
      </c>
      <c r="BO303" s="325"/>
      <c r="BP303" s="325"/>
      <c r="BQ303" s="325"/>
      <c r="BR303" s="325"/>
      <c r="BS303" s="394"/>
      <c r="BT303" s="360">
        <f t="shared" si="393"/>
        <v>44</v>
      </c>
      <c r="BU303" s="359" t="str">
        <f t="shared" si="352"/>
        <v>cxx44</v>
      </c>
      <c r="BV303" s="334">
        <f t="shared" si="420"/>
        <v>2</v>
      </c>
      <c r="BW303" s="82">
        <f t="shared" si="421"/>
        <v>0</v>
      </c>
      <c r="BX303" s="295">
        <f t="shared" si="422"/>
        <v>0</v>
      </c>
      <c r="BY303" s="295">
        <f t="shared" si="394"/>
        <v>0</v>
      </c>
      <c r="BZ303" s="295">
        <f t="shared" si="423"/>
        <v>0</v>
      </c>
      <c r="CA303">
        <v>43</v>
      </c>
      <c r="CB303" s="325">
        <f t="shared" si="424"/>
        <v>0</v>
      </c>
      <c r="CC303" s="325"/>
      <c r="CD303" s="325"/>
      <c r="CE303" s="325"/>
      <c r="CF303" s="325"/>
      <c r="CH303" s="394"/>
    </row>
    <row r="304" spans="1:86" ht="15" customHeight="1">
      <c r="A304" s="394"/>
      <c r="B304" s="360">
        <f t="shared" si="383"/>
        <v>45</v>
      </c>
      <c r="C304" s="359" t="str">
        <f t="shared" si="347"/>
        <v>cxx45</v>
      </c>
      <c r="D304" s="334">
        <f t="shared" si="395"/>
        <v>2</v>
      </c>
      <c r="E304" s="82">
        <f t="shared" si="396"/>
        <v>0</v>
      </c>
      <c r="F304" s="295">
        <f t="shared" si="397"/>
        <v>0</v>
      </c>
      <c r="G304" s="295">
        <f t="shared" si="384"/>
        <v>0</v>
      </c>
      <c r="H304" s="295">
        <f t="shared" si="398"/>
        <v>0</v>
      </c>
      <c r="I304" s="156">
        <v>44</v>
      </c>
      <c r="J304" s="325">
        <f t="shared" si="399"/>
        <v>0</v>
      </c>
      <c r="K304" s="325"/>
      <c r="L304" s="325"/>
      <c r="M304" s="325"/>
      <c r="N304" s="325"/>
      <c r="O304" s="394"/>
      <c r="P304" s="360">
        <f t="shared" si="385"/>
        <v>45</v>
      </c>
      <c r="Q304" s="359" t="str">
        <f t="shared" si="348"/>
        <v>cxx45</v>
      </c>
      <c r="R304" s="334">
        <f t="shared" si="400"/>
        <v>2</v>
      </c>
      <c r="S304" s="82">
        <f t="shared" si="401"/>
        <v>0</v>
      </c>
      <c r="T304" s="295">
        <f t="shared" si="402"/>
        <v>0</v>
      </c>
      <c r="U304" s="295">
        <f t="shared" si="386"/>
        <v>0</v>
      </c>
      <c r="V304" s="295">
        <f t="shared" si="403"/>
        <v>0</v>
      </c>
      <c r="W304" s="156">
        <v>44</v>
      </c>
      <c r="X304" s="325">
        <f t="shared" si="404"/>
        <v>0</v>
      </c>
      <c r="Y304" s="325"/>
      <c r="Z304" s="325"/>
      <c r="AA304" s="325"/>
      <c r="AB304" s="325"/>
      <c r="AC304" s="394"/>
      <c r="AD304" s="360">
        <f t="shared" si="387"/>
        <v>45</v>
      </c>
      <c r="AE304" s="359" t="str">
        <f t="shared" si="349"/>
        <v>cxx45</v>
      </c>
      <c r="AF304" s="334">
        <f t="shared" si="405"/>
        <v>2</v>
      </c>
      <c r="AG304" s="82">
        <f t="shared" si="406"/>
        <v>0</v>
      </c>
      <c r="AH304" s="295">
        <f t="shared" si="407"/>
        <v>0</v>
      </c>
      <c r="AI304" s="295">
        <f t="shared" si="388"/>
        <v>0</v>
      </c>
      <c r="AJ304" s="295">
        <f t="shared" si="408"/>
        <v>0</v>
      </c>
      <c r="AK304" s="156">
        <v>44</v>
      </c>
      <c r="AL304" s="325">
        <f t="shared" si="409"/>
        <v>0</v>
      </c>
      <c r="AM304" s="325"/>
      <c r="AN304" s="325"/>
      <c r="AO304" s="325"/>
      <c r="AP304" s="325"/>
      <c r="AQ304" s="394"/>
      <c r="AR304" s="360">
        <f t="shared" si="389"/>
        <v>45</v>
      </c>
      <c r="AS304" s="359" t="str">
        <f t="shared" si="350"/>
        <v>cxx45</v>
      </c>
      <c r="AT304" s="334">
        <f t="shared" si="410"/>
        <v>2</v>
      </c>
      <c r="AU304" s="82">
        <f t="shared" si="411"/>
        <v>0</v>
      </c>
      <c r="AV304" s="295">
        <f t="shared" si="412"/>
        <v>0</v>
      </c>
      <c r="AW304" s="295">
        <f t="shared" si="390"/>
        <v>0</v>
      </c>
      <c r="AX304" s="295">
        <f t="shared" si="413"/>
        <v>0</v>
      </c>
      <c r="AY304" s="156">
        <v>44</v>
      </c>
      <c r="AZ304" s="325">
        <f t="shared" si="414"/>
        <v>0</v>
      </c>
      <c r="BA304" s="325"/>
      <c r="BB304" s="325"/>
      <c r="BC304" s="325"/>
      <c r="BD304" s="325"/>
      <c r="BE304" s="394"/>
      <c r="BF304" s="360">
        <f t="shared" si="391"/>
        <v>45</v>
      </c>
      <c r="BG304" s="359" t="str">
        <f t="shared" si="351"/>
        <v>cxx45</v>
      </c>
      <c r="BH304" s="334">
        <f t="shared" si="415"/>
        <v>2</v>
      </c>
      <c r="BI304" s="82">
        <f t="shared" si="416"/>
        <v>0</v>
      </c>
      <c r="BJ304" s="295">
        <f t="shared" si="417"/>
        <v>0</v>
      </c>
      <c r="BK304" s="295">
        <f t="shared" si="392"/>
        <v>0</v>
      </c>
      <c r="BL304" s="295">
        <f t="shared" si="418"/>
        <v>0</v>
      </c>
      <c r="BM304" s="156">
        <v>44</v>
      </c>
      <c r="BN304" s="325">
        <f t="shared" si="419"/>
        <v>0</v>
      </c>
      <c r="BO304" s="325"/>
      <c r="BP304" s="325"/>
      <c r="BQ304" s="325"/>
      <c r="BR304" s="325"/>
      <c r="BS304" s="394"/>
      <c r="BT304" s="360">
        <f t="shared" si="393"/>
        <v>45</v>
      </c>
      <c r="BU304" s="359" t="str">
        <f t="shared" si="352"/>
        <v>cxx45</v>
      </c>
      <c r="BV304" s="334">
        <f t="shared" si="420"/>
        <v>2</v>
      </c>
      <c r="BW304" s="82">
        <f t="shared" si="421"/>
        <v>0</v>
      </c>
      <c r="BX304" s="295">
        <f t="shared" si="422"/>
        <v>0</v>
      </c>
      <c r="BY304" s="295">
        <f t="shared" si="394"/>
        <v>0</v>
      </c>
      <c r="BZ304" s="295">
        <f t="shared" si="423"/>
        <v>0</v>
      </c>
      <c r="CA304" s="156">
        <v>44</v>
      </c>
      <c r="CB304" s="325">
        <f t="shared" si="424"/>
        <v>0</v>
      </c>
      <c r="CC304" s="325"/>
      <c r="CD304" s="325"/>
      <c r="CE304" s="325"/>
      <c r="CF304" s="325"/>
      <c r="CH304" s="394"/>
    </row>
    <row r="305" spans="1:86" ht="15" customHeight="1">
      <c r="A305" s="394"/>
      <c r="B305" s="360">
        <f t="shared" si="383"/>
        <v>46</v>
      </c>
      <c r="C305" s="359" t="str">
        <f t="shared" si="347"/>
        <v>cxx46</v>
      </c>
      <c r="D305" s="334">
        <f t="shared" si="395"/>
        <v>2</v>
      </c>
      <c r="E305" s="82">
        <f t="shared" si="396"/>
        <v>0</v>
      </c>
      <c r="F305" s="295">
        <f t="shared" si="397"/>
        <v>0</v>
      </c>
      <c r="G305" s="295">
        <f t="shared" si="384"/>
        <v>0</v>
      </c>
      <c r="H305" s="295">
        <f t="shared" si="398"/>
        <v>0</v>
      </c>
      <c r="I305">
        <v>45</v>
      </c>
      <c r="J305" s="325">
        <f t="shared" si="399"/>
        <v>0</v>
      </c>
      <c r="K305" s="325"/>
      <c r="L305" s="325"/>
      <c r="M305" s="325"/>
      <c r="N305" s="325"/>
      <c r="O305" s="394"/>
      <c r="P305" s="360">
        <f t="shared" si="385"/>
        <v>46</v>
      </c>
      <c r="Q305" s="359" t="str">
        <f t="shared" si="348"/>
        <v>cxx46</v>
      </c>
      <c r="R305" s="334">
        <f t="shared" si="400"/>
        <v>2</v>
      </c>
      <c r="S305" s="82">
        <f t="shared" si="401"/>
        <v>0</v>
      </c>
      <c r="T305" s="295">
        <f t="shared" si="402"/>
        <v>0</v>
      </c>
      <c r="U305" s="295">
        <f t="shared" si="386"/>
        <v>0</v>
      </c>
      <c r="V305" s="295">
        <f t="shared" si="403"/>
        <v>0</v>
      </c>
      <c r="W305">
        <v>45</v>
      </c>
      <c r="X305" s="325">
        <f t="shared" si="404"/>
        <v>0</v>
      </c>
      <c r="Y305" s="325"/>
      <c r="Z305" s="325"/>
      <c r="AA305" s="325"/>
      <c r="AB305" s="325"/>
      <c r="AC305" s="394"/>
      <c r="AD305" s="360">
        <f t="shared" si="387"/>
        <v>46</v>
      </c>
      <c r="AE305" s="359" t="str">
        <f t="shared" si="349"/>
        <v>cxx46</v>
      </c>
      <c r="AF305" s="334">
        <f t="shared" si="405"/>
        <v>2</v>
      </c>
      <c r="AG305" s="82">
        <f t="shared" si="406"/>
        <v>0</v>
      </c>
      <c r="AH305" s="295">
        <f t="shared" si="407"/>
        <v>0</v>
      </c>
      <c r="AI305" s="295">
        <f t="shared" si="388"/>
        <v>0</v>
      </c>
      <c r="AJ305" s="295">
        <f t="shared" si="408"/>
        <v>0</v>
      </c>
      <c r="AK305">
        <v>45</v>
      </c>
      <c r="AL305" s="325">
        <f t="shared" si="409"/>
        <v>0</v>
      </c>
      <c r="AM305" s="325"/>
      <c r="AN305" s="325"/>
      <c r="AO305" s="325"/>
      <c r="AP305" s="325"/>
      <c r="AQ305" s="394"/>
      <c r="AR305" s="360">
        <f t="shared" si="389"/>
        <v>46</v>
      </c>
      <c r="AS305" s="359" t="str">
        <f t="shared" si="350"/>
        <v>cxx46</v>
      </c>
      <c r="AT305" s="334">
        <f t="shared" si="410"/>
        <v>2</v>
      </c>
      <c r="AU305" s="82">
        <f t="shared" si="411"/>
        <v>0</v>
      </c>
      <c r="AV305" s="295">
        <f t="shared" si="412"/>
        <v>0</v>
      </c>
      <c r="AW305" s="295">
        <f t="shared" si="390"/>
        <v>0</v>
      </c>
      <c r="AX305" s="295">
        <f t="shared" si="413"/>
        <v>0</v>
      </c>
      <c r="AY305">
        <v>45</v>
      </c>
      <c r="AZ305" s="325">
        <f t="shared" si="414"/>
        <v>0</v>
      </c>
      <c r="BA305" s="325"/>
      <c r="BB305" s="325"/>
      <c r="BC305" s="325"/>
      <c r="BD305" s="325"/>
      <c r="BE305" s="394"/>
      <c r="BF305" s="360">
        <f t="shared" si="391"/>
        <v>46</v>
      </c>
      <c r="BG305" s="359" t="str">
        <f t="shared" si="351"/>
        <v>cxx46</v>
      </c>
      <c r="BH305" s="334">
        <f t="shared" si="415"/>
        <v>2</v>
      </c>
      <c r="BI305" s="82">
        <f t="shared" si="416"/>
        <v>0</v>
      </c>
      <c r="BJ305" s="295">
        <f t="shared" si="417"/>
        <v>0</v>
      </c>
      <c r="BK305" s="295">
        <f t="shared" si="392"/>
        <v>0</v>
      </c>
      <c r="BL305" s="295">
        <f t="shared" si="418"/>
        <v>0</v>
      </c>
      <c r="BM305">
        <v>45</v>
      </c>
      <c r="BN305" s="325">
        <f t="shared" si="419"/>
        <v>0</v>
      </c>
      <c r="BO305" s="325"/>
      <c r="BP305" s="325"/>
      <c r="BQ305" s="325"/>
      <c r="BR305" s="325"/>
      <c r="BS305" s="394"/>
      <c r="BT305" s="360">
        <f t="shared" si="393"/>
        <v>46</v>
      </c>
      <c r="BU305" s="359" t="str">
        <f t="shared" si="352"/>
        <v>cxx46</v>
      </c>
      <c r="BV305" s="334">
        <f t="shared" si="420"/>
        <v>2</v>
      </c>
      <c r="BW305" s="82">
        <f t="shared" si="421"/>
        <v>0</v>
      </c>
      <c r="BX305" s="295">
        <f t="shared" si="422"/>
        <v>0</v>
      </c>
      <c r="BY305" s="295">
        <f t="shared" si="394"/>
        <v>0</v>
      </c>
      <c r="BZ305" s="295">
        <f t="shared" si="423"/>
        <v>0</v>
      </c>
      <c r="CA305">
        <v>45</v>
      </c>
      <c r="CB305" s="325">
        <f t="shared" si="424"/>
        <v>0</v>
      </c>
      <c r="CC305" s="325"/>
      <c r="CD305" s="325"/>
      <c r="CE305" s="325"/>
      <c r="CF305" s="325"/>
      <c r="CH305" s="394"/>
    </row>
    <row r="306" spans="1:86" ht="15" customHeight="1">
      <c r="A306" s="394"/>
      <c r="B306" s="360">
        <f t="shared" si="383"/>
        <v>47</v>
      </c>
      <c r="C306" s="359" t="str">
        <f t="shared" si="347"/>
        <v>cxx47</v>
      </c>
      <c r="D306" s="334">
        <f t="shared" si="395"/>
        <v>2</v>
      </c>
      <c r="E306" s="82">
        <f t="shared" si="396"/>
        <v>0</v>
      </c>
      <c r="F306" s="295">
        <f t="shared" si="397"/>
        <v>0</v>
      </c>
      <c r="G306" s="295">
        <f t="shared" si="384"/>
        <v>0</v>
      </c>
      <c r="H306" s="295">
        <f t="shared" si="398"/>
        <v>0</v>
      </c>
      <c r="I306" s="156">
        <v>46</v>
      </c>
      <c r="J306" s="325">
        <f t="shared" si="399"/>
        <v>0</v>
      </c>
      <c r="K306" s="325"/>
      <c r="L306" s="325"/>
      <c r="M306" s="325"/>
      <c r="N306" s="325"/>
      <c r="O306" s="394"/>
      <c r="P306" s="360">
        <f t="shared" si="385"/>
        <v>47</v>
      </c>
      <c r="Q306" s="359" t="str">
        <f t="shared" si="348"/>
        <v>cxx47</v>
      </c>
      <c r="R306" s="334">
        <f t="shared" si="400"/>
        <v>2</v>
      </c>
      <c r="S306" s="82">
        <f t="shared" si="401"/>
        <v>0</v>
      </c>
      <c r="T306" s="295">
        <f t="shared" si="402"/>
        <v>0</v>
      </c>
      <c r="U306" s="295">
        <f t="shared" si="386"/>
        <v>0</v>
      </c>
      <c r="V306" s="295">
        <f t="shared" si="403"/>
        <v>0</v>
      </c>
      <c r="W306" s="156">
        <v>46</v>
      </c>
      <c r="X306" s="325">
        <f t="shared" si="404"/>
        <v>0</v>
      </c>
      <c r="Y306" s="325"/>
      <c r="Z306" s="325"/>
      <c r="AA306" s="325"/>
      <c r="AB306" s="325"/>
      <c r="AC306" s="394"/>
      <c r="AD306" s="360">
        <f t="shared" si="387"/>
        <v>47</v>
      </c>
      <c r="AE306" s="359" t="str">
        <f t="shared" si="349"/>
        <v>cxx47</v>
      </c>
      <c r="AF306" s="334">
        <f t="shared" si="405"/>
        <v>2</v>
      </c>
      <c r="AG306" s="82">
        <f t="shared" si="406"/>
        <v>0</v>
      </c>
      <c r="AH306" s="295">
        <f t="shared" si="407"/>
        <v>0</v>
      </c>
      <c r="AI306" s="295">
        <f t="shared" si="388"/>
        <v>0</v>
      </c>
      <c r="AJ306" s="295">
        <f t="shared" si="408"/>
        <v>0</v>
      </c>
      <c r="AK306" s="156">
        <v>46</v>
      </c>
      <c r="AL306" s="325">
        <f t="shared" si="409"/>
        <v>0</v>
      </c>
      <c r="AM306" s="325"/>
      <c r="AN306" s="325"/>
      <c r="AO306" s="325"/>
      <c r="AP306" s="325"/>
      <c r="AQ306" s="394"/>
      <c r="AR306" s="360">
        <f t="shared" si="389"/>
        <v>47</v>
      </c>
      <c r="AS306" s="359" t="str">
        <f t="shared" si="350"/>
        <v>cxx47</v>
      </c>
      <c r="AT306" s="334">
        <f t="shared" si="410"/>
        <v>2</v>
      </c>
      <c r="AU306" s="82">
        <f t="shared" si="411"/>
        <v>0</v>
      </c>
      <c r="AV306" s="295">
        <f t="shared" si="412"/>
        <v>0</v>
      </c>
      <c r="AW306" s="295">
        <f t="shared" si="390"/>
        <v>0</v>
      </c>
      <c r="AX306" s="295">
        <f t="shared" si="413"/>
        <v>0</v>
      </c>
      <c r="AY306" s="156">
        <v>46</v>
      </c>
      <c r="AZ306" s="325">
        <f t="shared" si="414"/>
        <v>0</v>
      </c>
      <c r="BA306" s="325"/>
      <c r="BB306" s="325"/>
      <c r="BC306" s="325"/>
      <c r="BD306" s="325"/>
      <c r="BE306" s="394"/>
      <c r="BF306" s="360">
        <f t="shared" si="391"/>
        <v>47</v>
      </c>
      <c r="BG306" s="359" t="str">
        <f t="shared" si="351"/>
        <v>cxx47</v>
      </c>
      <c r="BH306" s="334">
        <f t="shared" si="415"/>
        <v>2</v>
      </c>
      <c r="BI306" s="82">
        <f t="shared" si="416"/>
        <v>0</v>
      </c>
      <c r="BJ306" s="295">
        <f t="shared" si="417"/>
        <v>0</v>
      </c>
      <c r="BK306" s="295">
        <f t="shared" si="392"/>
        <v>0</v>
      </c>
      <c r="BL306" s="295">
        <f t="shared" si="418"/>
        <v>0</v>
      </c>
      <c r="BM306" s="156">
        <v>46</v>
      </c>
      <c r="BN306" s="325">
        <f t="shared" si="419"/>
        <v>0</v>
      </c>
      <c r="BO306" s="325"/>
      <c r="BP306" s="325"/>
      <c r="BQ306" s="325"/>
      <c r="BR306" s="325"/>
      <c r="BS306" s="394"/>
      <c r="BT306" s="360">
        <f t="shared" si="393"/>
        <v>47</v>
      </c>
      <c r="BU306" s="359" t="str">
        <f t="shared" si="352"/>
        <v>cxx47</v>
      </c>
      <c r="BV306" s="334">
        <f t="shared" si="420"/>
        <v>2</v>
      </c>
      <c r="BW306" s="82">
        <f t="shared" si="421"/>
        <v>0</v>
      </c>
      <c r="BX306" s="295">
        <f t="shared" si="422"/>
        <v>0</v>
      </c>
      <c r="BY306" s="295">
        <f t="shared" si="394"/>
        <v>0</v>
      </c>
      <c r="BZ306" s="295">
        <f t="shared" si="423"/>
        <v>0</v>
      </c>
      <c r="CA306" s="156">
        <v>46</v>
      </c>
      <c r="CB306" s="325">
        <f t="shared" si="424"/>
        <v>0</v>
      </c>
      <c r="CC306" s="325"/>
      <c r="CD306" s="325"/>
      <c r="CE306" s="325"/>
      <c r="CF306" s="325"/>
      <c r="CH306" s="394"/>
    </row>
    <row r="307" spans="1:86" ht="15" customHeight="1">
      <c r="A307" s="394"/>
      <c r="B307" s="360">
        <f t="shared" si="383"/>
        <v>48</v>
      </c>
      <c r="C307" s="359" t="str">
        <f t="shared" si="347"/>
        <v>cxx48</v>
      </c>
      <c r="D307" s="334">
        <f t="shared" si="395"/>
        <v>2</v>
      </c>
      <c r="E307" s="82">
        <f t="shared" si="396"/>
        <v>0</v>
      </c>
      <c r="F307" s="295">
        <f t="shared" si="397"/>
        <v>0</v>
      </c>
      <c r="G307" s="295">
        <f t="shared" si="384"/>
        <v>0</v>
      </c>
      <c r="H307" s="295">
        <f t="shared" si="398"/>
        <v>0</v>
      </c>
      <c r="I307">
        <v>47</v>
      </c>
      <c r="J307" s="325">
        <f t="shared" si="399"/>
        <v>0</v>
      </c>
      <c r="K307" s="325"/>
      <c r="L307" s="325"/>
      <c r="M307" s="325"/>
      <c r="N307" s="325"/>
      <c r="O307" s="394"/>
      <c r="P307" s="360">
        <f t="shared" si="385"/>
        <v>48</v>
      </c>
      <c r="Q307" s="359" t="str">
        <f t="shared" si="348"/>
        <v>cxx48</v>
      </c>
      <c r="R307" s="334">
        <f t="shared" si="400"/>
        <v>2</v>
      </c>
      <c r="S307" s="82">
        <f t="shared" si="401"/>
        <v>0</v>
      </c>
      <c r="T307" s="295">
        <f t="shared" si="402"/>
        <v>0</v>
      </c>
      <c r="U307" s="295">
        <f t="shared" si="386"/>
        <v>0</v>
      </c>
      <c r="V307" s="295">
        <f t="shared" si="403"/>
        <v>0</v>
      </c>
      <c r="W307">
        <v>47</v>
      </c>
      <c r="X307" s="325">
        <f t="shared" si="404"/>
        <v>0</v>
      </c>
      <c r="Y307" s="325"/>
      <c r="Z307" s="325"/>
      <c r="AA307" s="325"/>
      <c r="AB307" s="325"/>
      <c r="AC307" s="394"/>
      <c r="AD307" s="360">
        <f t="shared" si="387"/>
        <v>48</v>
      </c>
      <c r="AE307" s="359" t="str">
        <f t="shared" si="349"/>
        <v>cxx48</v>
      </c>
      <c r="AF307" s="334">
        <f t="shared" si="405"/>
        <v>2</v>
      </c>
      <c r="AG307" s="82">
        <f t="shared" si="406"/>
        <v>0</v>
      </c>
      <c r="AH307" s="295">
        <f t="shared" si="407"/>
        <v>0</v>
      </c>
      <c r="AI307" s="295">
        <f t="shared" si="388"/>
        <v>0</v>
      </c>
      <c r="AJ307" s="295">
        <f t="shared" si="408"/>
        <v>0</v>
      </c>
      <c r="AK307">
        <v>47</v>
      </c>
      <c r="AL307" s="325">
        <f t="shared" si="409"/>
        <v>0</v>
      </c>
      <c r="AM307" s="325"/>
      <c r="AN307" s="325"/>
      <c r="AO307" s="325"/>
      <c r="AP307" s="325"/>
      <c r="AQ307" s="394"/>
      <c r="AR307" s="360">
        <f t="shared" si="389"/>
        <v>48</v>
      </c>
      <c r="AS307" s="359" t="str">
        <f t="shared" si="350"/>
        <v>cxx48</v>
      </c>
      <c r="AT307" s="334">
        <f t="shared" si="410"/>
        <v>2</v>
      </c>
      <c r="AU307" s="82">
        <f t="shared" si="411"/>
        <v>0</v>
      </c>
      <c r="AV307" s="295">
        <f t="shared" si="412"/>
        <v>0</v>
      </c>
      <c r="AW307" s="295">
        <f t="shared" si="390"/>
        <v>0</v>
      </c>
      <c r="AX307" s="295">
        <f t="shared" si="413"/>
        <v>0</v>
      </c>
      <c r="AY307">
        <v>47</v>
      </c>
      <c r="AZ307" s="325">
        <f t="shared" si="414"/>
        <v>0</v>
      </c>
      <c r="BA307" s="325"/>
      <c r="BB307" s="325"/>
      <c r="BC307" s="325"/>
      <c r="BD307" s="325"/>
      <c r="BE307" s="394"/>
      <c r="BF307" s="360">
        <f t="shared" si="391"/>
        <v>48</v>
      </c>
      <c r="BG307" s="359" t="str">
        <f t="shared" si="351"/>
        <v>cxx48</v>
      </c>
      <c r="BH307" s="334">
        <f t="shared" si="415"/>
        <v>2</v>
      </c>
      <c r="BI307" s="82">
        <f t="shared" si="416"/>
        <v>0</v>
      </c>
      <c r="BJ307" s="295">
        <f t="shared" si="417"/>
        <v>0</v>
      </c>
      <c r="BK307" s="295">
        <f t="shared" si="392"/>
        <v>0</v>
      </c>
      <c r="BL307" s="295">
        <f t="shared" si="418"/>
        <v>0</v>
      </c>
      <c r="BM307">
        <v>47</v>
      </c>
      <c r="BN307" s="325">
        <f t="shared" si="419"/>
        <v>0</v>
      </c>
      <c r="BO307" s="325"/>
      <c r="BP307" s="325"/>
      <c r="BQ307" s="325"/>
      <c r="BR307" s="325"/>
      <c r="BS307" s="394"/>
      <c r="BT307" s="360">
        <f t="shared" si="393"/>
        <v>48</v>
      </c>
      <c r="BU307" s="359" t="str">
        <f t="shared" si="352"/>
        <v>cxx48</v>
      </c>
      <c r="BV307" s="334">
        <f t="shared" si="420"/>
        <v>2</v>
      </c>
      <c r="BW307" s="82">
        <f t="shared" si="421"/>
        <v>0</v>
      </c>
      <c r="BX307" s="295">
        <f t="shared" si="422"/>
        <v>0</v>
      </c>
      <c r="BY307" s="295">
        <f t="shared" si="394"/>
        <v>0</v>
      </c>
      <c r="BZ307" s="295">
        <f t="shared" si="423"/>
        <v>0</v>
      </c>
      <c r="CA307">
        <v>47</v>
      </c>
      <c r="CB307" s="325">
        <f t="shared" si="424"/>
        <v>0</v>
      </c>
      <c r="CC307" s="325"/>
      <c r="CD307" s="325"/>
      <c r="CE307" s="325"/>
      <c r="CF307" s="325"/>
      <c r="CH307" s="394"/>
    </row>
    <row r="308" spans="1:86" ht="15" customHeight="1">
      <c r="A308" s="394"/>
      <c r="B308" s="360">
        <f t="shared" si="383"/>
        <v>49</v>
      </c>
      <c r="C308" s="359" t="str">
        <f t="shared" si="347"/>
        <v>cxx49</v>
      </c>
      <c r="D308" s="334">
        <f t="shared" si="395"/>
        <v>2</v>
      </c>
      <c r="E308" s="82">
        <f t="shared" si="396"/>
        <v>0</v>
      </c>
      <c r="F308" s="295">
        <f t="shared" si="397"/>
        <v>0</v>
      </c>
      <c r="G308" s="295">
        <f t="shared" si="384"/>
        <v>0</v>
      </c>
      <c r="H308" s="295">
        <f t="shared" si="398"/>
        <v>0</v>
      </c>
      <c r="I308" s="156">
        <v>48</v>
      </c>
      <c r="J308" s="325">
        <f t="shared" si="399"/>
        <v>0</v>
      </c>
      <c r="K308" s="325"/>
      <c r="L308" s="325"/>
      <c r="M308" s="325"/>
      <c r="N308" s="325"/>
      <c r="O308" s="394"/>
      <c r="P308" s="360">
        <f t="shared" si="385"/>
        <v>49</v>
      </c>
      <c r="Q308" s="359" t="str">
        <f t="shared" si="348"/>
        <v>cxx49</v>
      </c>
      <c r="R308" s="334">
        <f t="shared" si="400"/>
        <v>2</v>
      </c>
      <c r="S308" s="82">
        <f t="shared" si="401"/>
        <v>0</v>
      </c>
      <c r="T308" s="295">
        <f t="shared" si="402"/>
        <v>0</v>
      </c>
      <c r="U308" s="295">
        <f t="shared" si="386"/>
        <v>0</v>
      </c>
      <c r="V308" s="295">
        <f t="shared" si="403"/>
        <v>0</v>
      </c>
      <c r="W308" s="156">
        <v>48</v>
      </c>
      <c r="X308" s="325">
        <f t="shared" si="404"/>
        <v>0</v>
      </c>
      <c r="Y308" s="325"/>
      <c r="Z308" s="325"/>
      <c r="AA308" s="325"/>
      <c r="AB308" s="325"/>
      <c r="AC308" s="394"/>
      <c r="AD308" s="360">
        <f t="shared" si="387"/>
        <v>49</v>
      </c>
      <c r="AE308" s="359" t="str">
        <f t="shared" si="349"/>
        <v>cxx49</v>
      </c>
      <c r="AF308" s="334">
        <f t="shared" si="405"/>
        <v>2</v>
      </c>
      <c r="AG308" s="82">
        <f t="shared" si="406"/>
        <v>0</v>
      </c>
      <c r="AH308" s="295">
        <f t="shared" si="407"/>
        <v>0</v>
      </c>
      <c r="AI308" s="295">
        <f t="shared" si="388"/>
        <v>0</v>
      </c>
      <c r="AJ308" s="295">
        <f t="shared" si="408"/>
        <v>0</v>
      </c>
      <c r="AK308" s="156">
        <v>48</v>
      </c>
      <c r="AL308" s="325">
        <f t="shared" si="409"/>
        <v>0</v>
      </c>
      <c r="AM308" s="325"/>
      <c r="AN308" s="325"/>
      <c r="AO308" s="325"/>
      <c r="AP308" s="325"/>
      <c r="AQ308" s="394"/>
      <c r="AR308" s="360">
        <f t="shared" si="389"/>
        <v>49</v>
      </c>
      <c r="AS308" s="359" t="str">
        <f t="shared" si="350"/>
        <v>cxx49</v>
      </c>
      <c r="AT308" s="334">
        <f t="shared" si="410"/>
        <v>2</v>
      </c>
      <c r="AU308" s="82">
        <f t="shared" si="411"/>
        <v>0</v>
      </c>
      <c r="AV308" s="295">
        <f t="shared" si="412"/>
        <v>0</v>
      </c>
      <c r="AW308" s="295">
        <f t="shared" si="390"/>
        <v>0</v>
      </c>
      <c r="AX308" s="295">
        <f t="shared" si="413"/>
        <v>0</v>
      </c>
      <c r="AY308" s="156">
        <v>48</v>
      </c>
      <c r="AZ308" s="325">
        <f t="shared" si="414"/>
        <v>0</v>
      </c>
      <c r="BA308" s="325"/>
      <c r="BB308" s="325"/>
      <c r="BC308" s="325"/>
      <c r="BD308" s="325"/>
      <c r="BE308" s="394"/>
      <c r="BF308" s="360">
        <f t="shared" si="391"/>
        <v>49</v>
      </c>
      <c r="BG308" s="359" t="str">
        <f t="shared" si="351"/>
        <v>cxx49</v>
      </c>
      <c r="BH308" s="334">
        <f t="shared" si="415"/>
        <v>2</v>
      </c>
      <c r="BI308" s="82">
        <f t="shared" si="416"/>
        <v>0</v>
      </c>
      <c r="BJ308" s="295">
        <f t="shared" si="417"/>
        <v>0</v>
      </c>
      <c r="BK308" s="295">
        <f t="shared" si="392"/>
        <v>0</v>
      </c>
      <c r="BL308" s="295">
        <f t="shared" si="418"/>
        <v>0</v>
      </c>
      <c r="BM308" s="156">
        <v>48</v>
      </c>
      <c r="BN308" s="325">
        <f t="shared" si="419"/>
        <v>0</v>
      </c>
      <c r="BO308" s="325"/>
      <c r="BP308" s="325"/>
      <c r="BQ308" s="325"/>
      <c r="BR308" s="325"/>
      <c r="BS308" s="394"/>
      <c r="BT308" s="360">
        <f t="shared" si="393"/>
        <v>49</v>
      </c>
      <c r="BU308" s="359" t="str">
        <f t="shared" si="352"/>
        <v>cxx49</v>
      </c>
      <c r="BV308" s="334">
        <f t="shared" si="420"/>
        <v>2</v>
      </c>
      <c r="BW308" s="82">
        <f t="shared" si="421"/>
        <v>0</v>
      </c>
      <c r="BX308" s="295">
        <f t="shared" si="422"/>
        <v>0</v>
      </c>
      <c r="BY308" s="295">
        <f t="shared" si="394"/>
        <v>0</v>
      </c>
      <c r="BZ308" s="295">
        <f t="shared" si="423"/>
        <v>0</v>
      </c>
      <c r="CA308" s="156">
        <v>48</v>
      </c>
      <c r="CB308" s="325">
        <f t="shared" si="424"/>
        <v>0</v>
      </c>
      <c r="CC308" s="325"/>
      <c r="CD308" s="325"/>
      <c r="CE308" s="325"/>
      <c r="CF308" s="325"/>
      <c r="CH308" s="394"/>
    </row>
    <row r="309" spans="1:86" ht="15" customHeight="1">
      <c r="A309" s="394"/>
      <c r="B309" s="360">
        <f t="shared" si="383"/>
        <v>50</v>
      </c>
      <c r="C309" s="359" t="str">
        <f t="shared" si="347"/>
        <v>cxx50</v>
      </c>
      <c r="D309" s="334">
        <f t="shared" si="395"/>
        <v>2</v>
      </c>
      <c r="E309" s="82">
        <f t="shared" si="396"/>
        <v>0</v>
      </c>
      <c r="F309" s="295">
        <f t="shared" si="397"/>
        <v>0</v>
      </c>
      <c r="G309" s="295">
        <f t="shared" si="384"/>
        <v>0</v>
      </c>
      <c r="H309" s="295">
        <f t="shared" si="398"/>
        <v>0</v>
      </c>
      <c r="I309">
        <v>49</v>
      </c>
      <c r="J309" s="325">
        <f t="shared" si="399"/>
        <v>0</v>
      </c>
      <c r="K309" s="325"/>
      <c r="L309" s="325"/>
      <c r="M309" s="325"/>
      <c r="N309" s="325"/>
      <c r="O309" s="394"/>
      <c r="P309" s="360">
        <f t="shared" si="385"/>
        <v>50</v>
      </c>
      <c r="Q309" s="359" t="str">
        <f t="shared" si="348"/>
        <v>cxx50</v>
      </c>
      <c r="R309" s="334">
        <f t="shared" si="400"/>
        <v>2</v>
      </c>
      <c r="S309" s="82">
        <f t="shared" si="401"/>
        <v>0</v>
      </c>
      <c r="T309" s="295">
        <f t="shared" si="402"/>
        <v>0</v>
      </c>
      <c r="U309" s="295">
        <f t="shared" si="386"/>
        <v>0</v>
      </c>
      <c r="V309" s="295">
        <f t="shared" si="403"/>
        <v>0</v>
      </c>
      <c r="W309">
        <v>49</v>
      </c>
      <c r="X309" s="325">
        <f t="shared" si="404"/>
        <v>0</v>
      </c>
      <c r="Y309" s="325"/>
      <c r="Z309" s="325"/>
      <c r="AA309" s="325"/>
      <c r="AB309" s="325"/>
      <c r="AC309" s="394"/>
      <c r="AD309" s="360">
        <f t="shared" si="387"/>
        <v>50</v>
      </c>
      <c r="AE309" s="359" t="str">
        <f t="shared" si="349"/>
        <v>cxx50</v>
      </c>
      <c r="AF309" s="334">
        <f t="shared" si="405"/>
        <v>2</v>
      </c>
      <c r="AG309" s="82">
        <f t="shared" si="406"/>
        <v>0</v>
      </c>
      <c r="AH309" s="295">
        <f t="shared" si="407"/>
        <v>0</v>
      </c>
      <c r="AI309" s="295">
        <f t="shared" si="388"/>
        <v>0</v>
      </c>
      <c r="AJ309" s="295">
        <f t="shared" si="408"/>
        <v>0</v>
      </c>
      <c r="AK309">
        <v>49</v>
      </c>
      <c r="AL309" s="325">
        <f t="shared" si="409"/>
        <v>0</v>
      </c>
      <c r="AM309" s="325"/>
      <c r="AN309" s="325"/>
      <c r="AO309" s="325"/>
      <c r="AP309" s="325"/>
      <c r="AQ309" s="394"/>
      <c r="AR309" s="360">
        <f t="shared" si="389"/>
        <v>50</v>
      </c>
      <c r="AS309" s="359" t="str">
        <f t="shared" si="350"/>
        <v>cxx50</v>
      </c>
      <c r="AT309" s="334">
        <f t="shared" si="410"/>
        <v>2</v>
      </c>
      <c r="AU309" s="82">
        <f t="shared" si="411"/>
        <v>0</v>
      </c>
      <c r="AV309" s="295">
        <f t="shared" si="412"/>
        <v>0</v>
      </c>
      <c r="AW309" s="295">
        <f t="shared" si="390"/>
        <v>0</v>
      </c>
      <c r="AX309" s="295">
        <f t="shared" si="413"/>
        <v>0</v>
      </c>
      <c r="AY309">
        <v>49</v>
      </c>
      <c r="AZ309" s="325">
        <f t="shared" si="414"/>
        <v>0</v>
      </c>
      <c r="BA309" s="325"/>
      <c r="BB309" s="325"/>
      <c r="BC309" s="325"/>
      <c r="BD309" s="325"/>
      <c r="BE309" s="394"/>
      <c r="BF309" s="360">
        <f t="shared" si="391"/>
        <v>50</v>
      </c>
      <c r="BG309" s="359" t="str">
        <f t="shared" si="351"/>
        <v>cxx50</v>
      </c>
      <c r="BH309" s="334">
        <f t="shared" si="415"/>
        <v>2</v>
      </c>
      <c r="BI309" s="82">
        <f t="shared" si="416"/>
        <v>0</v>
      </c>
      <c r="BJ309" s="295">
        <f t="shared" si="417"/>
        <v>0</v>
      </c>
      <c r="BK309" s="295">
        <f t="shared" si="392"/>
        <v>0</v>
      </c>
      <c r="BL309" s="295">
        <f t="shared" si="418"/>
        <v>0</v>
      </c>
      <c r="BM309">
        <v>49</v>
      </c>
      <c r="BN309" s="325">
        <f t="shared" si="419"/>
        <v>0</v>
      </c>
      <c r="BO309" s="325"/>
      <c r="BP309" s="325"/>
      <c r="BQ309" s="325"/>
      <c r="BR309" s="325"/>
      <c r="BS309" s="394"/>
      <c r="BT309" s="360">
        <f t="shared" si="393"/>
        <v>50</v>
      </c>
      <c r="BU309" s="359" t="str">
        <f t="shared" si="352"/>
        <v>cxx50</v>
      </c>
      <c r="BV309" s="334">
        <f t="shared" si="420"/>
        <v>2</v>
      </c>
      <c r="BW309" s="82">
        <f t="shared" si="421"/>
        <v>0</v>
      </c>
      <c r="BX309" s="295">
        <f t="shared" si="422"/>
        <v>0</v>
      </c>
      <c r="BY309" s="295">
        <f t="shared" si="394"/>
        <v>0</v>
      </c>
      <c r="BZ309" s="295">
        <f t="shared" si="423"/>
        <v>0</v>
      </c>
      <c r="CA309">
        <v>49</v>
      </c>
      <c r="CB309" s="325">
        <f t="shared" si="424"/>
        <v>0</v>
      </c>
      <c r="CC309" s="325"/>
      <c r="CD309" s="325"/>
      <c r="CE309" s="325"/>
      <c r="CF309" s="325"/>
      <c r="CH309" s="394"/>
    </row>
    <row r="310" spans="1:86" ht="15" customHeight="1">
      <c r="A310" s="394"/>
      <c r="B310" s="360">
        <f t="shared" si="383"/>
        <v>51</v>
      </c>
      <c r="C310" s="359" t="str">
        <f t="shared" si="347"/>
        <v>cxx51</v>
      </c>
      <c r="D310" s="334">
        <f t="shared" si="395"/>
        <v>2</v>
      </c>
      <c r="E310" s="82">
        <f t="shared" si="396"/>
        <v>0</v>
      </c>
      <c r="F310" s="295">
        <f t="shared" si="397"/>
        <v>0</v>
      </c>
      <c r="G310" s="295">
        <f t="shared" si="384"/>
        <v>0</v>
      </c>
      <c r="H310" s="295">
        <f t="shared" si="398"/>
        <v>0</v>
      </c>
      <c r="I310" s="156">
        <v>50</v>
      </c>
      <c r="J310" s="325">
        <f t="shared" si="399"/>
        <v>0</v>
      </c>
      <c r="K310" s="325"/>
      <c r="L310" s="325"/>
      <c r="M310" s="325"/>
      <c r="N310" s="325"/>
      <c r="O310" s="394"/>
      <c r="P310" s="360">
        <f t="shared" si="385"/>
        <v>51</v>
      </c>
      <c r="Q310" s="359" t="str">
        <f t="shared" si="348"/>
        <v>cxx51</v>
      </c>
      <c r="R310" s="334">
        <f t="shared" si="400"/>
        <v>2</v>
      </c>
      <c r="S310" s="82">
        <f t="shared" si="401"/>
        <v>0</v>
      </c>
      <c r="T310" s="295">
        <f t="shared" si="402"/>
        <v>0</v>
      </c>
      <c r="U310" s="295">
        <f t="shared" si="386"/>
        <v>0</v>
      </c>
      <c r="V310" s="295">
        <f t="shared" si="403"/>
        <v>0</v>
      </c>
      <c r="W310" s="156">
        <v>50</v>
      </c>
      <c r="X310" s="325">
        <f t="shared" si="404"/>
        <v>0</v>
      </c>
      <c r="Y310" s="325"/>
      <c r="Z310" s="325"/>
      <c r="AA310" s="325"/>
      <c r="AB310" s="325"/>
      <c r="AC310" s="394"/>
      <c r="AD310" s="360">
        <f t="shared" si="387"/>
        <v>51</v>
      </c>
      <c r="AE310" s="359" t="str">
        <f t="shared" si="349"/>
        <v>cxx51</v>
      </c>
      <c r="AF310" s="334">
        <f t="shared" si="405"/>
        <v>2</v>
      </c>
      <c r="AG310" s="82">
        <f t="shared" si="406"/>
        <v>0</v>
      </c>
      <c r="AH310" s="295">
        <f t="shared" si="407"/>
        <v>0</v>
      </c>
      <c r="AI310" s="295">
        <f t="shared" si="388"/>
        <v>0</v>
      </c>
      <c r="AJ310" s="295">
        <f t="shared" si="408"/>
        <v>0</v>
      </c>
      <c r="AK310" s="156">
        <v>50</v>
      </c>
      <c r="AL310" s="325">
        <f t="shared" si="409"/>
        <v>0</v>
      </c>
      <c r="AM310" s="325"/>
      <c r="AN310" s="325"/>
      <c r="AO310" s="325"/>
      <c r="AP310" s="325"/>
      <c r="AQ310" s="394"/>
      <c r="AR310" s="360">
        <f t="shared" si="389"/>
        <v>51</v>
      </c>
      <c r="AS310" s="359" t="str">
        <f t="shared" si="350"/>
        <v>cxx51</v>
      </c>
      <c r="AT310" s="334">
        <f t="shared" si="410"/>
        <v>2</v>
      </c>
      <c r="AU310" s="82">
        <f t="shared" si="411"/>
        <v>0</v>
      </c>
      <c r="AV310" s="295">
        <f t="shared" si="412"/>
        <v>0</v>
      </c>
      <c r="AW310" s="295">
        <f t="shared" si="390"/>
        <v>0</v>
      </c>
      <c r="AX310" s="295">
        <f t="shared" si="413"/>
        <v>0</v>
      </c>
      <c r="AY310" s="156">
        <v>50</v>
      </c>
      <c r="AZ310" s="325">
        <f t="shared" si="414"/>
        <v>0</v>
      </c>
      <c r="BA310" s="325"/>
      <c r="BB310" s="325"/>
      <c r="BC310" s="325"/>
      <c r="BD310" s="325"/>
      <c r="BE310" s="394"/>
      <c r="BF310" s="360">
        <f t="shared" si="391"/>
        <v>51</v>
      </c>
      <c r="BG310" s="359" t="str">
        <f t="shared" si="351"/>
        <v>cxx51</v>
      </c>
      <c r="BH310" s="334">
        <f t="shared" si="415"/>
        <v>2</v>
      </c>
      <c r="BI310" s="82">
        <f t="shared" si="416"/>
        <v>0</v>
      </c>
      <c r="BJ310" s="295">
        <f t="shared" si="417"/>
        <v>0</v>
      </c>
      <c r="BK310" s="295">
        <f t="shared" si="392"/>
        <v>0</v>
      </c>
      <c r="BL310" s="295">
        <f t="shared" si="418"/>
        <v>0</v>
      </c>
      <c r="BM310" s="156">
        <v>50</v>
      </c>
      <c r="BN310" s="325">
        <f t="shared" si="419"/>
        <v>0</v>
      </c>
      <c r="BO310" s="325"/>
      <c r="BP310" s="325"/>
      <c r="BQ310" s="325"/>
      <c r="BR310" s="325"/>
      <c r="BS310" s="394"/>
      <c r="BT310" s="360">
        <f t="shared" si="393"/>
        <v>51</v>
      </c>
      <c r="BU310" s="359" t="str">
        <f t="shared" si="352"/>
        <v>cxx51</v>
      </c>
      <c r="BV310" s="334">
        <f t="shared" si="420"/>
        <v>2</v>
      </c>
      <c r="BW310" s="82">
        <f t="shared" si="421"/>
        <v>0</v>
      </c>
      <c r="BX310" s="295">
        <f t="shared" si="422"/>
        <v>0</v>
      </c>
      <c r="BY310" s="295">
        <f t="shared" si="394"/>
        <v>0</v>
      </c>
      <c r="BZ310" s="295">
        <f t="shared" si="423"/>
        <v>0</v>
      </c>
      <c r="CA310" s="156">
        <v>50</v>
      </c>
      <c r="CB310" s="325">
        <f t="shared" si="424"/>
        <v>0</v>
      </c>
      <c r="CC310" s="325"/>
      <c r="CD310" s="325"/>
      <c r="CE310" s="325"/>
      <c r="CF310" s="325"/>
      <c r="CH310" s="394"/>
    </row>
    <row r="311" spans="1:86" ht="15" customHeight="1">
      <c r="A311" s="394"/>
      <c r="B311" s="360">
        <f t="shared" si="383"/>
        <v>52</v>
      </c>
      <c r="C311" s="359" t="str">
        <f t="shared" si="347"/>
        <v>cxx52</v>
      </c>
      <c r="D311" s="334">
        <f t="shared" si="395"/>
        <v>2</v>
      </c>
      <c r="E311" s="82">
        <f t="shared" si="396"/>
        <v>0</v>
      </c>
      <c r="F311" s="295">
        <f t="shared" si="397"/>
        <v>0</v>
      </c>
      <c r="G311" s="295">
        <f t="shared" si="384"/>
        <v>0</v>
      </c>
      <c r="H311" s="295">
        <f t="shared" si="398"/>
        <v>0</v>
      </c>
      <c r="I311">
        <v>51</v>
      </c>
      <c r="J311" s="325">
        <f t="shared" si="399"/>
        <v>0</v>
      </c>
      <c r="K311" s="325"/>
      <c r="L311" s="325"/>
      <c r="M311" s="325"/>
      <c r="N311" s="325"/>
      <c r="O311" s="394"/>
      <c r="P311" s="360">
        <f t="shared" si="385"/>
        <v>52</v>
      </c>
      <c r="Q311" s="359" t="str">
        <f t="shared" si="348"/>
        <v>cxx52</v>
      </c>
      <c r="R311" s="334">
        <f t="shared" si="400"/>
        <v>2</v>
      </c>
      <c r="S311" s="82">
        <f t="shared" si="401"/>
        <v>0</v>
      </c>
      <c r="T311" s="295">
        <f t="shared" si="402"/>
        <v>0</v>
      </c>
      <c r="U311" s="295">
        <f t="shared" si="386"/>
        <v>0</v>
      </c>
      <c r="V311" s="295">
        <f t="shared" si="403"/>
        <v>0</v>
      </c>
      <c r="W311">
        <v>51</v>
      </c>
      <c r="X311" s="325">
        <f t="shared" si="404"/>
        <v>0</v>
      </c>
      <c r="Y311" s="325"/>
      <c r="Z311" s="325"/>
      <c r="AA311" s="325"/>
      <c r="AB311" s="325"/>
      <c r="AC311" s="394"/>
      <c r="AD311" s="360">
        <f t="shared" si="387"/>
        <v>52</v>
      </c>
      <c r="AE311" s="359" t="str">
        <f t="shared" si="349"/>
        <v>cxx52</v>
      </c>
      <c r="AF311" s="334">
        <f t="shared" si="405"/>
        <v>2</v>
      </c>
      <c r="AG311" s="82">
        <f t="shared" si="406"/>
        <v>0</v>
      </c>
      <c r="AH311" s="295">
        <f t="shared" si="407"/>
        <v>0</v>
      </c>
      <c r="AI311" s="295">
        <f t="shared" si="388"/>
        <v>0</v>
      </c>
      <c r="AJ311" s="295">
        <f t="shared" si="408"/>
        <v>0</v>
      </c>
      <c r="AK311">
        <v>51</v>
      </c>
      <c r="AL311" s="325">
        <f t="shared" si="409"/>
        <v>0</v>
      </c>
      <c r="AM311" s="325"/>
      <c r="AN311" s="325"/>
      <c r="AO311" s="325"/>
      <c r="AP311" s="325"/>
      <c r="AQ311" s="394"/>
      <c r="AR311" s="360">
        <f t="shared" si="389"/>
        <v>52</v>
      </c>
      <c r="AS311" s="359" t="str">
        <f t="shared" si="350"/>
        <v>cxx52</v>
      </c>
      <c r="AT311" s="334">
        <f t="shared" si="410"/>
        <v>2</v>
      </c>
      <c r="AU311" s="82">
        <f t="shared" si="411"/>
        <v>0</v>
      </c>
      <c r="AV311" s="295">
        <f t="shared" si="412"/>
        <v>0</v>
      </c>
      <c r="AW311" s="295">
        <f t="shared" si="390"/>
        <v>0</v>
      </c>
      <c r="AX311" s="295">
        <f t="shared" si="413"/>
        <v>0</v>
      </c>
      <c r="AY311">
        <v>51</v>
      </c>
      <c r="AZ311" s="325">
        <f t="shared" si="414"/>
        <v>0</v>
      </c>
      <c r="BA311" s="325"/>
      <c r="BB311" s="325"/>
      <c r="BC311" s="325"/>
      <c r="BD311" s="325"/>
      <c r="BE311" s="394"/>
      <c r="BF311" s="360">
        <f t="shared" si="391"/>
        <v>52</v>
      </c>
      <c r="BG311" s="359" t="str">
        <f t="shared" si="351"/>
        <v>cxx52</v>
      </c>
      <c r="BH311" s="334">
        <f t="shared" si="415"/>
        <v>2</v>
      </c>
      <c r="BI311" s="82">
        <f t="shared" si="416"/>
        <v>0</v>
      </c>
      <c r="BJ311" s="295">
        <f t="shared" si="417"/>
        <v>0</v>
      </c>
      <c r="BK311" s="295">
        <f t="shared" si="392"/>
        <v>0</v>
      </c>
      <c r="BL311" s="295">
        <f t="shared" si="418"/>
        <v>0</v>
      </c>
      <c r="BM311">
        <v>51</v>
      </c>
      <c r="BN311" s="325">
        <f t="shared" si="419"/>
        <v>0</v>
      </c>
      <c r="BO311" s="325"/>
      <c r="BP311" s="325"/>
      <c r="BQ311" s="325"/>
      <c r="BR311" s="325"/>
      <c r="BS311" s="394"/>
      <c r="BT311" s="360">
        <f t="shared" si="393"/>
        <v>52</v>
      </c>
      <c r="BU311" s="359" t="str">
        <f t="shared" si="352"/>
        <v>cxx52</v>
      </c>
      <c r="BV311" s="334">
        <f t="shared" si="420"/>
        <v>2</v>
      </c>
      <c r="BW311" s="82">
        <f t="shared" si="421"/>
        <v>0</v>
      </c>
      <c r="BX311" s="295">
        <f t="shared" si="422"/>
        <v>0</v>
      </c>
      <c r="BY311" s="295">
        <f t="shared" si="394"/>
        <v>0</v>
      </c>
      <c r="BZ311" s="295">
        <f t="shared" si="423"/>
        <v>0</v>
      </c>
      <c r="CA311">
        <v>51</v>
      </c>
      <c r="CB311" s="325">
        <f t="shared" si="424"/>
        <v>0</v>
      </c>
      <c r="CC311" s="325"/>
      <c r="CD311" s="325"/>
      <c r="CE311" s="325"/>
      <c r="CF311" s="325"/>
      <c r="CH311" s="394"/>
    </row>
    <row r="312" spans="1:86" ht="15" customHeight="1">
      <c r="A312" s="394"/>
      <c r="B312" s="360">
        <f t="shared" si="383"/>
        <v>53</v>
      </c>
      <c r="C312" s="359" t="str">
        <f t="shared" si="347"/>
        <v>cxx53</v>
      </c>
      <c r="D312" s="334">
        <f t="shared" si="395"/>
        <v>2</v>
      </c>
      <c r="E312" s="82">
        <f t="shared" si="396"/>
        <v>0</v>
      </c>
      <c r="F312" s="295">
        <f t="shared" si="397"/>
        <v>0</v>
      </c>
      <c r="G312" s="295">
        <f t="shared" si="384"/>
        <v>0</v>
      </c>
      <c r="H312" s="295">
        <f t="shared" si="398"/>
        <v>0</v>
      </c>
      <c r="I312" s="156">
        <v>52</v>
      </c>
      <c r="J312" s="325">
        <f t="shared" si="399"/>
        <v>0</v>
      </c>
      <c r="K312" s="325"/>
      <c r="L312" s="325"/>
      <c r="M312" s="325"/>
      <c r="N312" s="325"/>
      <c r="O312" s="394"/>
      <c r="P312" s="360">
        <f t="shared" si="385"/>
        <v>53</v>
      </c>
      <c r="Q312" s="359" t="str">
        <f t="shared" si="348"/>
        <v>cxx53</v>
      </c>
      <c r="R312" s="334">
        <f t="shared" si="400"/>
        <v>2</v>
      </c>
      <c r="S312" s="82">
        <f t="shared" si="401"/>
        <v>0</v>
      </c>
      <c r="T312" s="295">
        <f t="shared" si="402"/>
        <v>0</v>
      </c>
      <c r="U312" s="295">
        <f t="shared" si="386"/>
        <v>0</v>
      </c>
      <c r="V312" s="295">
        <f t="shared" si="403"/>
        <v>0</v>
      </c>
      <c r="W312" s="156">
        <v>52</v>
      </c>
      <c r="X312" s="325">
        <f t="shared" si="404"/>
        <v>0</v>
      </c>
      <c r="Y312" s="325"/>
      <c r="Z312" s="325"/>
      <c r="AA312" s="325"/>
      <c r="AB312" s="325"/>
      <c r="AC312" s="394"/>
      <c r="AD312" s="360">
        <f t="shared" si="387"/>
        <v>53</v>
      </c>
      <c r="AE312" s="359" t="str">
        <f t="shared" si="349"/>
        <v>cxx53</v>
      </c>
      <c r="AF312" s="334">
        <f t="shared" si="405"/>
        <v>2</v>
      </c>
      <c r="AG312" s="82">
        <f t="shared" si="406"/>
        <v>0</v>
      </c>
      <c r="AH312" s="295">
        <f t="shared" si="407"/>
        <v>0</v>
      </c>
      <c r="AI312" s="295">
        <f t="shared" si="388"/>
        <v>0</v>
      </c>
      <c r="AJ312" s="295">
        <f t="shared" si="408"/>
        <v>0</v>
      </c>
      <c r="AK312" s="156">
        <v>52</v>
      </c>
      <c r="AL312" s="325">
        <f t="shared" si="409"/>
        <v>0</v>
      </c>
      <c r="AM312" s="325"/>
      <c r="AN312" s="325"/>
      <c r="AO312" s="325"/>
      <c r="AP312" s="325"/>
      <c r="AQ312" s="394"/>
      <c r="AR312" s="360">
        <f t="shared" si="389"/>
        <v>53</v>
      </c>
      <c r="AS312" s="359" t="str">
        <f t="shared" si="350"/>
        <v>cxx53</v>
      </c>
      <c r="AT312" s="334">
        <f t="shared" si="410"/>
        <v>2</v>
      </c>
      <c r="AU312" s="82">
        <f t="shared" si="411"/>
        <v>0</v>
      </c>
      <c r="AV312" s="295">
        <f t="shared" si="412"/>
        <v>0</v>
      </c>
      <c r="AW312" s="295">
        <f t="shared" si="390"/>
        <v>0</v>
      </c>
      <c r="AX312" s="295">
        <f t="shared" si="413"/>
        <v>0</v>
      </c>
      <c r="AY312" s="156">
        <v>52</v>
      </c>
      <c r="AZ312" s="325">
        <f t="shared" si="414"/>
        <v>0</v>
      </c>
      <c r="BA312" s="325"/>
      <c r="BB312" s="325"/>
      <c r="BC312" s="325"/>
      <c r="BD312" s="325"/>
      <c r="BE312" s="394"/>
      <c r="BF312" s="360">
        <f t="shared" si="391"/>
        <v>53</v>
      </c>
      <c r="BG312" s="359" t="str">
        <f t="shared" si="351"/>
        <v>cxx53</v>
      </c>
      <c r="BH312" s="334">
        <f t="shared" si="415"/>
        <v>2</v>
      </c>
      <c r="BI312" s="82">
        <f t="shared" si="416"/>
        <v>0</v>
      </c>
      <c r="BJ312" s="295">
        <f t="shared" si="417"/>
        <v>0</v>
      </c>
      <c r="BK312" s="295">
        <f t="shared" si="392"/>
        <v>0</v>
      </c>
      <c r="BL312" s="295">
        <f t="shared" si="418"/>
        <v>0</v>
      </c>
      <c r="BM312" s="156">
        <v>52</v>
      </c>
      <c r="BN312" s="325">
        <f t="shared" si="419"/>
        <v>0</v>
      </c>
      <c r="BO312" s="325"/>
      <c r="BP312" s="325"/>
      <c r="BQ312" s="325"/>
      <c r="BR312" s="325"/>
      <c r="BS312" s="394"/>
      <c r="BT312" s="360">
        <f t="shared" si="393"/>
        <v>53</v>
      </c>
      <c r="BU312" s="359" t="str">
        <f t="shared" si="352"/>
        <v>cxx53</v>
      </c>
      <c r="BV312" s="334">
        <f t="shared" si="420"/>
        <v>2</v>
      </c>
      <c r="BW312" s="82">
        <f t="shared" si="421"/>
        <v>0</v>
      </c>
      <c r="BX312" s="295">
        <f t="shared" si="422"/>
        <v>0</v>
      </c>
      <c r="BY312" s="295">
        <f t="shared" si="394"/>
        <v>0</v>
      </c>
      <c r="BZ312" s="295">
        <f t="shared" si="423"/>
        <v>0</v>
      </c>
      <c r="CA312" s="156">
        <v>52</v>
      </c>
      <c r="CB312" s="325">
        <f t="shared" si="424"/>
        <v>0</v>
      </c>
      <c r="CC312" s="325"/>
      <c r="CD312" s="325"/>
      <c r="CE312" s="325"/>
      <c r="CF312" s="325"/>
      <c r="CH312" s="394"/>
    </row>
    <row r="313" spans="1:86" ht="15" customHeight="1">
      <c r="A313" s="394"/>
      <c r="B313" s="360">
        <f t="shared" si="383"/>
        <v>54</v>
      </c>
      <c r="C313" s="359" t="str">
        <f t="shared" si="347"/>
        <v>cxx54</v>
      </c>
      <c r="D313" s="334">
        <f t="shared" si="395"/>
        <v>2</v>
      </c>
      <c r="E313" s="82">
        <f t="shared" si="396"/>
        <v>0</v>
      </c>
      <c r="F313" s="295">
        <f t="shared" si="397"/>
        <v>0</v>
      </c>
      <c r="G313" s="295">
        <f t="shared" si="384"/>
        <v>0</v>
      </c>
      <c r="H313" s="295">
        <f t="shared" si="398"/>
        <v>0</v>
      </c>
      <c r="I313">
        <v>53</v>
      </c>
      <c r="J313" s="325">
        <f t="shared" si="399"/>
        <v>0</v>
      </c>
      <c r="K313" s="325"/>
      <c r="L313" s="325"/>
      <c r="M313" s="325"/>
      <c r="N313" s="325"/>
      <c r="O313" s="394"/>
      <c r="P313" s="360">
        <f t="shared" si="385"/>
        <v>54</v>
      </c>
      <c r="Q313" s="359" t="str">
        <f t="shared" si="348"/>
        <v>cxx54</v>
      </c>
      <c r="R313" s="334">
        <f t="shared" si="400"/>
        <v>2</v>
      </c>
      <c r="S313" s="82">
        <f t="shared" si="401"/>
        <v>0</v>
      </c>
      <c r="T313" s="295">
        <f t="shared" si="402"/>
        <v>0</v>
      </c>
      <c r="U313" s="295">
        <f t="shared" si="386"/>
        <v>0</v>
      </c>
      <c r="V313" s="295">
        <f t="shared" si="403"/>
        <v>0</v>
      </c>
      <c r="W313">
        <v>53</v>
      </c>
      <c r="X313" s="325">
        <f t="shared" si="404"/>
        <v>0</v>
      </c>
      <c r="Y313" s="325"/>
      <c r="Z313" s="325"/>
      <c r="AA313" s="325"/>
      <c r="AB313" s="325"/>
      <c r="AC313" s="394"/>
      <c r="AD313" s="360">
        <f t="shared" si="387"/>
        <v>54</v>
      </c>
      <c r="AE313" s="359" t="str">
        <f t="shared" si="349"/>
        <v>cxx54</v>
      </c>
      <c r="AF313" s="334">
        <f t="shared" si="405"/>
        <v>2</v>
      </c>
      <c r="AG313" s="82">
        <f t="shared" si="406"/>
        <v>0</v>
      </c>
      <c r="AH313" s="295">
        <f t="shared" si="407"/>
        <v>0</v>
      </c>
      <c r="AI313" s="295">
        <f t="shared" si="388"/>
        <v>0</v>
      </c>
      <c r="AJ313" s="295">
        <f t="shared" si="408"/>
        <v>0</v>
      </c>
      <c r="AK313">
        <v>53</v>
      </c>
      <c r="AL313" s="325">
        <f t="shared" si="409"/>
        <v>0</v>
      </c>
      <c r="AM313" s="325"/>
      <c r="AN313" s="325"/>
      <c r="AO313" s="325"/>
      <c r="AP313" s="325"/>
      <c r="AQ313" s="394"/>
      <c r="AR313" s="360">
        <f t="shared" si="389"/>
        <v>54</v>
      </c>
      <c r="AS313" s="359" t="str">
        <f t="shared" si="350"/>
        <v>cxx54</v>
      </c>
      <c r="AT313" s="334">
        <f t="shared" si="410"/>
        <v>2</v>
      </c>
      <c r="AU313" s="82">
        <f t="shared" si="411"/>
        <v>0</v>
      </c>
      <c r="AV313" s="295">
        <f t="shared" si="412"/>
        <v>0</v>
      </c>
      <c r="AW313" s="295">
        <f t="shared" si="390"/>
        <v>0</v>
      </c>
      <c r="AX313" s="295">
        <f t="shared" si="413"/>
        <v>0</v>
      </c>
      <c r="AY313">
        <v>53</v>
      </c>
      <c r="AZ313" s="325">
        <f t="shared" si="414"/>
        <v>0</v>
      </c>
      <c r="BA313" s="325"/>
      <c r="BB313" s="325"/>
      <c r="BC313" s="325"/>
      <c r="BD313" s="325"/>
      <c r="BE313" s="394"/>
      <c r="BF313" s="360">
        <f t="shared" si="391"/>
        <v>54</v>
      </c>
      <c r="BG313" s="359" t="str">
        <f t="shared" si="351"/>
        <v>cxx54</v>
      </c>
      <c r="BH313" s="334">
        <f t="shared" si="415"/>
        <v>2</v>
      </c>
      <c r="BI313" s="82">
        <f t="shared" si="416"/>
        <v>0</v>
      </c>
      <c r="BJ313" s="295">
        <f t="shared" si="417"/>
        <v>0</v>
      </c>
      <c r="BK313" s="295">
        <f t="shared" si="392"/>
        <v>0</v>
      </c>
      <c r="BL313" s="295">
        <f t="shared" si="418"/>
        <v>0</v>
      </c>
      <c r="BM313">
        <v>53</v>
      </c>
      <c r="BN313" s="325">
        <f t="shared" si="419"/>
        <v>0</v>
      </c>
      <c r="BO313" s="325"/>
      <c r="BP313" s="325"/>
      <c r="BQ313" s="325"/>
      <c r="BR313" s="325"/>
      <c r="BS313" s="394"/>
      <c r="BT313" s="360">
        <f t="shared" si="393"/>
        <v>54</v>
      </c>
      <c r="BU313" s="359" t="str">
        <f t="shared" si="352"/>
        <v>cxx54</v>
      </c>
      <c r="BV313" s="334">
        <f t="shared" si="420"/>
        <v>2</v>
      </c>
      <c r="BW313" s="82">
        <f t="shared" si="421"/>
        <v>0</v>
      </c>
      <c r="BX313" s="295">
        <f t="shared" si="422"/>
        <v>0</v>
      </c>
      <c r="BY313" s="295">
        <f t="shared" si="394"/>
        <v>0</v>
      </c>
      <c r="BZ313" s="295">
        <f t="shared" si="423"/>
        <v>0</v>
      </c>
      <c r="CA313">
        <v>53</v>
      </c>
      <c r="CB313" s="325">
        <f t="shared" si="424"/>
        <v>0</v>
      </c>
      <c r="CC313" s="325"/>
      <c r="CD313" s="325"/>
      <c r="CE313" s="325"/>
      <c r="CF313" s="325"/>
      <c r="CH313" s="394"/>
    </row>
    <row r="314" spans="1:86" ht="15" customHeight="1">
      <c r="A314" s="394"/>
      <c r="B314" s="360">
        <f t="shared" si="383"/>
        <v>55</v>
      </c>
      <c r="C314" s="359" t="str">
        <f t="shared" si="347"/>
        <v>cxx55</v>
      </c>
      <c r="D314" s="334">
        <f t="shared" si="395"/>
        <v>2</v>
      </c>
      <c r="E314" s="82">
        <f t="shared" si="396"/>
        <v>0</v>
      </c>
      <c r="F314" s="295">
        <f t="shared" si="397"/>
        <v>0</v>
      </c>
      <c r="G314" s="295">
        <f t="shared" si="384"/>
        <v>0</v>
      </c>
      <c r="H314" s="295">
        <f t="shared" si="398"/>
        <v>0</v>
      </c>
      <c r="I314" s="156">
        <v>54</v>
      </c>
      <c r="J314" s="325">
        <f t="shared" si="399"/>
        <v>0</v>
      </c>
      <c r="K314" s="325"/>
      <c r="L314" s="325"/>
      <c r="M314" s="325"/>
      <c r="N314" s="325"/>
      <c r="O314" s="394"/>
      <c r="P314" s="360">
        <f t="shared" si="385"/>
        <v>55</v>
      </c>
      <c r="Q314" s="359" t="str">
        <f t="shared" si="348"/>
        <v>cxx55</v>
      </c>
      <c r="R314" s="334">
        <f t="shared" si="400"/>
        <v>2</v>
      </c>
      <c r="S314" s="82">
        <f t="shared" si="401"/>
        <v>0</v>
      </c>
      <c r="T314" s="295">
        <f t="shared" si="402"/>
        <v>0</v>
      </c>
      <c r="U314" s="295">
        <f t="shared" si="386"/>
        <v>0</v>
      </c>
      <c r="V314" s="295">
        <f t="shared" si="403"/>
        <v>0</v>
      </c>
      <c r="W314" s="156">
        <v>54</v>
      </c>
      <c r="X314" s="325">
        <f t="shared" si="404"/>
        <v>0</v>
      </c>
      <c r="Y314" s="325"/>
      <c r="Z314" s="325"/>
      <c r="AA314" s="325"/>
      <c r="AB314" s="325"/>
      <c r="AC314" s="394"/>
      <c r="AD314" s="360">
        <f t="shared" si="387"/>
        <v>55</v>
      </c>
      <c r="AE314" s="359" t="str">
        <f t="shared" si="349"/>
        <v>cxx55</v>
      </c>
      <c r="AF314" s="334">
        <f t="shared" si="405"/>
        <v>2</v>
      </c>
      <c r="AG314" s="82">
        <f t="shared" si="406"/>
        <v>0</v>
      </c>
      <c r="AH314" s="295">
        <f t="shared" si="407"/>
        <v>0</v>
      </c>
      <c r="AI314" s="295">
        <f t="shared" si="388"/>
        <v>0</v>
      </c>
      <c r="AJ314" s="295">
        <f t="shared" si="408"/>
        <v>0</v>
      </c>
      <c r="AK314" s="156">
        <v>54</v>
      </c>
      <c r="AL314" s="325">
        <f t="shared" si="409"/>
        <v>0</v>
      </c>
      <c r="AM314" s="325"/>
      <c r="AN314" s="325"/>
      <c r="AO314" s="325"/>
      <c r="AP314" s="325"/>
      <c r="AQ314" s="394"/>
      <c r="AR314" s="360">
        <f t="shared" si="389"/>
        <v>55</v>
      </c>
      <c r="AS314" s="359" t="str">
        <f t="shared" si="350"/>
        <v>cxx55</v>
      </c>
      <c r="AT314" s="334">
        <f t="shared" si="410"/>
        <v>2</v>
      </c>
      <c r="AU314" s="82">
        <f t="shared" si="411"/>
        <v>0</v>
      </c>
      <c r="AV314" s="295">
        <f t="shared" si="412"/>
        <v>0</v>
      </c>
      <c r="AW314" s="295">
        <f t="shared" si="390"/>
        <v>0</v>
      </c>
      <c r="AX314" s="295">
        <f t="shared" si="413"/>
        <v>0</v>
      </c>
      <c r="AY314" s="156">
        <v>54</v>
      </c>
      <c r="AZ314" s="325">
        <f t="shared" si="414"/>
        <v>0</v>
      </c>
      <c r="BA314" s="325"/>
      <c r="BB314" s="325"/>
      <c r="BC314" s="325"/>
      <c r="BD314" s="325"/>
      <c r="BE314" s="394"/>
      <c r="BF314" s="360">
        <f t="shared" si="391"/>
        <v>55</v>
      </c>
      <c r="BG314" s="359" t="str">
        <f t="shared" si="351"/>
        <v>cxx55</v>
      </c>
      <c r="BH314" s="334">
        <f t="shared" si="415"/>
        <v>2</v>
      </c>
      <c r="BI314" s="82">
        <f t="shared" si="416"/>
        <v>0</v>
      </c>
      <c r="BJ314" s="295">
        <f t="shared" si="417"/>
        <v>0</v>
      </c>
      <c r="BK314" s="295">
        <f t="shared" si="392"/>
        <v>0</v>
      </c>
      <c r="BL314" s="295">
        <f t="shared" si="418"/>
        <v>0</v>
      </c>
      <c r="BM314" s="156">
        <v>54</v>
      </c>
      <c r="BN314" s="325">
        <f t="shared" si="419"/>
        <v>0</v>
      </c>
      <c r="BO314" s="325"/>
      <c r="BP314" s="325"/>
      <c r="BQ314" s="325"/>
      <c r="BR314" s="325"/>
      <c r="BS314" s="394"/>
      <c r="BT314" s="360">
        <f t="shared" si="393"/>
        <v>55</v>
      </c>
      <c r="BU314" s="359" t="str">
        <f t="shared" si="352"/>
        <v>cxx55</v>
      </c>
      <c r="BV314" s="334">
        <f t="shared" si="420"/>
        <v>2</v>
      </c>
      <c r="BW314" s="82">
        <f t="shared" si="421"/>
        <v>0</v>
      </c>
      <c r="BX314" s="295">
        <f t="shared" si="422"/>
        <v>0</v>
      </c>
      <c r="BY314" s="295">
        <f t="shared" si="394"/>
        <v>0</v>
      </c>
      <c r="BZ314" s="295">
        <f t="shared" si="423"/>
        <v>0</v>
      </c>
      <c r="CA314" s="156">
        <v>54</v>
      </c>
      <c r="CB314" s="325">
        <f t="shared" si="424"/>
        <v>0</v>
      </c>
      <c r="CC314" s="325"/>
      <c r="CD314" s="325"/>
      <c r="CE314" s="325"/>
      <c r="CF314" s="325"/>
      <c r="CH314" s="394"/>
    </row>
    <row r="315" spans="1:86" ht="15" customHeight="1">
      <c r="A315" s="394"/>
      <c r="B315" s="360">
        <f t="shared" si="383"/>
        <v>56</v>
      </c>
      <c r="C315" s="359" t="str">
        <f t="shared" si="347"/>
        <v>cxx56</v>
      </c>
      <c r="D315" s="334">
        <f t="shared" si="395"/>
        <v>2</v>
      </c>
      <c r="E315" s="82">
        <f t="shared" si="396"/>
        <v>0</v>
      </c>
      <c r="F315" s="295">
        <f t="shared" si="397"/>
        <v>0</v>
      </c>
      <c r="G315" s="295">
        <f t="shared" si="384"/>
        <v>0</v>
      </c>
      <c r="H315" s="295">
        <f t="shared" si="398"/>
        <v>0</v>
      </c>
      <c r="I315">
        <v>55</v>
      </c>
      <c r="J315" s="325">
        <f t="shared" si="399"/>
        <v>0</v>
      </c>
      <c r="K315" s="325"/>
      <c r="L315" s="325"/>
      <c r="M315" s="325"/>
      <c r="N315" s="325"/>
      <c r="O315" s="394"/>
      <c r="P315" s="360">
        <f t="shared" si="385"/>
        <v>56</v>
      </c>
      <c r="Q315" s="359" t="str">
        <f t="shared" si="348"/>
        <v>cxx56</v>
      </c>
      <c r="R315" s="334">
        <f t="shared" si="400"/>
        <v>2</v>
      </c>
      <c r="S315" s="82">
        <f t="shared" si="401"/>
        <v>0</v>
      </c>
      <c r="T315" s="295">
        <f t="shared" si="402"/>
        <v>0</v>
      </c>
      <c r="U315" s="295">
        <f t="shared" si="386"/>
        <v>0</v>
      </c>
      <c r="V315" s="295">
        <f t="shared" si="403"/>
        <v>0</v>
      </c>
      <c r="W315">
        <v>55</v>
      </c>
      <c r="X315" s="325">
        <f t="shared" si="404"/>
        <v>0</v>
      </c>
      <c r="Y315" s="325"/>
      <c r="Z315" s="325"/>
      <c r="AA315" s="325"/>
      <c r="AB315" s="325"/>
      <c r="AC315" s="394"/>
      <c r="AD315" s="360">
        <f t="shared" si="387"/>
        <v>56</v>
      </c>
      <c r="AE315" s="359" t="str">
        <f t="shared" si="349"/>
        <v>cxx56</v>
      </c>
      <c r="AF315" s="334">
        <f t="shared" si="405"/>
        <v>2</v>
      </c>
      <c r="AG315" s="82">
        <f t="shared" si="406"/>
        <v>0</v>
      </c>
      <c r="AH315" s="295">
        <f t="shared" si="407"/>
        <v>0</v>
      </c>
      <c r="AI315" s="295">
        <f t="shared" si="388"/>
        <v>0</v>
      </c>
      <c r="AJ315" s="295">
        <f t="shared" si="408"/>
        <v>0</v>
      </c>
      <c r="AK315">
        <v>55</v>
      </c>
      <c r="AL315" s="325">
        <f t="shared" si="409"/>
        <v>0</v>
      </c>
      <c r="AM315" s="325"/>
      <c r="AN315" s="325"/>
      <c r="AO315" s="325"/>
      <c r="AP315" s="325"/>
      <c r="AQ315" s="394"/>
      <c r="AR315" s="360">
        <f t="shared" si="389"/>
        <v>56</v>
      </c>
      <c r="AS315" s="359" t="str">
        <f t="shared" si="350"/>
        <v>cxx56</v>
      </c>
      <c r="AT315" s="334">
        <f t="shared" si="410"/>
        <v>2</v>
      </c>
      <c r="AU315" s="82">
        <f t="shared" si="411"/>
        <v>0</v>
      </c>
      <c r="AV315" s="295">
        <f t="shared" si="412"/>
        <v>0</v>
      </c>
      <c r="AW315" s="295">
        <f t="shared" si="390"/>
        <v>0</v>
      </c>
      <c r="AX315" s="295">
        <f t="shared" si="413"/>
        <v>0</v>
      </c>
      <c r="AY315">
        <v>55</v>
      </c>
      <c r="AZ315" s="325">
        <f t="shared" si="414"/>
        <v>0</v>
      </c>
      <c r="BA315" s="325"/>
      <c r="BB315" s="325"/>
      <c r="BC315" s="325"/>
      <c r="BD315" s="325"/>
      <c r="BE315" s="394"/>
      <c r="BF315" s="360">
        <f t="shared" si="391"/>
        <v>56</v>
      </c>
      <c r="BG315" s="359" t="str">
        <f t="shared" si="351"/>
        <v>cxx56</v>
      </c>
      <c r="BH315" s="334">
        <f t="shared" si="415"/>
        <v>2</v>
      </c>
      <c r="BI315" s="82">
        <f t="shared" si="416"/>
        <v>0</v>
      </c>
      <c r="BJ315" s="295">
        <f t="shared" si="417"/>
        <v>0</v>
      </c>
      <c r="BK315" s="295">
        <f t="shared" si="392"/>
        <v>0</v>
      </c>
      <c r="BL315" s="295">
        <f t="shared" si="418"/>
        <v>0</v>
      </c>
      <c r="BM315">
        <v>55</v>
      </c>
      <c r="BN315" s="325">
        <f t="shared" si="419"/>
        <v>0</v>
      </c>
      <c r="BO315" s="325"/>
      <c r="BP315" s="325"/>
      <c r="BQ315" s="325"/>
      <c r="BR315" s="325"/>
      <c r="BS315" s="394"/>
      <c r="BT315" s="360">
        <f t="shared" si="393"/>
        <v>56</v>
      </c>
      <c r="BU315" s="359" t="str">
        <f t="shared" si="352"/>
        <v>cxx56</v>
      </c>
      <c r="BV315" s="334">
        <f t="shared" si="420"/>
        <v>2</v>
      </c>
      <c r="BW315" s="82">
        <f t="shared" si="421"/>
        <v>0</v>
      </c>
      <c r="BX315" s="295">
        <f t="shared" si="422"/>
        <v>0</v>
      </c>
      <c r="BY315" s="295">
        <f t="shared" si="394"/>
        <v>0</v>
      </c>
      <c r="BZ315" s="295">
        <f t="shared" si="423"/>
        <v>0</v>
      </c>
      <c r="CA315">
        <v>55</v>
      </c>
      <c r="CB315" s="325">
        <f t="shared" si="424"/>
        <v>0</v>
      </c>
      <c r="CC315" s="325"/>
      <c r="CD315" s="325"/>
      <c r="CE315" s="325"/>
      <c r="CF315" s="325"/>
      <c r="CH315" s="394"/>
    </row>
    <row r="316" spans="1:86" ht="15" customHeight="1">
      <c r="A316" s="394"/>
      <c r="B316" s="360">
        <f t="shared" si="383"/>
        <v>57</v>
      </c>
      <c r="C316" s="359" t="str">
        <f t="shared" si="347"/>
        <v>cxx57</v>
      </c>
      <c r="D316" s="334">
        <f t="shared" si="395"/>
        <v>2</v>
      </c>
      <c r="E316" s="82">
        <f t="shared" si="396"/>
        <v>0</v>
      </c>
      <c r="F316" s="295">
        <f t="shared" si="397"/>
        <v>0</v>
      </c>
      <c r="G316" s="295">
        <f t="shared" si="384"/>
        <v>0</v>
      </c>
      <c r="H316" s="295">
        <f t="shared" si="398"/>
        <v>0</v>
      </c>
      <c r="I316" s="156">
        <v>56</v>
      </c>
      <c r="J316" s="325">
        <f t="shared" si="399"/>
        <v>0</v>
      </c>
      <c r="K316" s="325"/>
      <c r="L316" s="325"/>
      <c r="M316" s="325"/>
      <c r="N316" s="325"/>
      <c r="O316" s="394"/>
      <c r="P316" s="360">
        <f t="shared" si="385"/>
        <v>57</v>
      </c>
      <c r="Q316" s="359" t="str">
        <f t="shared" si="348"/>
        <v>cxx57</v>
      </c>
      <c r="R316" s="334">
        <f t="shared" si="400"/>
        <v>2</v>
      </c>
      <c r="S316" s="82">
        <f t="shared" si="401"/>
        <v>0</v>
      </c>
      <c r="T316" s="295">
        <f t="shared" si="402"/>
        <v>0</v>
      </c>
      <c r="U316" s="295">
        <f t="shared" si="386"/>
        <v>0</v>
      </c>
      <c r="V316" s="295">
        <f t="shared" si="403"/>
        <v>0</v>
      </c>
      <c r="W316" s="156">
        <v>56</v>
      </c>
      <c r="X316" s="325">
        <f t="shared" si="404"/>
        <v>0</v>
      </c>
      <c r="Y316" s="325"/>
      <c r="Z316" s="325"/>
      <c r="AA316" s="325"/>
      <c r="AB316" s="325"/>
      <c r="AC316" s="394"/>
      <c r="AD316" s="360">
        <f t="shared" si="387"/>
        <v>57</v>
      </c>
      <c r="AE316" s="359" t="str">
        <f t="shared" si="349"/>
        <v>cxx57</v>
      </c>
      <c r="AF316" s="334">
        <f t="shared" si="405"/>
        <v>2</v>
      </c>
      <c r="AG316" s="82">
        <f t="shared" si="406"/>
        <v>0</v>
      </c>
      <c r="AH316" s="295">
        <f t="shared" si="407"/>
        <v>0</v>
      </c>
      <c r="AI316" s="295">
        <f t="shared" si="388"/>
        <v>0</v>
      </c>
      <c r="AJ316" s="295">
        <f t="shared" si="408"/>
        <v>0</v>
      </c>
      <c r="AK316" s="156">
        <v>56</v>
      </c>
      <c r="AL316" s="325">
        <f t="shared" si="409"/>
        <v>0</v>
      </c>
      <c r="AM316" s="325"/>
      <c r="AN316" s="325"/>
      <c r="AO316" s="325"/>
      <c r="AP316" s="325"/>
      <c r="AQ316" s="394"/>
      <c r="AR316" s="360">
        <f t="shared" si="389"/>
        <v>57</v>
      </c>
      <c r="AS316" s="359" t="str">
        <f t="shared" si="350"/>
        <v>cxx57</v>
      </c>
      <c r="AT316" s="334">
        <f t="shared" si="410"/>
        <v>2</v>
      </c>
      <c r="AU316" s="82">
        <f t="shared" si="411"/>
        <v>0</v>
      </c>
      <c r="AV316" s="295">
        <f t="shared" si="412"/>
        <v>0</v>
      </c>
      <c r="AW316" s="295">
        <f t="shared" si="390"/>
        <v>0</v>
      </c>
      <c r="AX316" s="295">
        <f t="shared" si="413"/>
        <v>0</v>
      </c>
      <c r="AY316" s="156">
        <v>56</v>
      </c>
      <c r="AZ316" s="325">
        <f t="shared" si="414"/>
        <v>0</v>
      </c>
      <c r="BA316" s="325"/>
      <c r="BB316" s="325"/>
      <c r="BC316" s="325"/>
      <c r="BD316" s="325"/>
      <c r="BE316" s="394"/>
      <c r="BF316" s="360">
        <f t="shared" si="391"/>
        <v>57</v>
      </c>
      <c r="BG316" s="359" t="str">
        <f t="shared" si="351"/>
        <v>cxx57</v>
      </c>
      <c r="BH316" s="334">
        <f t="shared" si="415"/>
        <v>2</v>
      </c>
      <c r="BI316" s="82">
        <f t="shared" si="416"/>
        <v>0</v>
      </c>
      <c r="BJ316" s="295">
        <f t="shared" si="417"/>
        <v>0</v>
      </c>
      <c r="BK316" s="295">
        <f t="shared" si="392"/>
        <v>0</v>
      </c>
      <c r="BL316" s="295">
        <f t="shared" si="418"/>
        <v>0</v>
      </c>
      <c r="BM316" s="156">
        <v>56</v>
      </c>
      <c r="BN316" s="325">
        <f t="shared" si="419"/>
        <v>0</v>
      </c>
      <c r="BO316" s="325"/>
      <c r="BP316" s="325"/>
      <c r="BQ316" s="325"/>
      <c r="BR316" s="325"/>
      <c r="BS316" s="394"/>
      <c r="BT316" s="360">
        <f t="shared" si="393"/>
        <v>57</v>
      </c>
      <c r="BU316" s="359" t="str">
        <f t="shared" si="352"/>
        <v>cxx57</v>
      </c>
      <c r="BV316" s="334">
        <f t="shared" si="420"/>
        <v>2</v>
      </c>
      <c r="BW316" s="82">
        <f t="shared" si="421"/>
        <v>0</v>
      </c>
      <c r="BX316" s="295">
        <f t="shared" si="422"/>
        <v>0</v>
      </c>
      <c r="BY316" s="295">
        <f t="shared" si="394"/>
        <v>0</v>
      </c>
      <c r="BZ316" s="295">
        <f t="shared" si="423"/>
        <v>0</v>
      </c>
      <c r="CA316" s="156">
        <v>56</v>
      </c>
      <c r="CB316" s="325">
        <f t="shared" si="424"/>
        <v>0</v>
      </c>
      <c r="CC316" s="325"/>
      <c r="CD316" s="325"/>
      <c r="CE316" s="325"/>
      <c r="CF316" s="325"/>
      <c r="CH316" s="394"/>
    </row>
    <row r="317" spans="1:86" ht="15" customHeight="1">
      <c r="A317" s="394"/>
      <c r="B317" s="360">
        <f t="shared" si="383"/>
        <v>58</v>
      </c>
      <c r="C317" s="359" t="str">
        <f t="shared" si="347"/>
        <v>cxx58</v>
      </c>
      <c r="D317" s="334">
        <f t="shared" si="395"/>
        <v>2</v>
      </c>
      <c r="E317" s="82">
        <f t="shared" si="396"/>
        <v>0</v>
      </c>
      <c r="F317" s="295">
        <f t="shared" si="397"/>
        <v>0</v>
      </c>
      <c r="G317" s="295">
        <f t="shared" si="384"/>
        <v>0</v>
      </c>
      <c r="H317" s="295">
        <f t="shared" si="398"/>
        <v>0</v>
      </c>
      <c r="I317">
        <v>57</v>
      </c>
      <c r="J317" s="325">
        <f t="shared" si="399"/>
        <v>0</v>
      </c>
      <c r="K317" s="325"/>
      <c r="L317" s="325"/>
      <c r="M317" s="325"/>
      <c r="N317" s="325"/>
      <c r="O317" s="394"/>
      <c r="P317" s="360">
        <f t="shared" si="385"/>
        <v>58</v>
      </c>
      <c r="Q317" s="359" t="str">
        <f t="shared" si="348"/>
        <v>cxx58</v>
      </c>
      <c r="R317" s="334">
        <f t="shared" si="400"/>
        <v>2</v>
      </c>
      <c r="S317" s="82">
        <f t="shared" si="401"/>
        <v>0</v>
      </c>
      <c r="T317" s="295">
        <f t="shared" si="402"/>
        <v>0</v>
      </c>
      <c r="U317" s="295">
        <f t="shared" si="386"/>
        <v>0</v>
      </c>
      <c r="V317" s="295">
        <f t="shared" si="403"/>
        <v>0</v>
      </c>
      <c r="W317">
        <v>57</v>
      </c>
      <c r="X317" s="325">
        <f t="shared" si="404"/>
        <v>0</v>
      </c>
      <c r="Y317" s="325"/>
      <c r="Z317" s="325"/>
      <c r="AA317" s="325"/>
      <c r="AB317" s="325"/>
      <c r="AC317" s="394"/>
      <c r="AD317" s="360">
        <f t="shared" si="387"/>
        <v>58</v>
      </c>
      <c r="AE317" s="359" t="str">
        <f t="shared" si="349"/>
        <v>cxx58</v>
      </c>
      <c r="AF317" s="334">
        <f t="shared" si="405"/>
        <v>2</v>
      </c>
      <c r="AG317" s="82">
        <f t="shared" si="406"/>
        <v>0</v>
      </c>
      <c r="AH317" s="295">
        <f t="shared" si="407"/>
        <v>0</v>
      </c>
      <c r="AI317" s="295">
        <f t="shared" si="388"/>
        <v>0</v>
      </c>
      <c r="AJ317" s="295">
        <f t="shared" si="408"/>
        <v>0</v>
      </c>
      <c r="AK317">
        <v>57</v>
      </c>
      <c r="AL317" s="325">
        <f t="shared" si="409"/>
        <v>0</v>
      </c>
      <c r="AM317" s="325"/>
      <c r="AN317" s="325"/>
      <c r="AO317" s="325"/>
      <c r="AP317" s="325"/>
      <c r="AQ317" s="394"/>
      <c r="AR317" s="360">
        <f t="shared" si="389"/>
        <v>58</v>
      </c>
      <c r="AS317" s="359" t="str">
        <f t="shared" si="350"/>
        <v>cxx58</v>
      </c>
      <c r="AT317" s="334">
        <f t="shared" si="410"/>
        <v>2</v>
      </c>
      <c r="AU317" s="82">
        <f t="shared" si="411"/>
        <v>0</v>
      </c>
      <c r="AV317" s="295">
        <f t="shared" si="412"/>
        <v>0</v>
      </c>
      <c r="AW317" s="295">
        <f t="shared" si="390"/>
        <v>0</v>
      </c>
      <c r="AX317" s="295">
        <f t="shared" si="413"/>
        <v>0</v>
      </c>
      <c r="AY317">
        <v>57</v>
      </c>
      <c r="AZ317" s="325">
        <f t="shared" si="414"/>
        <v>0</v>
      </c>
      <c r="BA317" s="325"/>
      <c r="BB317" s="325"/>
      <c r="BC317" s="325"/>
      <c r="BD317" s="325"/>
      <c r="BE317" s="394"/>
      <c r="BF317" s="360">
        <f t="shared" si="391"/>
        <v>58</v>
      </c>
      <c r="BG317" s="359" t="str">
        <f t="shared" si="351"/>
        <v>cxx58</v>
      </c>
      <c r="BH317" s="334">
        <f t="shared" si="415"/>
        <v>2</v>
      </c>
      <c r="BI317" s="82">
        <f t="shared" si="416"/>
        <v>0</v>
      </c>
      <c r="BJ317" s="295">
        <f t="shared" si="417"/>
        <v>0</v>
      </c>
      <c r="BK317" s="295">
        <f t="shared" si="392"/>
        <v>0</v>
      </c>
      <c r="BL317" s="295">
        <f t="shared" si="418"/>
        <v>0</v>
      </c>
      <c r="BM317">
        <v>57</v>
      </c>
      <c r="BN317" s="325">
        <f t="shared" si="419"/>
        <v>0</v>
      </c>
      <c r="BO317" s="325"/>
      <c r="BP317" s="325"/>
      <c r="BQ317" s="325"/>
      <c r="BR317" s="325"/>
      <c r="BS317" s="394"/>
      <c r="BT317" s="360">
        <f t="shared" si="393"/>
        <v>58</v>
      </c>
      <c r="BU317" s="359" t="str">
        <f t="shared" si="352"/>
        <v>cxx58</v>
      </c>
      <c r="BV317" s="334">
        <f t="shared" si="420"/>
        <v>2</v>
      </c>
      <c r="BW317" s="82">
        <f t="shared" si="421"/>
        <v>0</v>
      </c>
      <c r="BX317" s="295">
        <f t="shared" si="422"/>
        <v>0</v>
      </c>
      <c r="BY317" s="295">
        <f t="shared" si="394"/>
        <v>0</v>
      </c>
      <c r="BZ317" s="295">
        <f t="shared" si="423"/>
        <v>0</v>
      </c>
      <c r="CA317">
        <v>57</v>
      </c>
      <c r="CB317" s="325">
        <f t="shared" si="424"/>
        <v>0</v>
      </c>
      <c r="CC317" s="325"/>
      <c r="CD317" s="325"/>
      <c r="CE317" s="325"/>
      <c r="CF317" s="325"/>
      <c r="CH317" s="394"/>
    </row>
    <row r="318" spans="1:86" ht="15" customHeight="1">
      <c r="A318" s="394"/>
      <c r="B318" s="360">
        <f t="shared" si="383"/>
        <v>59</v>
      </c>
      <c r="C318" s="359" t="str">
        <f t="shared" si="347"/>
        <v>cxx59</v>
      </c>
      <c r="D318" s="334">
        <f t="shared" si="395"/>
        <v>2</v>
      </c>
      <c r="E318" s="82">
        <f t="shared" si="396"/>
        <v>0</v>
      </c>
      <c r="F318" s="295">
        <f t="shared" si="397"/>
        <v>0</v>
      </c>
      <c r="G318" s="295">
        <f t="shared" si="384"/>
        <v>0</v>
      </c>
      <c r="H318" s="295">
        <f t="shared" si="398"/>
        <v>0</v>
      </c>
      <c r="I318" s="156">
        <v>58</v>
      </c>
      <c r="J318" s="325">
        <f t="shared" si="399"/>
        <v>0</v>
      </c>
      <c r="K318" s="325"/>
      <c r="L318" s="325"/>
      <c r="M318" s="325"/>
      <c r="N318" s="325"/>
      <c r="O318" s="394"/>
      <c r="P318" s="360">
        <f t="shared" si="385"/>
        <v>59</v>
      </c>
      <c r="Q318" s="359" t="str">
        <f t="shared" si="348"/>
        <v>cxx59</v>
      </c>
      <c r="R318" s="334">
        <f t="shared" si="400"/>
        <v>2</v>
      </c>
      <c r="S318" s="82">
        <f t="shared" si="401"/>
        <v>0</v>
      </c>
      <c r="T318" s="295">
        <f t="shared" si="402"/>
        <v>0</v>
      </c>
      <c r="U318" s="295">
        <f t="shared" si="386"/>
        <v>0</v>
      </c>
      <c r="V318" s="295">
        <f t="shared" si="403"/>
        <v>0</v>
      </c>
      <c r="W318" s="156">
        <v>58</v>
      </c>
      <c r="X318" s="325">
        <f t="shared" si="404"/>
        <v>0</v>
      </c>
      <c r="Y318" s="325"/>
      <c r="Z318" s="325"/>
      <c r="AA318" s="325"/>
      <c r="AB318" s="325"/>
      <c r="AC318" s="394"/>
      <c r="AD318" s="360">
        <f t="shared" si="387"/>
        <v>59</v>
      </c>
      <c r="AE318" s="359" t="str">
        <f t="shared" si="349"/>
        <v>cxx59</v>
      </c>
      <c r="AF318" s="334">
        <f t="shared" si="405"/>
        <v>2</v>
      </c>
      <c r="AG318" s="82">
        <f t="shared" si="406"/>
        <v>0</v>
      </c>
      <c r="AH318" s="295">
        <f t="shared" si="407"/>
        <v>0</v>
      </c>
      <c r="AI318" s="295">
        <f t="shared" si="388"/>
        <v>0</v>
      </c>
      <c r="AJ318" s="295">
        <f t="shared" si="408"/>
        <v>0</v>
      </c>
      <c r="AK318" s="156">
        <v>58</v>
      </c>
      <c r="AL318" s="325">
        <f t="shared" si="409"/>
        <v>0</v>
      </c>
      <c r="AM318" s="325"/>
      <c r="AN318" s="325"/>
      <c r="AO318" s="325"/>
      <c r="AP318" s="325"/>
      <c r="AQ318" s="394"/>
      <c r="AR318" s="360">
        <f t="shared" si="389"/>
        <v>59</v>
      </c>
      <c r="AS318" s="359" t="str">
        <f t="shared" si="350"/>
        <v>cxx59</v>
      </c>
      <c r="AT318" s="334">
        <f t="shared" si="410"/>
        <v>2</v>
      </c>
      <c r="AU318" s="82">
        <f t="shared" si="411"/>
        <v>0</v>
      </c>
      <c r="AV318" s="295">
        <f t="shared" si="412"/>
        <v>0</v>
      </c>
      <c r="AW318" s="295">
        <f t="shared" si="390"/>
        <v>0</v>
      </c>
      <c r="AX318" s="295">
        <f t="shared" si="413"/>
        <v>0</v>
      </c>
      <c r="AY318" s="156">
        <v>58</v>
      </c>
      <c r="AZ318" s="325">
        <f t="shared" si="414"/>
        <v>0</v>
      </c>
      <c r="BA318" s="325"/>
      <c r="BB318" s="325"/>
      <c r="BC318" s="325"/>
      <c r="BD318" s="325"/>
      <c r="BE318" s="394"/>
      <c r="BF318" s="360">
        <f t="shared" si="391"/>
        <v>59</v>
      </c>
      <c r="BG318" s="359" t="str">
        <f t="shared" si="351"/>
        <v>cxx59</v>
      </c>
      <c r="BH318" s="334">
        <f t="shared" si="415"/>
        <v>2</v>
      </c>
      <c r="BI318" s="82">
        <f t="shared" si="416"/>
        <v>0</v>
      </c>
      <c r="BJ318" s="295">
        <f t="shared" si="417"/>
        <v>0</v>
      </c>
      <c r="BK318" s="295">
        <f t="shared" si="392"/>
        <v>0</v>
      </c>
      <c r="BL318" s="295">
        <f t="shared" si="418"/>
        <v>0</v>
      </c>
      <c r="BM318" s="156">
        <v>58</v>
      </c>
      <c r="BN318" s="325">
        <f t="shared" si="419"/>
        <v>0</v>
      </c>
      <c r="BO318" s="325"/>
      <c r="BP318" s="325"/>
      <c r="BQ318" s="325"/>
      <c r="BR318" s="325"/>
      <c r="BS318" s="394"/>
      <c r="BT318" s="360">
        <f t="shared" si="393"/>
        <v>59</v>
      </c>
      <c r="BU318" s="359" t="str">
        <f t="shared" si="352"/>
        <v>cxx59</v>
      </c>
      <c r="BV318" s="334">
        <f t="shared" si="420"/>
        <v>2</v>
      </c>
      <c r="BW318" s="82">
        <f t="shared" si="421"/>
        <v>0</v>
      </c>
      <c r="BX318" s="295">
        <f t="shared" si="422"/>
        <v>0</v>
      </c>
      <c r="BY318" s="295">
        <f t="shared" si="394"/>
        <v>0</v>
      </c>
      <c r="BZ318" s="295">
        <f t="shared" si="423"/>
        <v>0</v>
      </c>
      <c r="CA318" s="156">
        <v>58</v>
      </c>
      <c r="CB318" s="325">
        <f t="shared" si="424"/>
        <v>0</v>
      </c>
      <c r="CC318" s="325"/>
      <c r="CD318" s="325"/>
      <c r="CE318" s="325"/>
      <c r="CF318" s="325"/>
      <c r="CH318" s="394"/>
    </row>
    <row r="319" spans="1:86" ht="15" customHeight="1">
      <c r="A319" s="394"/>
      <c r="B319" s="360">
        <f t="shared" si="383"/>
        <v>60</v>
      </c>
      <c r="C319" s="359" t="str">
        <f t="shared" si="347"/>
        <v>cxx60</v>
      </c>
      <c r="D319" s="334">
        <f t="shared" si="395"/>
        <v>2</v>
      </c>
      <c r="E319" s="82">
        <f t="shared" si="396"/>
        <v>0</v>
      </c>
      <c r="F319" s="295">
        <f t="shared" si="397"/>
        <v>0</v>
      </c>
      <c r="G319" s="295">
        <f t="shared" si="384"/>
        <v>0</v>
      </c>
      <c r="H319" s="295">
        <f t="shared" si="398"/>
        <v>0</v>
      </c>
      <c r="I319">
        <v>59</v>
      </c>
      <c r="J319" s="325">
        <f t="shared" si="399"/>
        <v>0</v>
      </c>
      <c r="K319" s="325"/>
      <c r="L319" s="325"/>
      <c r="M319" s="325"/>
      <c r="N319" s="325"/>
      <c r="O319" s="394"/>
      <c r="P319" s="360">
        <f t="shared" si="385"/>
        <v>60</v>
      </c>
      <c r="Q319" s="359" t="str">
        <f t="shared" si="348"/>
        <v>cxx60</v>
      </c>
      <c r="R319" s="334">
        <f t="shared" si="400"/>
        <v>2</v>
      </c>
      <c r="S319" s="82">
        <f t="shared" si="401"/>
        <v>0</v>
      </c>
      <c r="T319" s="295">
        <f t="shared" si="402"/>
        <v>0</v>
      </c>
      <c r="U319" s="295">
        <f t="shared" si="386"/>
        <v>0</v>
      </c>
      <c r="V319" s="295">
        <f t="shared" si="403"/>
        <v>0</v>
      </c>
      <c r="W319">
        <v>59</v>
      </c>
      <c r="X319" s="325">
        <f t="shared" si="404"/>
        <v>0</v>
      </c>
      <c r="Y319" s="325"/>
      <c r="Z319" s="325"/>
      <c r="AA319" s="325"/>
      <c r="AB319" s="325"/>
      <c r="AC319" s="394"/>
      <c r="AD319" s="360">
        <f t="shared" si="387"/>
        <v>60</v>
      </c>
      <c r="AE319" s="359" t="str">
        <f t="shared" si="349"/>
        <v>cxx60</v>
      </c>
      <c r="AF319" s="334">
        <f t="shared" si="405"/>
        <v>2</v>
      </c>
      <c r="AG319" s="82">
        <f t="shared" si="406"/>
        <v>0</v>
      </c>
      <c r="AH319" s="295">
        <f t="shared" si="407"/>
        <v>0</v>
      </c>
      <c r="AI319" s="295">
        <f t="shared" si="388"/>
        <v>0</v>
      </c>
      <c r="AJ319" s="295">
        <f t="shared" si="408"/>
        <v>0</v>
      </c>
      <c r="AK319">
        <v>59</v>
      </c>
      <c r="AL319" s="325">
        <f t="shared" si="409"/>
        <v>0</v>
      </c>
      <c r="AM319" s="325"/>
      <c r="AN319" s="325"/>
      <c r="AO319" s="325"/>
      <c r="AP319" s="325"/>
      <c r="AQ319" s="394"/>
      <c r="AR319" s="360">
        <f t="shared" si="389"/>
        <v>60</v>
      </c>
      <c r="AS319" s="359" t="str">
        <f t="shared" si="350"/>
        <v>cxx60</v>
      </c>
      <c r="AT319" s="334">
        <f t="shared" si="410"/>
        <v>2</v>
      </c>
      <c r="AU319" s="82">
        <f t="shared" si="411"/>
        <v>0</v>
      </c>
      <c r="AV319" s="295">
        <f t="shared" si="412"/>
        <v>0</v>
      </c>
      <c r="AW319" s="295">
        <f t="shared" si="390"/>
        <v>0</v>
      </c>
      <c r="AX319" s="295">
        <f t="shared" si="413"/>
        <v>0</v>
      </c>
      <c r="AY319">
        <v>59</v>
      </c>
      <c r="AZ319" s="325">
        <f t="shared" si="414"/>
        <v>0</v>
      </c>
      <c r="BA319" s="325"/>
      <c r="BB319" s="325"/>
      <c r="BC319" s="325"/>
      <c r="BD319" s="325"/>
      <c r="BE319" s="394"/>
      <c r="BF319" s="360">
        <f t="shared" si="391"/>
        <v>60</v>
      </c>
      <c r="BG319" s="359" t="str">
        <f t="shared" si="351"/>
        <v>cxx60</v>
      </c>
      <c r="BH319" s="334">
        <f t="shared" si="415"/>
        <v>2</v>
      </c>
      <c r="BI319" s="82">
        <f t="shared" si="416"/>
        <v>0</v>
      </c>
      <c r="BJ319" s="295">
        <f t="shared" si="417"/>
        <v>0</v>
      </c>
      <c r="BK319" s="295">
        <f t="shared" si="392"/>
        <v>0</v>
      </c>
      <c r="BL319" s="295">
        <f t="shared" si="418"/>
        <v>0</v>
      </c>
      <c r="BM319">
        <v>59</v>
      </c>
      <c r="BN319" s="325">
        <f t="shared" si="419"/>
        <v>0</v>
      </c>
      <c r="BO319" s="325"/>
      <c r="BP319" s="325"/>
      <c r="BQ319" s="325"/>
      <c r="BR319" s="325"/>
      <c r="BS319" s="394"/>
      <c r="BT319" s="360">
        <f t="shared" si="393"/>
        <v>60</v>
      </c>
      <c r="BU319" s="359" t="str">
        <f t="shared" si="352"/>
        <v>cxx60</v>
      </c>
      <c r="BV319" s="334">
        <f t="shared" si="420"/>
        <v>2</v>
      </c>
      <c r="BW319" s="82">
        <f t="shared" si="421"/>
        <v>0</v>
      </c>
      <c r="BX319" s="295">
        <f t="shared" si="422"/>
        <v>0</v>
      </c>
      <c r="BY319" s="295">
        <f t="shared" si="394"/>
        <v>0</v>
      </c>
      <c r="BZ319" s="295">
        <f t="shared" si="423"/>
        <v>0</v>
      </c>
      <c r="CA319">
        <v>59</v>
      </c>
      <c r="CB319" s="325">
        <f t="shared" si="424"/>
        <v>0</v>
      </c>
      <c r="CC319" s="325"/>
      <c r="CD319" s="325"/>
      <c r="CE319" s="325"/>
      <c r="CF319" s="325"/>
      <c r="CH319" s="394"/>
    </row>
    <row r="320" spans="1:86" ht="15" customHeight="1">
      <c r="A320" s="394"/>
      <c r="B320" s="360">
        <f t="shared" si="383"/>
        <v>61</v>
      </c>
      <c r="C320" s="359" t="str">
        <f t="shared" si="347"/>
        <v>cxx61</v>
      </c>
      <c r="D320" s="334">
        <f t="shared" si="395"/>
        <v>2</v>
      </c>
      <c r="E320" s="82">
        <f t="shared" si="396"/>
        <v>0</v>
      </c>
      <c r="F320" s="295">
        <f t="shared" si="397"/>
        <v>0</v>
      </c>
      <c r="G320" s="295">
        <f t="shared" si="384"/>
        <v>0</v>
      </c>
      <c r="H320" s="295">
        <f t="shared" si="398"/>
        <v>0</v>
      </c>
      <c r="I320" s="156">
        <v>60</v>
      </c>
      <c r="J320" s="325">
        <f t="shared" si="399"/>
        <v>0</v>
      </c>
      <c r="K320" s="325"/>
      <c r="L320" s="325"/>
      <c r="M320" s="325"/>
      <c r="N320" s="325"/>
      <c r="O320" s="394"/>
      <c r="P320" s="360">
        <f t="shared" si="385"/>
        <v>61</v>
      </c>
      <c r="Q320" s="359" t="str">
        <f t="shared" si="348"/>
        <v>cxx61</v>
      </c>
      <c r="R320" s="334">
        <f t="shared" si="400"/>
        <v>2</v>
      </c>
      <c r="S320" s="82">
        <f t="shared" si="401"/>
        <v>0</v>
      </c>
      <c r="T320" s="295">
        <f t="shared" si="402"/>
        <v>0</v>
      </c>
      <c r="U320" s="295">
        <f t="shared" si="386"/>
        <v>0</v>
      </c>
      <c r="V320" s="295">
        <f t="shared" si="403"/>
        <v>0</v>
      </c>
      <c r="W320" s="156">
        <v>60</v>
      </c>
      <c r="X320" s="325">
        <f t="shared" si="404"/>
        <v>0</v>
      </c>
      <c r="Y320" s="325"/>
      <c r="Z320" s="325"/>
      <c r="AA320" s="325"/>
      <c r="AB320" s="325"/>
      <c r="AC320" s="394"/>
      <c r="AD320" s="360">
        <f t="shared" si="387"/>
        <v>61</v>
      </c>
      <c r="AE320" s="359" t="str">
        <f t="shared" si="349"/>
        <v>cxx61</v>
      </c>
      <c r="AF320" s="334">
        <f t="shared" si="405"/>
        <v>2</v>
      </c>
      <c r="AG320" s="82">
        <f t="shared" si="406"/>
        <v>0</v>
      </c>
      <c r="AH320" s="295">
        <f t="shared" si="407"/>
        <v>0</v>
      </c>
      <c r="AI320" s="295">
        <f t="shared" si="388"/>
        <v>0</v>
      </c>
      <c r="AJ320" s="295">
        <f t="shared" si="408"/>
        <v>0</v>
      </c>
      <c r="AK320" s="156">
        <v>60</v>
      </c>
      <c r="AL320" s="325">
        <f t="shared" si="409"/>
        <v>0</v>
      </c>
      <c r="AM320" s="325"/>
      <c r="AN320" s="325"/>
      <c r="AO320" s="325"/>
      <c r="AP320" s="325"/>
      <c r="AQ320" s="394"/>
      <c r="AR320" s="360">
        <f t="shared" si="389"/>
        <v>61</v>
      </c>
      <c r="AS320" s="359" t="str">
        <f t="shared" si="350"/>
        <v>cxx61</v>
      </c>
      <c r="AT320" s="334">
        <f t="shared" si="410"/>
        <v>2</v>
      </c>
      <c r="AU320" s="82">
        <f t="shared" si="411"/>
        <v>0</v>
      </c>
      <c r="AV320" s="295">
        <f t="shared" si="412"/>
        <v>0</v>
      </c>
      <c r="AW320" s="295">
        <f t="shared" si="390"/>
        <v>0</v>
      </c>
      <c r="AX320" s="295">
        <f t="shared" si="413"/>
        <v>0</v>
      </c>
      <c r="AY320" s="156">
        <v>60</v>
      </c>
      <c r="AZ320" s="325">
        <f t="shared" si="414"/>
        <v>0</v>
      </c>
      <c r="BA320" s="325"/>
      <c r="BB320" s="325"/>
      <c r="BC320" s="325"/>
      <c r="BD320" s="325"/>
      <c r="BE320" s="394"/>
      <c r="BF320" s="360">
        <f t="shared" si="391"/>
        <v>61</v>
      </c>
      <c r="BG320" s="359" t="str">
        <f t="shared" si="351"/>
        <v>cxx61</v>
      </c>
      <c r="BH320" s="334">
        <f t="shared" si="415"/>
        <v>2</v>
      </c>
      <c r="BI320" s="82">
        <f t="shared" si="416"/>
        <v>0</v>
      </c>
      <c r="BJ320" s="295">
        <f t="shared" si="417"/>
        <v>0</v>
      </c>
      <c r="BK320" s="295">
        <f t="shared" si="392"/>
        <v>0</v>
      </c>
      <c r="BL320" s="295">
        <f t="shared" si="418"/>
        <v>0</v>
      </c>
      <c r="BM320" s="156">
        <v>60</v>
      </c>
      <c r="BN320" s="325">
        <f t="shared" si="419"/>
        <v>0</v>
      </c>
      <c r="BO320" s="325"/>
      <c r="BP320" s="325"/>
      <c r="BQ320" s="325"/>
      <c r="BR320" s="325"/>
      <c r="BS320" s="394"/>
      <c r="BT320" s="360">
        <f t="shared" si="393"/>
        <v>61</v>
      </c>
      <c r="BU320" s="359" t="str">
        <f t="shared" si="352"/>
        <v>cxx61</v>
      </c>
      <c r="BV320" s="334">
        <f t="shared" si="420"/>
        <v>2</v>
      </c>
      <c r="BW320" s="82">
        <f t="shared" si="421"/>
        <v>0</v>
      </c>
      <c r="BX320" s="295">
        <f t="shared" si="422"/>
        <v>0</v>
      </c>
      <c r="BY320" s="295">
        <f t="shared" si="394"/>
        <v>0</v>
      </c>
      <c r="BZ320" s="295">
        <f t="shared" si="423"/>
        <v>0</v>
      </c>
      <c r="CA320" s="156">
        <v>60</v>
      </c>
      <c r="CB320" s="325">
        <f t="shared" si="424"/>
        <v>0</v>
      </c>
      <c r="CC320" s="325"/>
      <c r="CD320" s="325"/>
      <c r="CE320" s="325"/>
      <c r="CF320" s="325"/>
      <c r="CH320" s="394"/>
    </row>
    <row r="321" spans="1:86" ht="15" customHeight="1">
      <c r="A321" s="394"/>
      <c r="B321" s="360">
        <f t="shared" si="383"/>
        <v>62</v>
      </c>
      <c r="C321" s="359" t="str">
        <f t="shared" si="347"/>
        <v>cxx62</v>
      </c>
      <c r="D321" s="334">
        <f t="shared" si="395"/>
        <v>3</v>
      </c>
      <c r="E321" s="82">
        <f t="shared" si="396"/>
        <v>0</v>
      </c>
      <c r="F321" s="295">
        <f t="shared" si="397"/>
        <v>0</v>
      </c>
      <c r="G321" s="295">
        <f t="shared" si="384"/>
        <v>0</v>
      </c>
      <c r="H321" s="295">
        <f t="shared" si="398"/>
        <v>0</v>
      </c>
      <c r="I321">
        <v>61</v>
      </c>
      <c r="J321" s="325">
        <f t="shared" si="399"/>
        <v>0</v>
      </c>
      <c r="K321" s="325"/>
      <c r="L321" s="325"/>
      <c r="M321" s="325"/>
      <c r="N321" s="325"/>
      <c r="O321" s="394"/>
      <c r="P321" s="360">
        <f t="shared" si="385"/>
        <v>62</v>
      </c>
      <c r="Q321" s="359" t="str">
        <f t="shared" si="348"/>
        <v>cxx62</v>
      </c>
      <c r="R321" s="334">
        <f t="shared" si="400"/>
        <v>3</v>
      </c>
      <c r="S321" s="82">
        <f t="shared" si="401"/>
        <v>0</v>
      </c>
      <c r="T321" s="295">
        <f t="shared" si="402"/>
        <v>0</v>
      </c>
      <c r="U321" s="295">
        <f t="shared" si="386"/>
        <v>0</v>
      </c>
      <c r="V321" s="295">
        <f t="shared" si="403"/>
        <v>0</v>
      </c>
      <c r="W321">
        <v>61</v>
      </c>
      <c r="X321" s="325">
        <f t="shared" si="404"/>
        <v>0</v>
      </c>
      <c r="Y321" s="325"/>
      <c r="Z321" s="325"/>
      <c r="AA321" s="325"/>
      <c r="AB321" s="325"/>
      <c r="AC321" s="394"/>
      <c r="AD321" s="360">
        <f t="shared" si="387"/>
        <v>62</v>
      </c>
      <c r="AE321" s="359" t="str">
        <f t="shared" si="349"/>
        <v>cxx62</v>
      </c>
      <c r="AF321" s="334">
        <f t="shared" si="405"/>
        <v>3</v>
      </c>
      <c r="AG321" s="82">
        <f t="shared" si="406"/>
        <v>0</v>
      </c>
      <c r="AH321" s="295">
        <f t="shared" si="407"/>
        <v>0</v>
      </c>
      <c r="AI321" s="295">
        <f t="shared" si="388"/>
        <v>0</v>
      </c>
      <c r="AJ321" s="295">
        <f t="shared" si="408"/>
        <v>0</v>
      </c>
      <c r="AK321">
        <v>61</v>
      </c>
      <c r="AL321" s="325">
        <f t="shared" si="409"/>
        <v>0</v>
      </c>
      <c r="AM321" s="325"/>
      <c r="AN321" s="325"/>
      <c r="AO321" s="325"/>
      <c r="AP321" s="325"/>
      <c r="AQ321" s="394"/>
      <c r="AR321" s="360">
        <f t="shared" si="389"/>
        <v>62</v>
      </c>
      <c r="AS321" s="359" t="str">
        <f t="shared" si="350"/>
        <v>cxx62</v>
      </c>
      <c r="AT321" s="334">
        <f t="shared" si="410"/>
        <v>3</v>
      </c>
      <c r="AU321" s="82">
        <f t="shared" si="411"/>
        <v>0</v>
      </c>
      <c r="AV321" s="295">
        <f t="shared" si="412"/>
        <v>0</v>
      </c>
      <c r="AW321" s="295">
        <f t="shared" si="390"/>
        <v>0</v>
      </c>
      <c r="AX321" s="295">
        <f t="shared" si="413"/>
        <v>0</v>
      </c>
      <c r="AY321">
        <v>61</v>
      </c>
      <c r="AZ321" s="325">
        <f t="shared" si="414"/>
        <v>0</v>
      </c>
      <c r="BA321" s="325"/>
      <c r="BB321" s="325"/>
      <c r="BC321" s="325"/>
      <c r="BD321" s="325"/>
      <c r="BE321" s="394"/>
      <c r="BF321" s="360">
        <f t="shared" si="391"/>
        <v>62</v>
      </c>
      <c r="BG321" s="359" t="str">
        <f t="shared" si="351"/>
        <v>cxx62</v>
      </c>
      <c r="BH321" s="334">
        <f t="shared" si="415"/>
        <v>3</v>
      </c>
      <c r="BI321" s="82">
        <f t="shared" si="416"/>
        <v>0</v>
      </c>
      <c r="BJ321" s="295">
        <f t="shared" si="417"/>
        <v>0</v>
      </c>
      <c r="BK321" s="295">
        <f t="shared" si="392"/>
        <v>0</v>
      </c>
      <c r="BL321" s="295">
        <f t="shared" si="418"/>
        <v>0</v>
      </c>
      <c r="BM321">
        <v>61</v>
      </c>
      <c r="BN321" s="325">
        <f t="shared" si="419"/>
        <v>0</v>
      </c>
      <c r="BO321" s="325"/>
      <c r="BP321" s="325"/>
      <c r="BQ321" s="325"/>
      <c r="BR321" s="325"/>
      <c r="BS321" s="394"/>
      <c r="BT321" s="360">
        <f t="shared" si="393"/>
        <v>62</v>
      </c>
      <c r="BU321" s="359" t="str">
        <f t="shared" si="352"/>
        <v>cxx62</v>
      </c>
      <c r="BV321" s="334">
        <f t="shared" si="420"/>
        <v>3</v>
      </c>
      <c r="BW321" s="82">
        <f t="shared" si="421"/>
        <v>0</v>
      </c>
      <c r="BX321" s="295">
        <f t="shared" si="422"/>
        <v>0</v>
      </c>
      <c r="BY321" s="295">
        <f t="shared" si="394"/>
        <v>0</v>
      </c>
      <c r="BZ321" s="295">
        <f t="shared" si="423"/>
        <v>0</v>
      </c>
      <c r="CA321">
        <v>61</v>
      </c>
      <c r="CB321" s="325">
        <f t="shared" si="424"/>
        <v>0</v>
      </c>
      <c r="CC321" s="325"/>
      <c r="CD321" s="325"/>
      <c r="CE321" s="325"/>
      <c r="CF321" s="325"/>
      <c r="CH321" s="394"/>
    </row>
    <row r="322" spans="1:86" ht="15" customHeight="1">
      <c r="A322" s="394"/>
      <c r="B322" s="360">
        <f t="shared" si="383"/>
        <v>63</v>
      </c>
      <c r="C322" s="359" t="str">
        <f t="shared" si="347"/>
        <v>cxx63</v>
      </c>
      <c r="D322" s="334">
        <f t="shared" si="395"/>
        <v>3</v>
      </c>
      <c r="E322" s="82">
        <f t="shared" si="396"/>
        <v>0</v>
      </c>
      <c r="F322" s="295">
        <f t="shared" si="397"/>
        <v>0</v>
      </c>
      <c r="G322" s="295">
        <f t="shared" si="384"/>
        <v>0</v>
      </c>
      <c r="H322" s="295">
        <f t="shared" si="398"/>
        <v>0</v>
      </c>
      <c r="I322" s="156">
        <v>62</v>
      </c>
      <c r="J322" s="325">
        <f t="shared" si="399"/>
        <v>0</v>
      </c>
      <c r="K322" s="325"/>
      <c r="L322" s="325"/>
      <c r="M322" s="325"/>
      <c r="N322" s="325"/>
      <c r="O322" s="394"/>
      <c r="P322" s="360">
        <f t="shared" si="385"/>
        <v>63</v>
      </c>
      <c r="Q322" s="359" t="str">
        <f t="shared" si="348"/>
        <v>cxx63</v>
      </c>
      <c r="R322" s="334">
        <f t="shared" si="400"/>
        <v>3</v>
      </c>
      <c r="S322" s="82">
        <f t="shared" si="401"/>
        <v>0</v>
      </c>
      <c r="T322" s="295">
        <f t="shared" si="402"/>
        <v>0</v>
      </c>
      <c r="U322" s="295">
        <f t="shared" si="386"/>
        <v>0</v>
      </c>
      <c r="V322" s="295">
        <f t="shared" si="403"/>
        <v>0</v>
      </c>
      <c r="W322" s="156">
        <v>62</v>
      </c>
      <c r="X322" s="325">
        <f t="shared" si="404"/>
        <v>0</v>
      </c>
      <c r="Y322" s="325"/>
      <c r="Z322" s="325"/>
      <c r="AA322" s="325"/>
      <c r="AB322" s="325"/>
      <c r="AC322" s="394"/>
      <c r="AD322" s="360">
        <f t="shared" si="387"/>
        <v>63</v>
      </c>
      <c r="AE322" s="359" t="str">
        <f t="shared" si="349"/>
        <v>cxx63</v>
      </c>
      <c r="AF322" s="334">
        <f t="shared" si="405"/>
        <v>3</v>
      </c>
      <c r="AG322" s="82">
        <f t="shared" si="406"/>
        <v>0</v>
      </c>
      <c r="AH322" s="295">
        <f t="shared" si="407"/>
        <v>0</v>
      </c>
      <c r="AI322" s="295">
        <f t="shared" si="388"/>
        <v>0</v>
      </c>
      <c r="AJ322" s="295">
        <f t="shared" si="408"/>
        <v>0</v>
      </c>
      <c r="AK322" s="156">
        <v>62</v>
      </c>
      <c r="AL322" s="325">
        <f t="shared" si="409"/>
        <v>0</v>
      </c>
      <c r="AM322" s="325"/>
      <c r="AN322" s="325"/>
      <c r="AO322" s="325"/>
      <c r="AP322" s="325"/>
      <c r="AQ322" s="394"/>
      <c r="AR322" s="360">
        <f t="shared" si="389"/>
        <v>63</v>
      </c>
      <c r="AS322" s="359" t="str">
        <f t="shared" si="350"/>
        <v>cxx63</v>
      </c>
      <c r="AT322" s="334">
        <f t="shared" si="410"/>
        <v>3</v>
      </c>
      <c r="AU322" s="82">
        <f t="shared" si="411"/>
        <v>0</v>
      </c>
      <c r="AV322" s="295">
        <f t="shared" si="412"/>
        <v>0</v>
      </c>
      <c r="AW322" s="295">
        <f t="shared" si="390"/>
        <v>0</v>
      </c>
      <c r="AX322" s="295">
        <f t="shared" si="413"/>
        <v>0</v>
      </c>
      <c r="AY322" s="156">
        <v>62</v>
      </c>
      <c r="AZ322" s="325">
        <f t="shared" si="414"/>
        <v>0</v>
      </c>
      <c r="BA322" s="325"/>
      <c r="BB322" s="325"/>
      <c r="BC322" s="325"/>
      <c r="BD322" s="325"/>
      <c r="BE322" s="394"/>
      <c r="BF322" s="360">
        <f t="shared" si="391"/>
        <v>63</v>
      </c>
      <c r="BG322" s="359" t="str">
        <f t="shared" si="351"/>
        <v>cxx63</v>
      </c>
      <c r="BH322" s="334">
        <f t="shared" si="415"/>
        <v>3</v>
      </c>
      <c r="BI322" s="82">
        <f t="shared" si="416"/>
        <v>0</v>
      </c>
      <c r="BJ322" s="295">
        <f t="shared" si="417"/>
        <v>0</v>
      </c>
      <c r="BK322" s="295">
        <f t="shared" si="392"/>
        <v>0</v>
      </c>
      <c r="BL322" s="295">
        <f t="shared" si="418"/>
        <v>0</v>
      </c>
      <c r="BM322" s="156">
        <v>62</v>
      </c>
      <c r="BN322" s="325">
        <f t="shared" si="419"/>
        <v>0</v>
      </c>
      <c r="BO322" s="325"/>
      <c r="BP322" s="325"/>
      <c r="BQ322" s="325"/>
      <c r="BR322" s="325"/>
      <c r="BS322" s="394"/>
      <c r="BT322" s="360">
        <f t="shared" si="393"/>
        <v>63</v>
      </c>
      <c r="BU322" s="359" t="str">
        <f t="shared" si="352"/>
        <v>cxx63</v>
      </c>
      <c r="BV322" s="334">
        <f t="shared" si="420"/>
        <v>3</v>
      </c>
      <c r="BW322" s="82">
        <f t="shared" si="421"/>
        <v>0</v>
      </c>
      <c r="BX322" s="295">
        <f t="shared" si="422"/>
        <v>0</v>
      </c>
      <c r="BY322" s="295">
        <f t="shared" si="394"/>
        <v>0</v>
      </c>
      <c r="BZ322" s="295">
        <f t="shared" si="423"/>
        <v>0</v>
      </c>
      <c r="CA322" s="156">
        <v>62</v>
      </c>
      <c r="CB322" s="325">
        <f t="shared" si="424"/>
        <v>0</v>
      </c>
      <c r="CC322" s="325"/>
      <c r="CD322" s="325"/>
      <c r="CE322" s="325"/>
      <c r="CF322" s="325"/>
      <c r="CH322" s="394"/>
    </row>
    <row r="323" spans="1:86" ht="15" customHeight="1">
      <c r="A323" s="394"/>
      <c r="B323" s="360">
        <f t="shared" si="383"/>
        <v>64</v>
      </c>
      <c r="C323" s="359" t="str">
        <f t="shared" si="347"/>
        <v>cxx64</v>
      </c>
      <c r="D323" s="334">
        <f t="shared" si="395"/>
        <v>3</v>
      </c>
      <c r="E323" s="82">
        <f t="shared" si="396"/>
        <v>0</v>
      </c>
      <c r="F323" s="295">
        <f t="shared" si="397"/>
        <v>0</v>
      </c>
      <c r="G323" s="295">
        <f t="shared" si="384"/>
        <v>0</v>
      </c>
      <c r="H323" s="295">
        <f t="shared" si="398"/>
        <v>0</v>
      </c>
      <c r="I323">
        <v>63</v>
      </c>
      <c r="J323" s="325">
        <f t="shared" si="399"/>
        <v>0</v>
      </c>
      <c r="K323" s="325"/>
      <c r="L323" s="325"/>
      <c r="M323" s="325"/>
      <c r="N323" s="325"/>
      <c r="O323" s="394"/>
      <c r="P323" s="360">
        <f t="shared" si="385"/>
        <v>64</v>
      </c>
      <c r="Q323" s="359" t="str">
        <f t="shared" si="348"/>
        <v>cxx64</v>
      </c>
      <c r="R323" s="334">
        <f t="shared" si="400"/>
        <v>3</v>
      </c>
      <c r="S323" s="82">
        <f t="shared" si="401"/>
        <v>0</v>
      </c>
      <c r="T323" s="295">
        <f t="shared" si="402"/>
        <v>0</v>
      </c>
      <c r="U323" s="295">
        <f t="shared" si="386"/>
        <v>0</v>
      </c>
      <c r="V323" s="295">
        <f t="shared" si="403"/>
        <v>0</v>
      </c>
      <c r="W323">
        <v>63</v>
      </c>
      <c r="X323" s="325">
        <f t="shared" si="404"/>
        <v>0</v>
      </c>
      <c r="Y323" s="325"/>
      <c r="Z323" s="325"/>
      <c r="AA323" s="325"/>
      <c r="AB323" s="325"/>
      <c r="AC323" s="394"/>
      <c r="AD323" s="360">
        <f t="shared" si="387"/>
        <v>64</v>
      </c>
      <c r="AE323" s="359" t="str">
        <f t="shared" si="349"/>
        <v>cxx64</v>
      </c>
      <c r="AF323" s="334">
        <f t="shared" si="405"/>
        <v>3</v>
      </c>
      <c r="AG323" s="82">
        <f t="shared" si="406"/>
        <v>0</v>
      </c>
      <c r="AH323" s="295">
        <f t="shared" si="407"/>
        <v>0</v>
      </c>
      <c r="AI323" s="295">
        <f t="shared" si="388"/>
        <v>0</v>
      </c>
      <c r="AJ323" s="295">
        <f t="shared" si="408"/>
        <v>0</v>
      </c>
      <c r="AK323">
        <v>63</v>
      </c>
      <c r="AL323" s="325">
        <f t="shared" si="409"/>
        <v>0</v>
      </c>
      <c r="AM323" s="325"/>
      <c r="AN323" s="325"/>
      <c r="AO323" s="325"/>
      <c r="AP323" s="325"/>
      <c r="AQ323" s="394"/>
      <c r="AR323" s="360">
        <f t="shared" si="389"/>
        <v>64</v>
      </c>
      <c r="AS323" s="359" t="str">
        <f t="shared" si="350"/>
        <v>cxx64</v>
      </c>
      <c r="AT323" s="334">
        <f t="shared" si="410"/>
        <v>3</v>
      </c>
      <c r="AU323" s="82">
        <f t="shared" si="411"/>
        <v>0</v>
      </c>
      <c r="AV323" s="295">
        <f t="shared" si="412"/>
        <v>0</v>
      </c>
      <c r="AW323" s="295">
        <f t="shared" si="390"/>
        <v>0</v>
      </c>
      <c r="AX323" s="295">
        <f t="shared" si="413"/>
        <v>0</v>
      </c>
      <c r="AY323">
        <v>63</v>
      </c>
      <c r="AZ323" s="325">
        <f t="shared" si="414"/>
        <v>0</v>
      </c>
      <c r="BA323" s="325"/>
      <c r="BB323" s="325"/>
      <c r="BC323" s="325"/>
      <c r="BD323" s="325"/>
      <c r="BE323" s="394"/>
      <c r="BF323" s="360">
        <f t="shared" si="391"/>
        <v>64</v>
      </c>
      <c r="BG323" s="359" t="str">
        <f t="shared" si="351"/>
        <v>cxx64</v>
      </c>
      <c r="BH323" s="334">
        <f t="shared" si="415"/>
        <v>3</v>
      </c>
      <c r="BI323" s="82">
        <f t="shared" si="416"/>
        <v>0</v>
      </c>
      <c r="BJ323" s="295">
        <f t="shared" si="417"/>
        <v>0</v>
      </c>
      <c r="BK323" s="295">
        <f t="shared" si="392"/>
        <v>0</v>
      </c>
      <c r="BL323" s="295">
        <f t="shared" si="418"/>
        <v>0</v>
      </c>
      <c r="BM323">
        <v>63</v>
      </c>
      <c r="BN323" s="325">
        <f t="shared" si="419"/>
        <v>0</v>
      </c>
      <c r="BO323" s="325"/>
      <c r="BP323" s="325"/>
      <c r="BQ323" s="325"/>
      <c r="BR323" s="325"/>
      <c r="BS323" s="394"/>
      <c r="BT323" s="360">
        <f t="shared" si="393"/>
        <v>64</v>
      </c>
      <c r="BU323" s="359" t="str">
        <f t="shared" si="352"/>
        <v>cxx64</v>
      </c>
      <c r="BV323" s="334">
        <f t="shared" si="420"/>
        <v>3</v>
      </c>
      <c r="BW323" s="82">
        <f t="shared" si="421"/>
        <v>0</v>
      </c>
      <c r="BX323" s="295">
        <f t="shared" si="422"/>
        <v>0</v>
      </c>
      <c r="BY323" s="295">
        <f t="shared" si="394"/>
        <v>0</v>
      </c>
      <c r="BZ323" s="295">
        <f t="shared" si="423"/>
        <v>0</v>
      </c>
      <c r="CA323">
        <v>63</v>
      </c>
      <c r="CB323" s="325">
        <f t="shared" si="424"/>
        <v>0</v>
      </c>
      <c r="CC323" s="325"/>
      <c r="CD323" s="325"/>
      <c r="CE323" s="325"/>
      <c r="CF323" s="325"/>
      <c r="CH323" s="394"/>
    </row>
    <row r="324" spans="1:86" ht="15" customHeight="1">
      <c r="A324" s="394"/>
      <c r="B324" s="360">
        <f t="shared" si="383"/>
        <v>65</v>
      </c>
      <c r="C324" s="359" t="str">
        <f t="shared" ref="C324:C379" si="425">IF(B324=0,"cxx0","cxx"&amp;B324)</f>
        <v>cxx65</v>
      </c>
      <c r="D324" s="334">
        <f t="shared" si="395"/>
        <v>3</v>
      </c>
      <c r="E324" s="82">
        <f t="shared" si="396"/>
        <v>0</v>
      </c>
      <c r="F324" s="295">
        <f t="shared" si="397"/>
        <v>0</v>
      </c>
      <c r="G324" s="295">
        <f t="shared" si="384"/>
        <v>0</v>
      </c>
      <c r="H324" s="295">
        <f t="shared" si="398"/>
        <v>0</v>
      </c>
      <c r="I324" s="156">
        <v>64</v>
      </c>
      <c r="J324" s="325">
        <f t="shared" si="399"/>
        <v>0</v>
      </c>
      <c r="K324" s="325"/>
      <c r="L324" s="325"/>
      <c r="M324" s="325"/>
      <c r="N324" s="325"/>
      <c r="O324" s="394"/>
      <c r="P324" s="360">
        <f t="shared" si="385"/>
        <v>65</v>
      </c>
      <c r="Q324" s="359" t="str">
        <f t="shared" ref="Q324:Q379" si="426">IF(P324=0,"cxx0","cxx"&amp;P324)</f>
        <v>cxx65</v>
      </c>
      <c r="R324" s="334">
        <f t="shared" si="400"/>
        <v>3</v>
      </c>
      <c r="S324" s="82">
        <f t="shared" si="401"/>
        <v>0</v>
      </c>
      <c r="T324" s="295">
        <f t="shared" si="402"/>
        <v>0</v>
      </c>
      <c r="U324" s="295">
        <f t="shared" si="386"/>
        <v>0</v>
      </c>
      <c r="V324" s="295">
        <f t="shared" si="403"/>
        <v>0</v>
      </c>
      <c r="W324" s="156">
        <v>64</v>
      </c>
      <c r="X324" s="325">
        <f t="shared" si="404"/>
        <v>0</v>
      </c>
      <c r="Y324" s="325"/>
      <c r="Z324" s="325"/>
      <c r="AA324" s="325"/>
      <c r="AB324" s="325"/>
      <c r="AC324" s="394"/>
      <c r="AD324" s="360">
        <f t="shared" si="387"/>
        <v>65</v>
      </c>
      <c r="AE324" s="359" t="str">
        <f t="shared" ref="AE324:AE379" si="427">IF(AD324=0,"cxx0","cxx"&amp;AD324)</f>
        <v>cxx65</v>
      </c>
      <c r="AF324" s="334">
        <f t="shared" si="405"/>
        <v>3</v>
      </c>
      <c r="AG324" s="82">
        <f t="shared" si="406"/>
        <v>0</v>
      </c>
      <c r="AH324" s="295">
        <f t="shared" si="407"/>
        <v>0</v>
      </c>
      <c r="AI324" s="295">
        <f t="shared" si="388"/>
        <v>0</v>
      </c>
      <c r="AJ324" s="295">
        <f t="shared" si="408"/>
        <v>0</v>
      </c>
      <c r="AK324" s="156">
        <v>64</v>
      </c>
      <c r="AL324" s="325">
        <f t="shared" si="409"/>
        <v>0</v>
      </c>
      <c r="AM324" s="325"/>
      <c r="AN324" s="325"/>
      <c r="AO324" s="325"/>
      <c r="AP324" s="325"/>
      <c r="AQ324" s="394"/>
      <c r="AR324" s="360">
        <f t="shared" si="389"/>
        <v>65</v>
      </c>
      <c r="AS324" s="359" t="str">
        <f t="shared" ref="AS324:AS379" si="428">IF(AR324=0,"cxx0","cxx"&amp;AR324)</f>
        <v>cxx65</v>
      </c>
      <c r="AT324" s="334">
        <f t="shared" si="410"/>
        <v>3</v>
      </c>
      <c r="AU324" s="82">
        <f t="shared" si="411"/>
        <v>0</v>
      </c>
      <c r="AV324" s="295">
        <f t="shared" si="412"/>
        <v>0</v>
      </c>
      <c r="AW324" s="295">
        <f t="shared" si="390"/>
        <v>0</v>
      </c>
      <c r="AX324" s="295">
        <f t="shared" si="413"/>
        <v>0</v>
      </c>
      <c r="AY324" s="156">
        <v>64</v>
      </c>
      <c r="AZ324" s="325">
        <f t="shared" si="414"/>
        <v>0</v>
      </c>
      <c r="BA324" s="325"/>
      <c r="BB324" s="325"/>
      <c r="BC324" s="325"/>
      <c r="BD324" s="325"/>
      <c r="BE324" s="394"/>
      <c r="BF324" s="360">
        <f t="shared" si="391"/>
        <v>65</v>
      </c>
      <c r="BG324" s="359" t="str">
        <f t="shared" ref="BG324:BG379" si="429">IF(BF324=0,"cxx0","cxx"&amp;BF324)</f>
        <v>cxx65</v>
      </c>
      <c r="BH324" s="334">
        <f t="shared" si="415"/>
        <v>3</v>
      </c>
      <c r="BI324" s="82">
        <f t="shared" si="416"/>
        <v>0</v>
      </c>
      <c r="BJ324" s="295">
        <f t="shared" si="417"/>
        <v>0</v>
      </c>
      <c r="BK324" s="295">
        <f t="shared" si="392"/>
        <v>0</v>
      </c>
      <c r="BL324" s="295">
        <f t="shared" si="418"/>
        <v>0</v>
      </c>
      <c r="BM324" s="156">
        <v>64</v>
      </c>
      <c r="BN324" s="325">
        <f t="shared" si="419"/>
        <v>0</v>
      </c>
      <c r="BO324" s="325"/>
      <c r="BP324" s="325"/>
      <c r="BQ324" s="325"/>
      <c r="BR324" s="325"/>
      <c r="BS324" s="394"/>
      <c r="BT324" s="360">
        <f t="shared" si="393"/>
        <v>65</v>
      </c>
      <c r="BU324" s="359" t="str">
        <f t="shared" ref="BU324:BU379" si="430">IF(BT324=0,"cxx0","cxx"&amp;BT324)</f>
        <v>cxx65</v>
      </c>
      <c r="BV324" s="334">
        <f t="shared" si="420"/>
        <v>3</v>
      </c>
      <c r="BW324" s="82">
        <f t="shared" si="421"/>
        <v>0</v>
      </c>
      <c r="BX324" s="295">
        <f t="shared" si="422"/>
        <v>0</v>
      </c>
      <c r="BY324" s="295">
        <f t="shared" si="394"/>
        <v>0</v>
      </c>
      <c r="BZ324" s="295">
        <f t="shared" si="423"/>
        <v>0</v>
      </c>
      <c r="CA324" s="156">
        <v>64</v>
      </c>
      <c r="CB324" s="325">
        <f t="shared" si="424"/>
        <v>0</v>
      </c>
      <c r="CC324" s="325"/>
      <c r="CD324" s="325"/>
      <c r="CE324" s="325"/>
      <c r="CF324" s="325"/>
      <c r="CH324" s="394"/>
    </row>
    <row r="325" spans="1:86" ht="15" customHeight="1">
      <c r="A325" s="394"/>
      <c r="B325" s="360">
        <f t="shared" si="383"/>
        <v>66</v>
      </c>
      <c r="C325" s="359" t="str">
        <f t="shared" si="425"/>
        <v>cxx66</v>
      </c>
      <c r="D325" s="334">
        <f t="shared" ref="D325:D356" si="431">IF(I325&gt;emp1_fin,3,IF(I325&lt;=emp1_conge,0,2))</f>
        <v>3</v>
      </c>
      <c r="E325" s="82">
        <f t="shared" ref="E325:E356" si="432">IF(D325=2,emp1_vers,0)</f>
        <v>0</v>
      </c>
      <c r="F325" s="295">
        <f t="shared" ref="F325:F356" si="433">IF(D325=0,0,ROUND(emp1_tx*H324,2))</f>
        <v>0</v>
      </c>
      <c r="G325" s="295">
        <f t="shared" si="384"/>
        <v>0</v>
      </c>
      <c r="H325" s="295">
        <f t="shared" ref="H325:H356" si="434">IF(OR(D325=3,I325=emp1_fin),0,IF(D325=0,H324+J325,H324-G325))</f>
        <v>0</v>
      </c>
      <c r="I325">
        <v>65</v>
      </c>
      <c r="J325" s="325">
        <f t="shared" ref="J325:J356" si="435">IF(AND(D325=0,D326=2),emp1_int_cumu,0)</f>
        <v>0</v>
      </c>
      <c r="K325" s="325"/>
      <c r="L325" s="325"/>
      <c r="M325" s="325"/>
      <c r="N325" s="325"/>
      <c r="O325" s="394"/>
      <c r="P325" s="360">
        <f t="shared" si="385"/>
        <v>66</v>
      </c>
      <c r="Q325" s="359" t="str">
        <f t="shared" si="426"/>
        <v>cxx66</v>
      </c>
      <c r="R325" s="334">
        <f t="shared" ref="R325:R356" si="436">IF(W325&gt;emp2_fin,3,IF(W325&lt;=emp2_conge,0,2))</f>
        <v>3</v>
      </c>
      <c r="S325" s="82">
        <f t="shared" ref="S325:S356" si="437">IF(R325=2,emp2_vers,0)</f>
        <v>0</v>
      </c>
      <c r="T325" s="295">
        <f t="shared" ref="T325:T356" si="438">IF(R325=0,0,ROUND(emp2_tx*V324,2))</f>
        <v>0</v>
      </c>
      <c r="U325" s="295">
        <f t="shared" si="386"/>
        <v>0</v>
      </c>
      <c r="V325" s="295">
        <f t="shared" ref="V325:V356" si="439">IF(OR(R325=3,W325=emp2_fin),0,IF(R325=0,V324+X325,V324-U325))</f>
        <v>0</v>
      </c>
      <c r="W325">
        <v>65</v>
      </c>
      <c r="X325" s="325">
        <f t="shared" ref="X325:X356" si="440">IF(AND(R325=0,R326=2),emp2_int_cumu,0)</f>
        <v>0</v>
      </c>
      <c r="Y325" s="325"/>
      <c r="Z325" s="325"/>
      <c r="AA325" s="325"/>
      <c r="AB325" s="325"/>
      <c r="AC325" s="394"/>
      <c r="AD325" s="360">
        <f t="shared" si="387"/>
        <v>66</v>
      </c>
      <c r="AE325" s="359" t="str">
        <f t="shared" si="427"/>
        <v>cxx66</v>
      </c>
      <c r="AF325" s="334">
        <f t="shared" ref="AF325:AF356" si="441">IF(AK325&gt;emp3_fin,3,IF(AK325&lt;=emp3_conge,0,2))</f>
        <v>3</v>
      </c>
      <c r="AG325" s="82">
        <f t="shared" ref="AG325:AG356" si="442">IF(AF325=2,emp3_vers,0)</f>
        <v>0</v>
      </c>
      <c r="AH325" s="295">
        <f t="shared" ref="AH325:AH356" si="443">IF(AF325=0,0,ROUND(emp3_tx*AJ324,2))</f>
        <v>0</v>
      </c>
      <c r="AI325" s="295">
        <f t="shared" si="388"/>
        <v>0</v>
      </c>
      <c r="AJ325" s="295">
        <f t="shared" ref="AJ325:AJ356" si="444">IF(OR(AF325=3,AK325=emp3_fin),0,IF(AF325=0,AJ324+AL325,AJ324-AI325))</f>
        <v>0</v>
      </c>
      <c r="AK325">
        <v>65</v>
      </c>
      <c r="AL325" s="325">
        <f t="shared" ref="AL325:AL356" si="445">IF(AND(AF325=0,AF326=2),emp3_int_cumu,0)</f>
        <v>0</v>
      </c>
      <c r="AM325" s="325"/>
      <c r="AN325" s="325"/>
      <c r="AO325" s="325"/>
      <c r="AP325" s="325"/>
      <c r="AQ325" s="394"/>
      <c r="AR325" s="360">
        <f t="shared" si="389"/>
        <v>66</v>
      </c>
      <c r="AS325" s="359" t="str">
        <f t="shared" si="428"/>
        <v>cxx66</v>
      </c>
      <c r="AT325" s="334">
        <f t="shared" ref="AT325:AT356" si="446">IF(AY325&gt;emp4_fin,3,IF(AY325&lt;=emp4_conge,0,2))</f>
        <v>3</v>
      </c>
      <c r="AU325" s="82">
        <f t="shared" ref="AU325:AU356" si="447">IF(AT325=2,emp4_vers,0)</f>
        <v>0</v>
      </c>
      <c r="AV325" s="295">
        <f t="shared" ref="AV325:AV356" si="448">IF(AT325=0,0,ROUND(emp4_tx*AX324,2))</f>
        <v>0</v>
      </c>
      <c r="AW325" s="295">
        <f t="shared" si="390"/>
        <v>0</v>
      </c>
      <c r="AX325" s="295">
        <f t="shared" ref="AX325:AX356" si="449">IF(OR(AT325=3,AY325=emp4_fin),0,IF(AT325=0,AX324+AZ325,AX324-AW325))</f>
        <v>0</v>
      </c>
      <c r="AY325">
        <v>65</v>
      </c>
      <c r="AZ325" s="325">
        <f t="shared" ref="AZ325:AZ356" si="450">IF(AND(AT325=0,AT326=2),emp4_int_cumu,0)</f>
        <v>0</v>
      </c>
      <c r="BA325" s="325"/>
      <c r="BB325" s="325"/>
      <c r="BC325" s="325"/>
      <c r="BD325" s="325"/>
      <c r="BE325" s="394"/>
      <c r="BF325" s="360">
        <f t="shared" si="391"/>
        <v>66</v>
      </c>
      <c r="BG325" s="359" t="str">
        <f t="shared" si="429"/>
        <v>cxx66</v>
      </c>
      <c r="BH325" s="334">
        <f t="shared" ref="BH325:BH356" si="451">IF(BM325&gt;emp5_fin,3,IF(BM325&lt;=emp5_conge,0,2))</f>
        <v>3</v>
      </c>
      <c r="BI325" s="82">
        <f t="shared" ref="BI325:BI356" si="452">IF(BH325=2,emp5_vers,0)</f>
        <v>0</v>
      </c>
      <c r="BJ325" s="295">
        <f t="shared" ref="BJ325:BJ356" si="453">IF(BH325=0,0,ROUND(emp5_tx*BL324,2))</f>
        <v>0</v>
      </c>
      <c r="BK325" s="295">
        <f t="shared" si="392"/>
        <v>0</v>
      </c>
      <c r="BL325" s="295">
        <f t="shared" ref="BL325:BL356" si="454">IF(OR(BH325=3,BM325=emp5_fin),0,IF(BH325=0,BL324+BN325,BL324-BK325))</f>
        <v>0</v>
      </c>
      <c r="BM325">
        <v>65</v>
      </c>
      <c r="BN325" s="325">
        <f t="shared" ref="BN325:BN356" si="455">IF(AND(BH325=0,BH326=2),emp5_int_cumu,0)</f>
        <v>0</v>
      </c>
      <c r="BO325" s="325"/>
      <c r="BP325" s="325"/>
      <c r="BQ325" s="325"/>
      <c r="BR325" s="325"/>
      <c r="BS325" s="394"/>
      <c r="BT325" s="360">
        <f t="shared" si="393"/>
        <v>66</v>
      </c>
      <c r="BU325" s="359" t="str">
        <f t="shared" si="430"/>
        <v>cxx66</v>
      </c>
      <c r="BV325" s="334">
        <f t="shared" ref="BV325:BV356" si="456">IF(CA325&gt;emp6_fin,3,IF(CA325&lt;=emp6_conge,0,2))</f>
        <v>3</v>
      </c>
      <c r="BW325" s="82">
        <f t="shared" ref="BW325:BW356" si="457">IF(BV325=2,emp6_vers,0)</f>
        <v>0</v>
      </c>
      <c r="BX325" s="295">
        <f t="shared" ref="BX325:BX356" si="458">IF(BV325=0,0,ROUND(emp6_tx*BZ324,2))</f>
        <v>0</v>
      </c>
      <c r="BY325" s="295">
        <f t="shared" si="394"/>
        <v>0</v>
      </c>
      <c r="BZ325" s="295">
        <f t="shared" ref="BZ325:BZ356" si="459">IF(OR(BV325=3,CA325=emp6_fin),0,IF(BV325=0,BZ324+CB325,BZ324-BY325))</f>
        <v>0</v>
      </c>
      <c r="CA325">
        <v>65</v>
      </c>
      <c r="CB325" s="325">
        <f t="shared" ref="CB325:CB356" si="460">IF(AND(BV325=0,BV326=2),emp6_int_cumu,0)</f>
        <v>0</v>
      </c>
      <c r="CC325" s="325"/>
      <c r="CD325" s="325"/>
      <c r="CE325" s="325"/>
      <c r="CF325" s="325"/>
      <c r="CH325" s="394"/>
    </row>
    <row r="326" spans="1:86" ht="15" customHeight="1">
      <c r="A326" s="394"/>
      <c r="B326" s="360">
        <f t="shared" ref="B326:B379" si="461">B325+1</f>
        <v>67</v>
      </c>
      <c r="C326" s="359" t="str">
        <f t="shared" si="425"/>
        <v>cxx67</v>
      </c>
      <c r="D326" s="334">
        <f t="shared" si="431"/>
        <v>3</v>
      </c>
      <c r="E326" s="82">
        <f t="shared" si="432"/>
        <v>0</v>
      </c>
      <c r="F326" s="295">
        <f t="shared" si="433"/>
        <v>0</v>
      </c>
      <c r="G326" s="295">
        <f t="shared" ref="G326:G379" si="462">IF(D326=2,E326-F326,0)</f>
        <v>0</v>
      </c>
      <c r="H326" s="295">
        <f t="shared" si="434"/>
        <v>0</v>
      </c>
      <c r="I326" s="156">
        <v>66</v>
      </c>
      <c r="J326" s="325">
        <f t="shared" si="435"/>
        <v>0</v>
      </c>
      <c r="K326" s="325"/>
      <c r="L326" s="325"/>
      <c r="M326" s="325"/>
      <c r="N326" s="325"/>
      <c r="O326" s="394"/>
      <c r="P326" s="360">
        <f t="shared" ref="P326:P379" si="463">P325+1</f>
        <v>67</v>
      </c>
      <c r="Q326" s="359" t="str">
        <f t="shared" si="426"/>
        <v>cxx67</v>
      </c>
      <c r="R326" s="334">
        <f t="shared" si="436"/>
        <v>3</v>
      </c>
      <c r="S326" s="82">
        <f t="shared" si="437"/>
        <v>0</v>
      </c>
      <c r="T326" s="295">
        <f t="shared" si="438"/>
        <v>0</v>
      </c>
      <c r="U326" s="295">
        <f t="shared" ref="U326:U379" si="464">IF(R326=2,S326-T326,0)</f>
        <v>0</v>
      </c>
      <c r="V326" s="295">
        <f t="shared" si="439"/>
        <v>0</v>
      </c>
      <c r="W326" s="156">
        <v>66</v>
      </c>
      <c r="X326" s="325">
        <f t="shared" si="440"/>
        <v>0</v>
      </c>
      <c r="Y326" s="325"/>
      <c r="Z326" s="325"/>
      <c r="AA326" s="325"/>
      <c r="AB326" s="325"/>
      <c r="AC326" s="394"/>
      <c r="AD326" s="360">
        <f t="shared" ref="AD326:AD379" si="465">AD325+1</f>
        <v>67</v>
      </c>
      <c r="AE326" s="359" t="str">
        <f t="shared" si="427"/>
        <v>cxx67</v>
      </c>
      <c r="AF326" s="334">
        <f t="shared" si="441"/>
        <v>3</v>
      </c>
      <c r="AG326" s="82">
        <f t="shared" si="442"/>
        <v>0</v>
      </c>
      <c r="AH326" s="295">
        <f t="shared" si="443"/>
        <v>0</v>
      </c>
      <c r="AI326" s="295">
        <f t="shared" ref="AI326:AI379" si="466">IF(AF326=2,AG326-AH326,0)</f>
        <v>0</v>
      </c>
      <c r="AJ326" s="295">
        <f t="shared" si="444"/>
        <v>0</v>
      </c>
      <c r="AK326" s="156">
        <v>66</v>
      </c>
      <c r="AL326" s="325">
        <f t="shared" si="445"/>
        <v>0</v>
      </c>
      <c r="AM326" s="325"/>
      <c r="AN326" s="325"/>
      <c r="AO326" s="325"/>
      <c r="AP326" s="325"/>
      <c r="AQ326" s="394"/>
      <c r="AR326" s="360">
        <f t="shared" ref="AR326:AR379" si="467">AR325+1</f>
        <v>67</v>
      </c>
      <c r="AS326" s="359" t="str">
        <f t="shared" si="428"/>
        <v>cxx67</v>
      </c>
      <c r="AT326" s="334">
        <f t="shared" si="446"/>
        <v>3</v>
      </c>
      <c r="AU326" s="82">
        <f t="shared" si="447"/>
        <v>0</v>
      </c>
      <c r="AV326" s="295">
        <f t="shared" si="448"/>
        <v>0</v>
      </c>
      <c r="AW326" s="295">
        <f t="shared" ref="AW326:AW379" si="468">IF(AT326=2,AU326-AV326,0)</f>
        <v>0</v>
      </c>
      <c r="AX326" s="295">
        <f t="shared" si="449"/>
        <v>0</v>
      </c>
      <c r="AY326" s="156">
        <v>66</v>
      </c>
      <c r="AZ326" s="325">
        <f t="shared" si="450"/>
        <v>0</v>
      </c>
      <c r="BA326" s="325"/>
      <c r="BB326" s="325"/>
      <c r="BC326" s="325"/>
      <c r="BD326" s="325"/>
      <c r="BE326" s="394"/>
      <c r="BF326" s="360">
        <f t="shared" ref="BF326:BF379" si="469">BF325+1</f>
        <v>67</v>
      </c>
      <c r="BG326" s="359" t="str">
        <f t="shared" si="429"/>
        <v>cxx67</v>
      </c>
      <c r="BH326" s="334">
        <f t="shared" si="451"/>
        <v>3</v>
      </c>
      <c r="BI326" s="82">
        <f t="shared" si="452"/>
        <v>0</v>
      </c>
      <c r="BJ326" s="295">
        <f t="shared" si="453"/>
        <v>0</v>
      </c>
      <c r="BK326" s="295">
        <f t="shared" ref="BK326:BK379" si="470">IF(BH326=2,BI326-BJ326,0)</f>
        <v>0</v>
      </c>
      <c r="BL326" s="295">
        <f t="shared" si="454"/>
        <v>0</v>
      </c>
      <c r="BM326" s="156">
        <v>66</v>
      </c>
      <c r="BN326" s="325">
        <f t="shared" si="455"/>
        <v>0</v>
      </c>
      <c r="BO326" s="325"/>
      <c r="BP326" s="325"/>
      <c r="BQ326" s="325"/>
      <c r="BR326" s="325"/>
      <c r="BS326" s="394"/>
      <c r="BT326" s="360">
        <f t="shared" ref="BT326:BT379" si="471">BT325+1</f>
        <v>67</v>
      </c>
      <c r="BU326" s="359" t="str">
        <f t="shared" si="430"/>
        <v>cxx67</v>
      </c>
      <c r="BV326" s="334">
        <f t="shared" si="456"/>
        <v>3</v>
      </c>
      <c r="BW326" s="82">
        <f t="shared" si="457"/>
        <v>0</v>
      </c>
      <c r="BX326" s="295">
        <f t="shared" si="458"/>
        <v>0</v>
      </c>
      <c r="BY326" s="295">
        <f t="shared" ref="BY326:BY379" si="472">IF(BV326=2,BW326-BX326,0)</f>
        <v>0</v>
      </c>
      <c r="BZ326" s="295">
        <f t="shared" si="459"/>
        <v>0</v>
      </c>
      <c r="CA326" s="156">
        <v>66</v>
      </c>
      <c r="CB326" s="325">
        <f t="shared" si="460"/>
        <v>0</v>
      </c>
      <c r="CC326" s="325"/>
      <c r="CD326" s="325"/>
      <c r="CE326" s="325"/>
      <c r="CF326" s="325"/>
      <c r="CH326" s="394"/>
    </row>
    <row r="327" spans="1:86" ht="15" customHeight="1">
      <c r="A327" s="394"/>
      <c r="B327" s="360">
        <f t="shared" si="461"/>
        <v>68</v>
      </c>
      <c r="C327" s="359" t="str">
        <f t="shared" si="425"/>
        <v>cxx68</v>
      </c>
      <c r="D327" s="334">
        <f t="shared" si="431"/>
        <v>3</v>
      </c>
      <c r="E327" s="82">
        <f t="shared" si="432"/>
        <v>0</v>
      </c>
      <c r="F327" s="295">
        <f t="shared" si="433"/>
        <v>0</v>
      </c>
      <c r="G327" s="295">
        <f t="shared" si="462"/>
        <v>0</v>
      </c>
      <c r="H327" s="295">
        <f t="shared" si="434"/>
        <v>0</v>
      </c>
      <c r="I327">
        <v>67</v>
      </c>
      <c r="J327" s="325">
        <f t="shared" si="435"/>
        <v>0</v>
      </c>
      <c r="K327" s="325"/>
      <c r="L327" s="325"/>
      <c r="M327" s="325"/>
      <c r="N327" s="325"/>
      <c r="O327" s="394"/>
      <c r="P327" s="360">
        <f t="shared" si="463"/>
        <v>68</v>
      </c>
      <c r="Q327" s="359" t="str">
        <f t="shared" si="426"/>
        <v>cxx68</v>
      </c>
      <c r="R327" s="334">
        <f t="shared" si="436"/>
        <v>3</v>
      </c>
      <c r="S327" s="82">
        <f t="shared" si="437"/>
        <v>0</v>
      </c>
      <c r="T327" s="295">
        <f t="shared" si="438"/>
        <v>0</v>
      </c>
      <c r="U327" s="295">
        <f t="shared" si="464"/>
        <v>0</v>
      </c>
      <c r="V327" s="295">
        <f t="shared" si="439"/>
        <v>0</v>
      </c>
      <c r="W327">
        <v>67</v>
      </c>
      <c r="X327" s="325">
        <f t="shared" si="440"/>
        <v>0</v>
      </c>
      <c r="Y327" s="325"/>
      <c r="Z327" s="325"/>
      <c r="AA327" s="325"/>
      <c r="AB327" s="325"/>
      <c r="AC327" s="394"/>
      <c r="AD327" s="360">
        <f t="shared" si="465"/>
        <v>68</v>
      </c>
      <c r="AE327" s="359" t="str">
        <f t="shared" si="427"/>
        <v>cxx68</v>
      </c>
      <c r="AF327" s="334">
        <f t="shared" si="441"/>
        <v>3</v>
      </c>
      <c r="AG327" s="82">
        <f t="shared" si="442"/>
        <v>0</v>
      </c>
      <c r="AH327" s="295">
        <f t="shared" si="443"/>
        <v>0</v>
      </c>
      <c r="AI327" s="295">
        <f t="shared" si="466"/>
        <v>0</v>
      </c>
      <c r="AJ327" s="295">
        <f t="shared" si="444"/>
        <v>0</v>
      </c>
      <c r="AK327">
        <v>67</v>
      </c>
      <c r="AL327" s="325">
        <f t="shared" si="445"/>
        <v>0</v>
      </c>
      <c r="AM327" s="325"/>
      <c r="AN327" s="325"/>
      <c r="AO327" s="325"/>
      <c r="AP327" s="325"/>
      <c r="AQ327" s="394"/>
      <c r="AR327" s="360">
        <f t="shared" si="467"/>
        <v>68</v>
      </c>
      <c r="AS327" s="359" t="str">
        <f t="shared" si="428"/>
        <v>cxx68</v>
      </c>
      <c r="AT327" s="334">
        <f t="shared" si="446"/>
        <v>3</v>
      </c>
      <c r="AU327" s="82">
        <f t="shared" si="447"/>
        <v>0</v>
      </c>
      <c r="AV327" s="295">
        <f t="shared" si="448"/>
        <v>0</v>
      </c>
      <c r="AW327" s="295">
        <f t="shared" si="468"/>
        <v>0</v>
      </c>
      <c r="AX327" s="295">
        <f t="shared" si="449"/>
        <v>0</v>
      </c>
      <c r="AY327">
        <v>67</v>
      </c>
      <c r="AZ327" s="325">
        <f t="shared" si="450"/>
        <v>0</v>
      </c>
      <c r="BA327" s="325"/>
      <c r="BB327" s="325"/>
      <c r="BC327" s="325"/>
      <c r="BD327" s="325"/>
      <c r="BE327" s="394"/>
      <c r="BF327" s="360">
        <f t="shared" si="469"/>
        <v>68</v>
      </c>
      <c r="BG327" s="359" t="str">
        <f t="shared" si="429"/>
        <v>cxx68</v>
      </c>
      <c r="BH327" s="334">
        <f t="shared" si="451"/>
        <v>3</v>
      </c>
      <c r="BI327" s="82">
        <f t="shared" si="452"/>
        <v>0</v>
      </c>
      <c r="BJ327" s="295">
        <f t="shared" si="453"/>
        <v>0</v>
      </c>
      <c r="BK327" s="295">
        <f t="shared" si="470"/>
        <v>0</v>
      </c>
      <c r="BL327" s="295">
        <f t="shared" si="454"/>
        <v>0</v>
      </c>
      <c r="BM327">
        <v>67</v>
      </c>
      <c r="BN327" s="325">
        <f t="shared" si="455"/>
        <v>0</v>
      </c>
      <c r="BO327" s="325"/>
      <c r="BP327" s="325"/>
      <c r="BQ327" s="325"/>
      <c r="BR327" s="325"/>
      <c r="BS327" s="394"/>
      <c r="BT327" s="360">
        <f t="shared" si="471"/>
        <v>68</v>
      </c>
      <c r="BU327" s="359" t="str">
        <f t="shared" si="430"/>
        <v>cxx68</v>
      </c>
      <c r="BV327" s="334">
        <f t="shared" si="456"/>
        <v>3</v>
      </c>
      <c r="BW327" s="82">
        <f t="shared" si="457"/>
        <v>0</v>
      </c>
      <c r="BX327" s="295">
        <f t="shared" si="458"/>
        <v>0</v>
      </c>
      <c r="BY327" s="295">
        <f t="shared" si="472"/>
        <v>0</v>
      </c>
      <c r="BZ327" s="295">
        <f t="shared" si="459"/>
        <v>0</v>
      </c>
      <c r="CA327">
        <v>67</v>
      </c>
      <c r="CB327" s="325">
        <f t="shared" si="460"/>
        <v>0</v>
      </c>
      <c r="CC327" s="325"/>
      <c r="CD327" s="325"/>
      <c r="CE327" s="325"/>
      <c r="CF327" s="325"/>
      <c r="CH327" s="394"/>
    </row>
    <row r="328" spans="1:86" ht="15" customHeight="1">
      <c r="A328" s="394"/>
      <c r="B328" s="360">
        <f t="shared" si="461"/>
        <v>69</v>
      </c>
      <c r="C328" s="359" t="str">
        <f t="shared" si="425"/>
        <v>cxx69</v>
      </c>
      <c r="D328" s="334">
        <f t="shared" si="431"/>
        <v>3</v>
      </c>
      <c r="E328" s="82">
        <f t="shared" si="432"/>
        <v>0</v>
      </c>
      <c r="F328" s="295">
        <f t="shared" si="433"/>
        <v>0</v>
      </c>
      <c r="G328" s="295">
        <f t="shared" si="462"/>
        <v>0</v>
      </c>
      <c r="H328" s="295">
        <f t="shared" si="434"/>
        <v>0</v>
      </c>
      <c r="I328" s="156">
        <v>68</v>
      </c>
      <c r="J328" s="325">
        <f t="shared" si="435"/>
        <v>0</v>
      </c>
      <c r="K328" s="325"/>
      <c r="L328" s="325"/>
      <c r="M328" s="325"/>
      <c r="N328" s="325"/>
      <c r="O328" s="394"/>
      <c r="P328" s="360">
        <f t="shared" si="463"/>
        <v>69</v>
      </c>
      <c r="Q328" s="359" t="str">
        <f t="shared" si="426"/>
        <v>cxx69</v>
      </c>
      <c r="R328" s="334">
        <f t="shared" si="436"/>
        <v>3</v>
      </c>
      <c r="S328" s="82">
        <f t="shared" si="437"/>
        <v>0</v>
      </c>
      <c r="T328" s="295">
        <f t="shared" si="438"/>
        <v>0</v>
      </c>
      <c r="U328" s="295">
        <f t="shared" si="464"/>
        <v>0</v>
      </c>
      <c r="V328" s="295">
        <f t="shared" si="439"/>
        <v>0</v>
      </c>
      <c r="W328" s="156">
        <v>68</v>
      </c>
      <c r="X328" s="325">
        <f t="shared" si="440"/>
        <v>0</v>
      </c>
      <c r="Y328" s="325"/>
      <c r="Z328" s="325"/>
      <c r="AA328" s="325"/>
      <c r="AB328" s="325"/>
      <c r="AC328" s="394"/>
      <c r="AD328" s="360">
        <f t="shared" si="465"/>
        <v>69</v>
      </c>
      <c r="AE328" s="359" t="str">
        <f t="shared" si="427"/>
        <v>cxx69</v>
      </c>
      <c r="AF328" s="334">
        <f t="shared" si="441"/>
        <v>3</v>
      </c>
      <c r="AG328" s="82">
        <f t="shared" si="442"/>
        <v>0</v>
      </c>
      <c r="AH328" s="295">
        <f t="shared" si="443"/>
        <v>0</v>
      </c>
      <c r="AI328" s="295">
        <f t="shared" si="466"/>
        <v>0</v>
      </c>
      <c r="AJ328" s="295">
        <f t="shared" si="444"/>
        <v>0</v>
      </c>
      <c r="AK328" s="156">
        <v>68</v>
      </c>
      <c r="AL328" s="325">
        <f t="shared" si="445"/>
        <v>0</v>
      </c>
      <c r="AM328" s="325"/>
      <c r="AN328" s="325"/>
      <c r="AO328" s="325"/>
      <c r="AP328" s="325"/>
      <c r="AQ328" s="394"/>
      <c r="AR328" s="360">
        <f t="shared" si="467"/>
        <v>69</v>
      </c>
      <c r="AS328" s="359" t="str">
        <f t="shared" si="428"/>
        <v>cxx69</v>
      </c>
      <c r="AT328" s="334">
        <f t="shared" si="446"/>
        <v>3</v>
      </c>
      <c r="AU328" s="82">
        <f t="shared" si="447"/>
        <v>0</v>
      </c>
      <c r="AV328" s="295">
        <f t="shared" si="448"/>
        <v>0</v>
      </c>
      <c r="AW328" s="295">
        <f t="shared" si="468"/>
        <v>0</v>
      </c>
      <c r="AX328" s="295">
        <f t="shared" si="449"/>
        <v>0</v>
      </c>
      <c r="AY328" s="156">
        <v>68</v>
      </c>
      <c r="AZ328" s="325">
        <f t="shared" si="450"/>
        <v>0</v>
      </c>
      <c r="BA328" s="325"/>
      <c r="BB328" s="325"/>
      <c r="BC328" s="325"/>
      <c r="BD328" s="325"/>
      <c r="BE328" s="394"/>
      <c r="BF328" s="360">
        <f t="shared" si="469"/>
        <v>69</v>
      </c>
      <c r="BG328" s="359" t="str">
        <f t="shared" si="429"/>
        <v>cxx69</v>
      </c>
      <c r="BH328" s="334">
        <f t="shared" si="451"/>
        <v>3</v>
      </c>
      <c r="BI328" s="82">
        <f t="shared" si="452"/>
        <v>0</v>
      </c>
      <c r="BJ328" s="295">
        <f t="shared" si="453"/>
        <v>0</v>
      </c>
      <c r="BK328" s="295">
        <f t="shared" si="470"/>
        <v>0</v>
      </c>
      <c r="BL328" s="295">
        <f t="shared" si="454"/>
        <v>0</v>
      </c>
      <c r="BM328" s="156">
        <v>68</v>
      </c>
      <c r="BN328" s="325">
        <f t="shared" si="455"/>
        <v>0</v>
      </c>
      <c r="BO328" s="325"/>
      <c r="BP328" s="325"/>
      <c r="BQ328" s="325"/>
      <c r="BR328" s="325"/>
      <c r="BS328" s="394"/>
      <c r="BT328" s="360">
        <f t="shared" si="471"/>
        <v>69</v>
      </c>
      <c r="BU328" s="359" t="str">
        <f t="shared" si="430"/>
        <v>cxx69</v>
      </c>
      <c r="BV328" s="334">
        <f t="shared" si="456"/>
        <v>3</v>
      </c>
      <c r="BW328" s="82">
        <f t="shared" si="457"/>
        <v>0</v>
      </c>
      <c r="BX328" s="295">
        <f t="shared" si="458"/>
        <v>0</v>
      </c>
      <c r="BY328" s="295">
        <f t="shared" si="472"/>
        <v>0</v>
      </c>
      <c r="BZ328" s="295">
        <f t="shared" si="459"/>
        <v>0</v>
      </c>
      <c r="CA328" s="156">
        <v>68</v>
      </c>
      <c r="CB328" s="325">
        <f t="shared" si="460"/>
        <v>0</v>
      </c>
      <c r="CC328" s="325"/>
      <c r="CD328" s="325"/>
      <c r="CE328" s="325"/>
      <c r="CF328" s="325"/>
      <c r="CH328" s="394"/>
    </row>
    <row r="329" spans="1:86" ht="15" customHeight="1">
      <c r="A329" s="394"/>
      <c r="B329" s="360">
        <f t="shared" si="461"/>
        <v>70</v>
      </c>
      <c r="C329" s="359" t="str">
        <f t="shared" si="425"/>
        <v>cxx70</v>
      </c>
      <c r="D329" s="334">
        <f t="shared" si="431"/>
        <v>3</v>
      </c>
      <c r="E329" s="82">
        <f t="shared" si="432"/>
        <v>0</v>
      </c>
      <c r="F329" s="295">
        <f t="shared" si="433"/>
        <v>0</v>
      </c>
      <c r="G329" s="295">
        <f t="shared" si="462"/>
        <v>0</v>
      </c>
      <c r="H329" s="295">
        <f t="shared" si="434"/>
        <v>0</v>
      </c>
      <c r="I329">
        <v>69</v>
      </c>
      <c r="J329" s="325">
        <f t="shared" si="435"/>
        <v>0</v>
      </c>
      <c r="K329" s="325"/>
      <c r="L329" s="325"/>
      <c r="M329" s="325"/>
      <c r="N329" s="325"/>
      <c r="O329" s="394"/>
      <c r="P329" s="360">
        <f t="shared" si="463"/>
        <v>70</v>
      </c>
      <c r="Q329" s="359" t="str">
        <f t="shared" si="426"/>
        <v>cxx70</v>
      </c>
      <c r="R329" s="334">
        <f t="shared" si="436"/>
        <v>3</v>
      </c>
      <c r="S329" s="82">
        <f t="shared" si="437"/>
        <v>0</v>
      </c>
      <c r="T329" s="295">
        <f t="shared" si="438"/>
        <v>0</v>
      </c>
      <c r="U329" s="295">
        <f t="shared" si="464"/>
        <v>0</v>
      </c>
      <c r="V329" s="295">
        <f t="shared" si="439"/>
        <v>0</v>
      </c>
      <c r="W329">
        <v>69</v>
      </c>
      <c r="X329" s="325">
        <f t="shared" si="440"/>
        <v>0</v>
      </c>
      <c r="Y329" s="325"/>
      <c r="Z329" s="325"/>
      <c r="AA329" s="325"/>
      <c r="AB329" s="325"/>
      <c r="AC329" s="394"/>
      <c r="AD329" s="360">
        <f t="shared" si="465"/>
        <v>70</v>
      </c>
      <c r="AE329" s="359" t="str">
        <f t="shared" si="427"/>
        <v>cxx70</v>
      </c>
      <c r="AF329" s="334">
        <f t="shared" si="441"/>
        <v>3</v>
      </c>
      <c r="AG329" s="82">
        <f t="shared" si="442"/>
        <v>0</v>
      </c>
      <c r="AH329" s="295">
        <f t="shared" si="443"/>
        <v>0</v>
      </c>
      <c r="AI329" s="295">
        <f t="shared" si="466"/>
        <v>0</v>
      </c>
      <c r="AJ329" s="295">
        <f t="shared" si="444"/>
        <v>0</v>
      </c>
      <c r="AK329">
        <v>69</v>
      </c>
      <c r="AL329" s="325">
        <f t="shared" si="445"/>
        <v>0</v>
      </c>
      <c r="AM329" s="325"/>
      <c r="AN329" s="325"/>
      <c r="AO329" s="325"/>
      <c r="AP329" s="325"/>
      <c r="AQ329" s="394"/>
      <c r="AR329" s="360">
        <f t="shared" si="467"/>
        <v>70</v>
      </c>
      <c r="AS329" s="359" t="str">
        <f t="shared" si="428"/>
        <v>cxx70</v>
      </c>
      <c r="AT329" s="334">
        <f t="shared" si="446"/>
        <v>3</v>
      </c>
      <c r="AU329" s="82">
        <f t="shared" si="447"/>
        <v>0</v>
      </c>
      <c r="AV329" s="295">
        <f t="shared" si="448"/>
        <v>0</v>
      </c>
      <c r="AW329" s="295">
        <f t="shared" si="468"/>
        <v>0</v>
      </c>
      <c r="AX329" s="295">
        <f t="shared" si="449"/>
        <v>0</v>
      </c>
      <c r="AY329">
        <v>69</v>
      </c>
      <c r="AZ329" s="325">
        <f t="shared" si="450"/>
        <v>0</v>
      </c>
      <c r="BA329" s="325"/>
      <c r="BB329" s="325"/>
      <c r="BC329" s="325"/>
      <c r="BD329" s="325"/>
      <c r="BE329" s="394"/>
      <c r="BF329" s="360">
        <f t="shared" si="469"/>
        <v>70</v>
      </c>
      <c r="BG329" s="359" t="str">
        <f t="shared" si="429"/>
        <v>cxx70</v>
      </c>
      <c r="BH329" s="334">
        <f t="shared" si="451"/>
        <v>3</v>
      </c>
      <c r="BI329" s="82">
        <f t="shared" si="452"/>
        <v>0</v>
      </c>
      <c r="BJ329" s="295">
        <f t="shared" si="453"/>
        <v>0</v>
      </c>
      <c r="BK329" s="295">
        <f t="shared" si="470"/>
        <v>0</v>
      </c>
      <c r="BL329" s="295">
        <f t="shared" si="454"/>
        <v>0</v>
      </c>
      <c r="BM329">
        <v>69</v>
      </c>
      <c r="BN329" s="325">
        <f t="shared" si="455"/>
        <v>0</v>
      </c>
      <c r="BO329" s="325"/>
      <c r="BP329" s="325"/>
      <c r="BQ329" s="325"/>
      <c r="BR329" s="325"/>
      <c r="BS329" s="394"/>
      <c r="BT329" s="360">
        <f t="shared" si="471"/>
        <v>70</v>
      </c>
      <c r="BU329" s="359" t="str">
        <f t="shared" si="430"/>
        <v>cxx70</v>
      </c>
      <c r="BV329" s="334">
        <f t="shared" si="456"/>
        <v>3</v>
      </c>
      <c r="BW329" s="82">
        <f t="shared" si="457"/>
        <v>0</v>
      </c>
      <c r="BX329" s="295">
        <f t="shared" si="458"/>
        <v>0</v>
      </c>
      <c r="BY329" s="295">
        <f t="shared" si="472"/>
        <v>0</v>
      </c>
      <c r="BZ329" s="295">
        <f t="shared" si="459"/>
        <v>0</v>
      </c>
      <c r="CA329">
        <v>69</v>
      </c>
      <c r="CB329" s="325">
        <f t="shared" si="460"/>
        <v>0</v>
      </c>
      <c r="CC329" s="325"/>
      <c r="CD329" s="325"/>
      <c r="CE329" s="325"/>
      <c r="CF329" s="325"/>
      <c r="CH329" s="394"/>
    </row>
    <row r="330" spans="1:86" ht="15" customHeight="1">
      <c r="A330" s="394"/>
      <c r="B330" s="360">
        <f t="shared" si="461"/>
        <v>71</v>
      </c>
      <c r="C330" s="359" t="str">
        <f t="shared" si="425"/>
        <v>cxx71</v>
      </c>
      <c r="D330" s="334">
        <f t="shared" si="431"/>
        <v>3</v>
      </c>
      <c r="E330" s="82">
        <f t="shared" si="432"/>
        <v>0</v>
      </c>
      <c r="F330" s="295">
        <f t="shared" si="433"/>
        <v>0</v>
      </c>
      <c r="G330" s="295">
        <f t="shared" si="462"/>
        <v>0</v>
      </c>
      <c r="H330" s="295">
        <f t="shared" si="434"/>
        <v>0</v>
      </c>
      <c r="I330" s="156">
        <v>70</v>
      </c>
      <c r="J330" s="325">
        <f t="shared" si="435"/>
        <v>0</v>
      </c>
      <c r="K330" s="325"/>
      <c r="L330" s="325"/>
      <c r="M330" s="325"/>
      <c r="N330" s="325"/>
      <c r="O330" s="394"/>
      <c r="P330" s="360">
        <f t="shared" si="463"/>
        <v>71</v>
      </c>
      <c r="Q330" s="359" t="str">
        <f t="shared" si="426"/>
        <v>cxx71</v>
      </c>
      <c r="R330" s="334">
        <f t="shared" si="436"/>
        <v>3</v>
      </c>
      <c r="S330" s="82">
        <f t="shared" si="437"/>
        <v>0</v>
      </c>
      <c r="T330" s="295">
        <f t="shared" si="438"/>
        <v>0</v>
      </c>
      <c r="U330" s="295">
        <f t="shared" si="464"/>
        <v>0</v>
      </c>
      <c r="V330" s="295">
        <f t="shared" si="439"/>
        <v>0</v>
      </c>
      <c r="W330" s="156">
        <v>70</v>
      </c>
      <c r="X330" s="325">
        <f t="shared" si="440"/>
        <v>0</v>
      </c>
      <c r="Y330" s="325"/>
      <c r="Z330" s="325"/>
      <c r="AA330" s="325"/>
      <c r="AB330" s="325"/>
      <c r="AC330" s="394"/>
      <c r="AD330" s="360">
        <f t="shared" si="465"/>
        <v>71</v>
      </c>
      <c r="AE330" s="359" t="str">
        <f t="shared" si="427"/>
        <v>cxx71</v>
      </c>
      <c r="AF330" s="334">
        <f t="shared" si="441"/>
        <v>3</v>
      </c>
      <c r="AG330" s="82">
        <f t="shared" si="442"/>
        <v>0</v>
      </c>
      <c r="AH330" s="295">
        <f t="shared" si="443"/>
        <v>0</v>
      </c>
      <c r="AI330" s="295">
        <f t="shared" si="466"/>
        <v>0</v>
      </c>
      <c r="AJ330" s="295">
        <f t="shared" si="444"/>
        <v>0</v>
      </c>
      <c r="AK330" s="156">
        <v>70</v>
      </c>
      <c r="AL330" s="325">
        <f t="shared" si="445"/>
        <v>0</v>
      </c>
      <c r="AM330" s="325"/>
      <c r="AN330" s="325"/>
      <c r="AO330" s="325"/>
      <c r="AP330" s="325"/>
      <c r="AQ330" s="394"/>
      <c r="AR330" s="360">
        <f t="shared" si="467"/>
        <v>71</v>
      </c>
      <c r="AS330" s="359" t="str">
        <f t="shared" si="428"/>
        <v>cxx71</v>
      </c>
      <c r="AT330" s="334">
        <f t="shared" si="446"/>
        <v>3</v>
      </c>
      <c r="AU330" s="82">
        <f t="shared" si="447"/>
        <v>0</v>
      </c>
      <c r="AV330" s="295">
        <f t="shared" si="448"/>
        <v>0</v>
      </c>
      <c r="AW330" s="295">
        <f t="shared" si="468"/>
        <v>0</v>
      </c>
      <c r="AX330" s="295">
        <f t="shared" si="449"/>
        <v>0</v>
      </c>
      <c r="AY330" s="156">
        <v>70</v>
      </c>
      <c r="AZ330" s="325">
        <f t="shared" si="450"/>
        <v>0</v>
      </c>
      <c r="BA330" s="325"/>
      <c r="BB330" s="325"/>
      <c r="BC330" s="325"/>
      <c r="BD330" s="325"/>
      <c r="BE330" s="394"/>
      <c r="BF330" s="360">
        <f t="shared" si="469"/>
        <v>71</v>
      </c>
      <c r="BG330" s="359" t="str">
        <f t="shared" si="429"/>
        <v>cxx71</v>
      </c>
      <c r="BH330" s="334">
        <f t="shared" si="451"/>
        <v>3</v>
      </c>
      <c r="BI330" s="82">
        <f t="shared" si="452"/>
        <v>0</v>
      </c>
      <c r="BJ330" s="295">
        <f t="shared" si="453"/>
        <v>0</v>
      </c>
      <c r="BK330" s="295">
        <f t="shared" si="470"/>
        <v>0</v>
      </c>
      <c r="BL330" s="295">
        <f t="shared" si="454"/>
        <v>0</v>
      </c>
      <c r="BM330" s="156">
        <v>70</v>
      </c>
      <c r="BN330" s="325">
        <f t="shared" si="455"/>
        <v>0</v>
      </c>
      <c r="BO330" s="325"/>
      <c r="BP330" s="325"/>
      <c r="BQ330" s="325"/>
      <c r="BR330" s="325"/>
      <c r="BS330" s="394"/>
      <c r="BT330" s="360">
        <f t="shared" si="471"/>
        <v>71</v>
      </c>
      <c r="BU330" s="359" t="str">
        <f t="shared" si="430"/>
        <v>cxx71</v>
      </c>
      <c r="BV330" s="334">
        <f t="shared" si="456"/>
        <v>3</v>
      </c>
      <c r="BW330" s="82">
        <f t="shared" si="457"/>
        <v>0</v>
      </c>
      <c r="BX330" s="295">
        <f t="shared" si="458"/>
        <v>0</v>
      </c>
      <c r="BY330" s="295">
        <f t="shared" si="472"/>
        <v>0</v>
      </c>
      <c r="BZ330" s="295">
        <f t="shared" si="459"/>
        <v>0</v>
      </c>
      <c r="CA330" s="156">
        <v>70</v>
      </c>
      <c r="CB330" s="325">
        <f t="shared" si="460"/>
        <v>0</v>
      </c>
      <c r="CC330" s="325"/>
      <c r="CD330" s="325"/>
      <c r="CE330" s="325"/>
      <c r="CF330" s="325"/>
      <c r="CH330" s="394"/>
    </row>
    <row r="331" spans="1:86" ht="15" customHeight="1">
      <c r="A331" s="394"/>
      <c r="B331" s="360">
        <f t="shared" si="461"/>
        <v>72</v>
      </c>
      <c r="C331" s="359" t="str">
        <f t="shared" si="425"/>
        <v>cxx72</v>
      </c>
      <c r="D331" s="334">
        <f t="shared" si="431"/>
        <v>3</v>
      </c>
      <c r="E331" s="82">
        <f t="shared" si="432"/>
        <v>0</v>
      </c>
      <c r="F331" s="295">
        <f t="shared" si="433"/>
        <v>0</v>
      </c>
      <c r="G331" s="295">
        <f t="shared" si="462"/>
        <v>0</v>
      </c>
      <c r="H331" s="295">
        <f t="shared" si="434"/>
        <v>0</v>
      </c>
      <c r="I331">
        <v>71</v>
      </c>
      <c r="J331" s="325">
        <f t="shared" si="435"/>
        <v>0</v>
      </c>
      <c r="K331" s="325"/>
      <c r="L331" s="325"/>
      <c r="M331" s="325"/>
      <c r="N331" s="325"/>
      <c r="O331" s="394"/>
      <c r="P331" s="360">
        <f t="shared" si="463"/>
        <v>72</v>
      </c>
      <c r="Q331" s="359" t="str">
        <f t="shared" si="426"/>
        <v>cxx72</v>
      </c>
      <c r="R331" s="334">
        <f t="shared" si="436"/>
        <v>3</v>
      </c>
      <c r="S331" s="82">
        <f t="shared" si="437"/>
        <v>0</v>
      </c>
      <c r="T331" s="295">
        <f t="shared" si="438"/>
        <v>0</v>
      </c>
      <c r="U331" s="295">
        <f t="shared" si="464"/>
        <v>0</v>
      </c>
      <c r="V331" s="295">
        <f t="shared" si="439"/>
        <v>0</v>
      </c>
      <c r="W331">
        <v>71</v>
      </c>
      <c r="X331" s="325">
        <f t="shared" si="440"/>
        <v>0</v>
      </c>
      <c r="Y331" s="325"/>
      <c r="Z331" s="325"/>
      <c r="AA331" s="325"/>
      <c r="AB331" s="325"/>
      <c r="AC331" s="394"/>
      <c r="AD331" s="360">
        <f t="shared" si="465"/>
        <v>72</v>
      </c>
      <c r="AE331" s="359" t="str">
        <f t="shared" si="427"/>
        <v>cxx72</v>
      </c>
      <c r="AF331" s="334">
        <f t="shared" si="441"/>
        <v>3</v>
      </c>
      <c r="AG331" s="82">
        <f t="shared" si="442"/>
        <v>0</v>
      </c>
      <c r="AH331" s="295">
        <f t="shared" si="443"/>
        <v>0</v>
      </c>
      <c r="AI331" s="295">
        <f t="shared" si="466"/>
        <v>0</v>
      </c>
      <c r="AJ331" s="295">
        <f t="shared" si="444"/>
        <v>0</v>
      </c>
      <c r="AK331">
        <v>71</v>
      </c>
      <c r="AL331" s="325">
        <f t="shared" si="445"/>
        <v>0</v>
      </c>
      <c r="AM331" s="325"/>
      <c r="AN331" s="325"/>
      <c r="AO331" s="325"/>
      <c r="AP331" s="325"/>
      <c r="AQ331" s="394"/>
      <c r="AR331" s="360">
        <f t="shared" si="467"/>
        <v>72</v>
      </c>
      <c r="AS331" s="359" t="str">
        <f t="shared" si="428"/>
        <v>cxx72</v>
      </c>
      <c r="AT331" s="334">
        <f t="shared" si="446"/>
        <v>3</v>
      </c>
      <c r="AU331" s="82">
        <f t="shared" si="447"/>
        <v>0</v>
      </c>
      <c r="AV331" s="295">
        <f t="shared" si="448"/>
        <v>0</v>
      </c>
      <c r="AW331" s="295">
        <f t="shared" si="468"/>
        <v>0</v>
      </c>
      <c r="AX331" s="295">
        <f t="shared" si="449"/>
        <v>0</v>
      </c>
      <c r="AY331">
        <v>71</v>
      </c>
      <c r="AZ331" s="325">
        <f t="shared" si="450"/>
        <v>0</v>
      </c>
      <c r="BA331" s="325"/>
      <c r="BB331" s="325"/>
      <c r="BC331" s="325"/>
      <c r="BD331" s="325"/>
      <c r="BE331" s="394"/>
      <c r="BF331" s="360">
        <f t="shared" si="469"/>
        <v>72</v>
      </c>
      <c r="BG331" s="359" t="str">
        <f t="shared" si="429"/>
        <v>cxx72</v>
      </c>
      <c r="BH331" s="334">
        <f t="shared" si="451"/>
        <v>3</v>
      </c>
      <c r="BI331" s="82">
        <f t="shared" si="452"/>
        <v>0</v>
      </c>
      <c r="BJ331" s="295">
        <f t="shared" si="453"/>
        <v>0</v>
      </c>
      <c r="BK331" s="295">
        <f t="shared" si="470"/>
        <v>0</v>
      </c>
      <c r="BL331" s="295">
        <f t="shared" si="454"/>
        <v>0</v>
      </c>
      <c r="BM331">
        <v>71</v>
      </c>
      <c r="BN331" s="325">
        <f t="shared" si="455"/>
        <v>0</v>
      </c>
      <c r="BO331" s="325"/>
      <c r="BP331" s="325"/>
      <c r="BQ331" s="325"/>
      <c r="BR331" s="325"/>
      <c r="BS331" s="394"/>
      <c r="BT331" s="360">
        <f t="shared" si="471"/>
        <v>72</v>
      </c>
      <c r="BU331" s="359" t="str">
        <f t="shared" si="430"/>
        <v>cxx72</v>
      </c>
      <c r="BV331" s="334">
        <f t="shared" si="456"/>
        <v>3</v>
      </c>
      <c r="BW331" s="82">
        <f t="shared" si="457"/>
        <v>0</v>
      </c>
      <c r="BX331" s="295">
        <f t="shared" si="458"/>
        <v>0</v>
      </c>
      <c r="BY331" s="295">
        <f t="shared" si="472"/>
        <v>0</v>
      </c>
      <c r="BZ331" s="295">
        <f t="shared" si="459"/>
        <v>0</v>
      </c>
      <c r="CA331">
        <v>71</v>
      </c>
      <c r="CB331" s="325">
        <f t="shared" si="460"/>
        <v>0</v>
      </c>
      <c r="CC331" s="325"/>
      <c r="CD331" s="325"/>
      <c r="CE331" s="325"/>
      <c r="CF331" s="325"/>
      <c r="CH331" s="394"/>
    </row>
    <row r="332" spans="1:86" ht="15" customHeight="1">
      <c r="A332" s="394"/>
      <c r="B332" s="360">
        <f t="shared" si="461"/>
        <v>73</v>
      </c>
      <c r="C332" s="359" t="str">
        <f t="shared" si="425"/>
        <v>cxx73</v>
      </c>
      <c r="D332" s="334">
        <f t="shared" si="431"/>
        <v>3</v>
      </c>
      <c r="E332" s="82">
        <f t="shared" si="432"/>
        <v>0</v>
      </c>
      <c r="F332" s="295">
        <f t="shared" si="433"/>
        <v>0</v>
      </c>
      <c r="G332" s="295">
        <f t="shared" si="462"/>
        <v>0</v>
      </c>
      <c r="H332" s="295">
        <f t="shared" si="434"/>
        <v>0</v>
      </c>
      <c r="I332" s="156">
        <v>72</v>
      </c>
      <c r="J332" s="325">
        <f t="shared" si="435"/>
        <v>0</v>
      </c>
      <c r="K332" s="325"/>
      <c r="L332" s="325"/>
      <c r="M332" s="325"/>
      <c r="N332" s="325"/>
      <c r="O332" s="394"/>
      <c r="P332" s="360">
        <f t="shared" si="463"/>
        <v>73</v>
      </c>
      <c r="Q332" s="359" t="str">
        <f t="shared" si="426"/>
        <v>cxx73</v>
      </c>
      <c r="R332" s="334">
        <f t="shared" si="436"/>
        <v>3</v>
      </c>
      <c r="S332" s="82">
        <f t="shared" si="437"/>
        <v>0</v>
      </c>
      <c r="T332" s="295">
        <f t="shared" si="438"/>
        <v>0</v>
      </c>
      <c r="U332" s="295">
        <f t="shared" si="464"/>
        <v>0</v>
      </c>
      <c r="V332" s="295">
        <f t="shared" si="439"/>
        <v>0</v>
      </c>
      <c r="W332" s="156">
        <v>72</v>
      </c>
      <c r="X332" s="325">
        <f t="shared" si="440"/>
        <v>0</v>
      </c>
      <c r="Y332" s="325"/>
      <c r="Z332" s="325"/>
      <c r="AA332" s="325"/>
      <c r="AB332" s="325"/>
      <c r="AC332" s="394"/>
      <c r="AD332" s="360">
        <f t="shared" si="465"/>
        <v>73</v>
      </c>
      <c r="AE332" s="359" t="str">
        <f t="shared" si="427"/>
        <v>cxx73</v>
      </c>
      <c r="AF332" s="334">
        <f t="shared" si="441"/>
        <v>3</v>
      </c>
      <c r="AG332" s="82">
        <f t="shared" si="442"/>
        <v>0</v>
      </c>
      <c r="AH332" s="295">
        <f t="shared" si="443"/>
        <v>0</v>
      </c>
      <c r="AI332" s="295">
        <f t="shared" si="466"/>
        <v>0</v>
      </c>
      <c r="AJ332" s="295">
        <f t="shared" si="444"/>
        <v>0</v>
      </c>
      <c r="AK332" s="156">
        <v>72</v>
      </c>
      <c r="AL332" s="325">
        <f t="shared" si="445"/>
        <v>0</v>
      </c>
      <c r="AM332" s="325"/>
      <c r="AN332" s="325"/>
      <c r="AO332" s="325"/>
      <c r="AP332" s="325"/>
      <c r="AQ332" s="394"/>
      <c r="AR332" s="360">
        <f t="shared" si="467"/>
        <v>73</v>
      </c>
      <c r="AS332" s="359" t="str">
        <f t="shared" si="428"/>
        <v>cxx73</v>
      </c>
      <c r="AT332" s="334">
        <f t="shared" si="446"/>
        <v>3</v>
      </c>
      <c r="AU332" s="82">
        <f t="shared" si="447"/>
        <v>0</v>
      </c>
      <c r="AV332" s="295">
        <f t="shared" si="448"/>
        <v>0</v>
      </c>
      <c r="AW332" s="295">
        <f t="shared" si="468"/>
        <v>0</v>
      </c>
      <c r="AX332" s="295">
        <f t="shared" si="449"/>
        <v>0</v>
      </c>
      <c r="AY332" s="156">
        <v>72</v>
      </c>
      <c r="AZ332" s="325">
        <f t="shared" si="450"/>
        <v>0</v>
      </c>
      <c r="BA332" s="325"/>
      <c r="BB332" s="325"/>
      <c r="BC332" s="325"/>
      <c r="BD332" s="325"/>
      <c r="BE332" s="394"/>
      <c r="BF332" s="360">
        <f t="shared" si="469"/>
        <v>73</v>
      </c>
      <c r="BG332" s="359" t="str">
        <f t="shared" si="429"/>
        <v>cxx73</v>
      </c>
      <c r="BH332" s="334">
        <f t="shared" si="451"/>
        <v>3</v>
      </c>
      <c r="BI332" s="82">
        <f t="shared" si="452"/>
        <v>0</v>
      </c>
      <c r="BJ332" s="295">
        <f t="shared" si="453"/>
        <v>0</v>
      </c>
      <c r="BK332" s="295">
        <f t="shared" si="470"/>
        <v>0</v>
      </c>
      <c r="BL332" s="295">
        <f t="shared" si="454"/>
        <v>0</v>
      </c>
      <c r="BM332" s="156">
        <v>72</v>
      </c>
      <c r="BN332" s="325">
        <f t="shared" si="455"/>
        <v>0</v>
      </c>
      <c r="BO332" s="325"/>
      <c r="BP332" s="325"/>
      <c r="BQ332" s="325"/>
      <c r="BR332" s="325"/>
      <c r="BS332" s="394"/>
      <c r="BT332" s="360">
        <f t="shared" si="471"/>
        <v>73</v>
      </c>
      <c r="BU332" s="359" t="str">
        <f t="shared" si="430"/>
        <v>cxx73</v>
      </c>
      <c r="BV332" s="334">
        <f t="shared" si="456"/>
        <v>3</v>
      </c>
      <c r="BW332" s="82">
        <f t="shared" si="457"/>
        <v>0</v>
      </c>
      <c r="BX332" s="295">
        <f t="shared" si="458"/>
        <v>0</v>
      </c>
      <c r="BY332" s="295">
        <f t="shared" si="472"/>
        <v>0</v>
      </c>
      <c r="BZ332" s="295">
        <f t="shared" si="459"/>
        <v>0</v>
      </c>
      <c r="CA332" s="156">
        <v>72</v>
      </c>
      <c r="CB332" s="325">
        <f t="shared" si="460"/>
        <v>0</v>
      </c>
      <c r="CC332" s="325"/>
      <c r="CD332" s="325"/>
      <c r="CE332" s="325"/>
      <c r="CF332" s="325"/>
      <c r="CH332" s="394"/>
    </row>
    <row r="333" spans="1:86" ht="15" customHeight="1">
      <c r="A333" s="394"/>
      <c r="B333" s="360">
        <f t="shared" si="461"/>
        <v>74</v>
      </c>
      <c r="C333" s="359" t="str">
        <f t="shared" si="425"/>
        <v>cxx74</v>
      </c>
      <c r="D333" s="334">
        <f t="shared" si="431"/>
        <v>3</v>
      </c>
      <c r="E333" s="82">
        <f t="shared" si="432"/>
        <v>0</v>
      </c>
      <c r="F333" s="295">
        <f t="shared" si="433"/>
        <v>0</v>
      </c>
      <c r="G333" s="295">
        <f t="shared" si="462"/>
        <v>0</v>
      </c>
      <c r="H333" s="295">
        <f t="shared" si="434"/>
        <v>0</v>
      </c>
      <c r="I333">
        <v>73</v>
      </c>
      <c r="J333" s="325">
        <f t="shared" si="435"/>
        <v>0</v>
      </c>
      <c r="K333" s="325"/>
      <c r="L333" s="325"/>
      <c r="M333" s="325"/>
      <c r="N333" s="325"/>
      <c r="O333" s="394"/>
      <c r="P333" s="360">
        <f t="shared" si="463"/>
        <v>74</v>
      </c>
      <c r="Q333" s="359" t="str">
        <f t="shared" si="426"/>
        <v>cxx74</v>
      </c>
      <c r="R333" s="334">
        <f t="shared" si="436"/>
        <v>3</v>
      </c>
      <c r="S333" s="82">
        <f t="shared" si="437"/>
        <v>0</v>
      </c>
      <c r="T333" s="295">
        <f t="shared" si="438"/>
        <v>0</v>
      </c>
      <c r="U333" s="295">
        <f t="shared" si="464"/>
        <v>0</v>
      </c>
      <c r="V333" s="295">
        <f t="shared" si="439"/>
        <v>0</v>
      </c>
      <c r="W333">
        <v>73</v>
      </c>
      <c r="X333" s="325">
        <f t="shared" si="440"/>
        <v>0</v>
      </c>
      <c r="Y333" s="325"/>
      <c r="Z333" s="325"/>
      <c r="AA333" s="325"/>
      <c r="AB333" s="325"/>
      <c r="AC333" s="394"/>
      <c r="AD333" s="360">
        <f t="shared" si="465"/>
        <v>74</v>
      </c>
      <c r="AE333" s="359" t="str">
        <f t="shared" si="427"/>
        <v>cxx74</v>
      </c>
      <c r="AF333" s="334">
        <f t="shared" si="441"/>
        <v>3</v>
      </c>
      <c r="AG333" s="82">
        <f t="shared" si="442"/>
        <v>0</v>
      </c>
      <c r="AH333" s="295">
        <f t="shared" si="443"/>
        <v>0</v>
      </c>
      <c r="AI333" s="295">
        <f t="shared" si="466"/>
        <v>0</v>
      </c>
      <c r="AJ333" s="295">
        <f t="shared" si="444"/>
        <v>0</v>
      </c>
      <c r="AK333">
        <v>73</v>
      </c>
      <c r="AL333" s="325">
        <f t="shared" si="445"/>
        <v>0</v>
      </c>
      <c r="AM333" s="325"/>
      <c r="AN333" s="325"/>
      <c r="AO333" s="325"/>
      <c r="AP333" s="325"/>
      <c r="AQ333" s="394"/>
      <c r="AR333" s="360">
        <f t="shared" si="467"/>
        <v>74</v>
      </c>
      <c r="AS333" s="359" t="str">
        <f t="shared" si="428"/>
        <v>cxx74</v>
      </c>
      <c r="AT333" s="334">
        <f t="shared" si="446"/>
        <v>3</v>
      </c>
      <c r="AU333" s="82">
        <f t="shared" si="447"/>
        <v>0</v>
      </c>
      <c r="AV333" s="295">
        <f t="shared" si="448"/>
        <v>0</v>
      </c>
      <c r="AW333" s="295">
        <f t="shared" si="468"/>
        <v>0</v>
      </c>
      <c r="AX333" s="295">
        <f t="shared" si="449"/>
        <v>0</v>
      </c>
      <c r="AY333">
        <v>73</v>
      </c>
      <c r="AZ333" s="325">
        <f t="shared" si="450"/>
        <v>0</v>
      </c>
      <c r="BA333" s="325"/>
      <c r="BB333" s="325"/>
      <c r="BC333" s="325"/>
      <c r="BD333" s="325"/>
      <c r="BE333" s="394"/>
      <c r="BF333" s="360">
        <f t="shared" si="469"/>
        <v>74</v>
      </c>
      <c r="BG333" s="359" t="str">
        <f t="shared" si="429"/>
        <v>cxx74</v>
      </c>
      <c r="BH333" s="334">
        <f t="shared" si="451"/>
        <v>3</v>
      </c>
      <c r="BI333" s="82">
        <f t="shared" si="452"/>
        <v>0</v>
      </c>
      <c r="BJ333" s="295">
        <f t="shared" si="453"/>
        <v>0</v>
      </c>
      <c r="BK333" s="295">
        <f t="shared" si="470"/>
        <v>0</v>
      </c>
      <c r="BL333" s="295">
        <f t="shared" si="454"/>
        <v>0</v>
      </c>
      <c r="BM333">
        <v>73</v>
      </c>
      <c r="BN333" s="325">
        <f t="shared" si="455"/>
        <v>0</v>
      </c>
      <c r="BO333" s="325"/>
      <c r="BP333" s="325"/>
      <c r="BQ333" s="325"/>
      <c r="BR333" s="325"/>
      <c r="BS333" s="394"/>
      <c r="BT333" s="360">
        <f t="shared" si="471"/>
        <v>74</v>
      </c>
      <c r="BU333" s="359" t="str">
        <f t="shared" si="430"/>
        <v>cxx74</v>
      </c>
      <c r="BV333" s="334">
        <f t="shared" si="456"/>
        <v>3</v>
      </c>
      <c r="BW333" s="82">
        <f t="shared" si="457"/>
        <v>0</v>
      </c>
      <c r="BX333" s="295">
        <f t="shared" si="458"/>
        <v>0</v>
      </c>
      <c r="BY333" s="295">
        <f t="shared" si="472"/>
        <v>0</v>
      </c>
      <c r="BZ333" s="295">
        <f t="shared" si="459"/>
        <v>0</v>
      </c>
      <c r="CA333">
        <v>73</v>
      </c>
      <c r="CB333" s="325">
        <f t="shared" si="460"/>
        <v>0</v>
      </c>
      <c r="CC333" s="325"/>
      <c r="CD333" s="325"/>
      <c r="CE333" s="325"/>
      <c r="CF333" s="325"/>
      <c r="CH333" s="394"/>
    </row>
    <row r="334" spans="1:86" ht="15" customHeight="1">
      <c r="A334" s="394"/>
      <c r="B334" s="360">
        <f t="shared" si="461"/>
        <v>75</v>
      </c>
      <c r="C334" s="359" t="str">
        <f t="shared" si="425"/>
        <v>cxx75</v>
      </c>
      <c r="D334" s="334">
        <f t="shared" si="431"/>
        <v>3</v>
      </c>
      <c r="E334" s="82">
        <f t="shared" si="432"/>
        <v>0</v>
      </c>
      <c r="F334" s="295">
        <f t="shared" si="433"/>
        <v>0</v>
      </c>
      <c r="G334" s="295">
        <f t="shared" si="462"/>
        <v>0</v>
      </c>
      <c r="H334" s="295">
        <f t="shared" si="434"/>
        <v>0</v>
      </c>
      <c r="I334" s="156">
        <v>74</v>
      </c>
      <c r="J334" s="325">
        <f t="shared" si="435"/>
        <v>0</v>
      </c>
      <c r="K334" s="325"/>
      <c r="L334" s="325"/>
      <c r="M334" s="325"/>
      <c r="N334" s="325"/>
      <c r="O334" s="394"/>
      <c r="P334" s="360">
        <f t="shared" si="463"/>
        <v>75</v>
      </c>
      <c r="Q334" s="359" t="str">
        <f t="shared" si="426"/>
        <v>cxx75</v>
      </c>
      <c r="R334" s="334">
        <f t="shared" si="436"/>
        <v>3</v>
      </c>
      <c r="S334" s="82">
        <f t="shared" si="437"/>
        <v>0</v>
      </c>
      <c r="T334" s="295">
        <f t="shared" si="438"/>
        <v>0</v>
      </c>
      <c r="U334" s="295">
        <f t="shared" si="464"/>
        <v>0</v>
      </c>
      <c r="V334" s="295">
        <f t="shared" si="439"/>
        <v>0</v>
      </c>
      <c r="W334" s="156">
        <v>74</v>
      </c>
      <c r="X334" s="325">
        <f t="shared" si="440"/>
        <v>0</v>
      </c>
      <c r="Y334" s="325"/>
      <c r="Z334" s="325"/>
      <c r="AA334" s="325"/>
      <c r="AB334" s="325"/>
      <c r="AC334" s="394"/>
      <c r="AD334" s="360">
        <f t="shared" si="465"/>
        <v>75</v>
      </c>
      <c r="AE334" s="359" t="str">
        <f t="shared" si="427"/>
        <v>cxx75</v>
      </c>
      <c r="AF334" s="334">
        <f t="shared" si="441"/>
        <v>3</v>
      </c>
      <c r="AG334" s="82">
        <f t="shared" si="442"/>
        <v>0</v>
      </c>
      <c r="AH334" s="295">
        <f t="shared" si="443"/>
        <v>0</v>
      </c>
      <c r="AI334" s="295">
        <f t="shared" si="466"/>
        <v>0</v>
      </c>
      <c r="AJ334" s="295">
        <f t="shared" si="444"/>
        <v>0</v>
      </c>
      <c r="AK334" s="156">
        <v>74</v>
      </c>
      <c r="AL334" s="325">
        <f t="shared" si="445"/>
        <v>0</v>
      </c>
      <c r="AM334" s="325"/>
      <c r="AN334" s="325"/>
      <c r="AO334" s="325"/>
      <c r="AP334" s="325"/>
      <c r="AQ334" s="394"/>
      <c r="AR334" s="360">
        <f t="shared" si="467"/>
        <v>75</v>
      </c>
      <c r="AS334" s="359" t="str">
        <f t="shared" si="428"/>
        <v>cxx75</v>
      </c>
      <c r="AT334" s="334">
        <f t="shared" si="446"/>
        <v>3</v>
      </c>
      <c r="AU334" s="82">
        <f t="shared" si="447"/>
        <v>0</v>
      </c>
      <c r="AV334" s="295">
        <f t="shared" si="448"/>
        <v>0</v>
      </c>
      <c r="AW334" s="295">
        <f t="shared" si="468"/>
        <v>0</v>
      </c>
      <c r="AX334" s="295">
        <f t="shared" si="449"/>
        <v>0</v>
      </c>
      <c r="AY334" s="156">
        <v>74</v>
      </c>
      <c r="AZ334" s="325">
        <f t="shared" si="450"/>
        <v>0</v>
      </c>
      <c r="BA334" s="325"/>
      <c r="BB334" s="325"/>
      <c r="BC334" s="325"/>
      <c r="BD334" s="325"/>
      <c r="BE334" s="394"/>
      <c r="BF334" s="360">
        <f t="shared" si="469"/>
        <v>75</v>
      </c>
      <c r="BG334" s="359" t="str">
        <f t="shared" si="429"/>
        <v>cxx75</v>
      </c>
      <c r="BH334" s="334">
        <f t="shared" si="451"/>
        <v>3</v>
      </c>
      <c r="BI334" s="82">
        <f t="shared" si="452"/>
        <v>0</v>
      </c>
      <c r="BJ334" s="295">
        <f t="shared" si="453"/>
        <v>0</v>
      </c>
      <c r="BK334" s="295">
        <f t="shared" si="470"/>
        <v>0</v>
      </c>
      <c r="BL334" s="295">
        <f t="shared" si="454"/>
        <v>0</v>
      </c>
      <c r="BM334" s="156">
        <v>74</v>
      </c>
      <c r="BN334" s="325">
        <f t="shared" si="455"/>
        <v>0</v>
      </c>
      <c r="BO334" s="325"/>
      <c r="BP334" s="325"/>
      <c r="BQ334" s="325"/>
      <c r="BR334" s="325"/>
      <c r="BS334" s="394"/>
      <c r="BT334" s="360">
        <f t="shared" si="471"/>
        <v>75</v>
      </c>
      <c r="BU334" s="359" t="str">
        <f t="shared" si="430"/>
        <v>cxx75</v>
      </c>
      <c r="BV334" s="334">
        <f t="shared" si="456"/>
        <v>3</v>
      </c>
      <c r="BW334" s="82">
        <f t="shared" si="457"/>
        <v>0</v>
      </c>
      <c r="BX334" s="295">
        <f t="shared" si="458"/>
        <v>0</v>
      </c>
      <c r="BY334" s="295">
        <f t="shared" si="472"/>
        <v>0</v>
      </c>
      <c r="BZ334" s="295">
        <f t="shared" si="459"/>
        <v>0</v>
      </c>
      <c r="CA334" s="156">
        <v>74</v>
      </c>
      <c r="CB334" s="325">
        <f t="shared" si="460"/>
        <v>0</v>
      </c>
      <c r="CC334" s="325"/>
      <c r="CD334" s="325"/>
      <c r="CE334" s="325"/>
      <c r="CF334" s="325"/>
      <c r="CH334" s="394"/>
    </row>
    <row r="335" spans="1:86" ht="15" customHeight="1">
      <c r="A335" s="394"/>
      <c r="B335" s="360">
        <f t="shared" si="461"/>
        <v>76</v>
      </c>
      <c r="C335" s="359" t="str">
        <f t="shared" si="425"/>
        <v>cxx76</v>
      </c>
      <c r="D335" s="334">
        <f t="shared" si="431"/>
        <v>3</v>
      </c>
      <c r="E335" s="82">
        <f t="shared" si="432"/>
        <v>0</v>
      </c>
      <c r="F335" s="295">
        <f t="shared" si="433"/>
        <v>0</v>
      </c>
      <c r="G335" s="295">
        <f t="shared" si="462"/>
        <v>0</v>
      </c>
      <c r="H335" s="295">
        <f t="shared" si="434"/>
        <v>0</v>
      </c>
      <c r="I335">
        <v>75</v>
      </c>
      <c r="J335" s="325">
        <f t="shared" si="435"/>
        <v>0</v>
      </c>
      <c r="K335" s="325"/>
      <c r="L335" s="325"/>
      <c r="M335" s="325"/>
      <c r="N335" s="325"/>
      <c r="O335" s="394"/>
      <c r="P335" s="360">
        <f t="shared" si="463"/>
        <v>76</v>
      </c>
      <c r="Q335" s="359" t="str">
        <f t="shared" si="426"/>
        <v>cxx76</v>
      </c>
      <c r="R335" s="334">
        <f t="shared" si="436"/>
        <v>3</v>
      </c>
      <c r="S335" s="82">
        <f t="shared" si="437"/>
        <v>0</v>
      </c>
      <c r="T335" s="295">
        <f t="shared" si="438"/>
        <v>0</v>
      </c>
      <c r="U335" s="295">
        <f t="shared" si="464"/>
        <v>0</v>
      </c>
      <c r="V335" s="295">
        <f t="shared" si="439"/>
        <v>0</v>
      </c>
      <c r="W335">
        <v>75</v>
      </c>
      <c r="X335" s="325">
        <f t="shared" si="440"/>
        <v>0</v>
      </c>
      <c r="Y335" s="325"/>
      <c r="Z335" s="325"/>
      <c r="AA335" s="325"/>
      <c r="AB335" s="325"/>
      <c r="AC335" s="394"/>
      <c r="AD335" s="360">
        <f t="shared" si="465"/>
        <v>76</v>
      </c>
      <c r="AE335" s="359" t="str">
        <f t="shared" si="427"/>
        <v>cxx76</v>
      </c>
      <c r="AF335" s="334">
        <f t="shared" si="441"/>
        <v>3</v>
      </c>
      <c r="AG335" s="82">
        <f t="shared" si="442"/>
        <v>0</v>
      </c>
      <c r="AH335" s="295">
        <f t="shared" si="443"/>
        <v>0</v>
      </c>
      <c r="AI335" s="295">
        <f t="shared" si="466"/>
        <v>0</v>
      </c>
      <c r="AJ335" s="295">
        <f t="shared" si="444"/>
        <v>0</v>
      </c>
      <c r="AK335">
        <v>75</v>
      </c>
      <c r="AL335" s="325">
        <f t="shared" si="445"/>
        <v>0</v>
      </c>
      <c r="AM335" s="325"/>
      <c r="AN335" s="325"/>
      <c r="AO335" s="325"/>
      <c r="AP335" s="325"/>
      <c r="AQ335" s="394"/>
      <c r="AR335" s="360">
        <f t="shared" si="467"/>
        <v>76</v>
      </c>
      <c r="AS335" s="359" t="str">
        <f t="shared" si="428"/>
        <v>cxx76</v>
      </c>
      <c r="AT335" s="334">
        <f t="shared" si="446"/>
        <v>3</v>
      </c>
      <c r="AU335" s="82">
        <f t="shared" si="447"/>
        <v>0</v>
      </c>
      <c r="AV335" s="295">
        <f t="shared" si="448"/>
        <v>0</v>
      </c>
      <c r="AW335" s="295">
        <f t="shared" si="468"/>
        <v>0</v>
      </c>
      <c r="AX335" s="295">
        <f t="shared" si="449"/>
        <v>0</v>
      </c>
      <c r="AY335">
        <v>75</v>
      </c>
      <c r="AZ335" s="325">
        <f t="shared" si="450"/>
        <v>0</v>
      </c>
      <c r="BA335" s="325"/>
      <c r="BB335" s="325"/>
      <c r="BC335" s="325"/>
      <c r="BD335" s="325"/>
      <c r="BE335" s="394"/>
      <c r="BF335" s="360">
        <f t="shared" si="469"/>
        <v>76</v>
      </c>
      <c r="BG335" s="359" t="str">
        <f t="shared" si="429"/>
        <v>cxx76</v>
      </c>
      <c r="BH335" s="334">
        <f t="shared" si="451"/>
        <v>3</v>
      </c>
      <c r="BI335" s="82">
        <f t="shared" si="452"/>
        <v>0</v>
      </c>
      <c r="BJ335" s="295">
        <f t="shared" si="453"/>
        <v>0</v>
      </c>
      <c r="BK335" s="295">
        <f t="shared" si="470"/>
        <v>0</v>
      </c>
      <c r="BL335" s="295">
        <f t="shared" si="454"/>
        <v>0</v>
      </c>
      <c r="BM335">
        <v>75</v>
      </c>
      <c r="BN335" s="325">
        <f t="shared" si="455"/>
        <v>0</v>
      </c>
      <c r="BO335" s="325"/>
      <c r="BP335" s="325"/>
      <c r="BQ335" s="325"/>
      <c r="BR335" s="325"/>
      <c r="BS335" s="394"/>
      <c r="BT335" s="360">
        <f t="shared" si="471"/>
        <v>76</v>
      </c>
      <c r="BU335" s="359" t="str">
        <f t="shared" si="430"/>
        <v>cxx76</v>
      </c>
      <c r="BV335" s="334">
        <f t="shared" si="456"/>
        <v>3</v>
      </c>
      <c r="BW335" s="82">
        <f t="shared" si="457"/>
        <v>0</v>
      </c>
      <c r="BX335" s="295">
        <f t="shared" si="458"/>
        <v>0</v>
      </c>
      <c r="BY335" s="295">
        <f t="shared" si="472"/>
        <v>0</v>
      </c>
      <c r="BZ335" s="295">
        <f t="shared" si="459"/>
        <v>0</v>
      </c>
      <c r="CA335">
        <v>75</v>
      </c>
      <c r="CB335" s="325">
        <f t="shared" si="460"/>
        <v>0</v>
      </c>
      <c r="CC335" s="325"/>
      <c r="CD335" s="325"/>
      <c r="CE335" s="325"/>
      <c r="CF335" s="325"/>
      <c r="CH335" s="394"/>
    </row>
    <row r="336" spans="1:86" ht="15" customHeight="1">
      <c r="A336" s="394"/>
      <c r="B336" s="360">
        <f t="shared" si="461"/>
        <v>77</v>
      </c>
      <c r="C336" s="359" t="str">
        <f t="shared" si="425"/>
        <v>cxx77</v>
      </c>
      <c r="D336" s="334">
        <f t="shared" si="431"/>
        <v>3</v>
      </c>
      <c r="E336" s="82">
        <f t="shared" si="432"/>
        <v>0</v>
      </c>
      <c r="F336" s="295">
        <f t="shared" si="433"/>
        <v>0</v>
      </c>
      <c r="G336" s="295">
        <f t="shared" si="462"/>
        <v>0</v>
      </c>
      <c r="H336" s="295">
        <f t="shared" si="434"/>
        <v>0</v>
      </c>
      <c r="I336" s="156">
        <v>76</v>
      </c>
      <c r="J336" s="325">
        <f t="shared" si="435"/>
        <v>0</v>
      </c>
      <c r="K336" s="325"/>
      <c r="L336" s="325"/>
      <c r="M336" s="325"/>
      <c r="N336" s="325"/>
      <c r="O336" s="394"/>
      <c r="P336" s="360">
        <f t="shared" si="463"/>
        <v>77</v>
      </c>
      <c r="Q336" s="359" t="str">
        <f t="shared" si="426"/>
        <v>cxx77</v>
      </c>
      <c r="R336" s="334">
        <f t="shared" si="436"/>
        <v>3</v>
      </c>
      <c r="S336" s="82">
        <f t="shared" si="437"/>
        <v>0</v>
      </c>
      <c r="T336" s="295">
        <f t="shared" si="438"/>
        <v>0</v>
      </c>
      <c r="U336" s="295">
        <f t="shared" si="464"/>
        <v>0</v>
      </c>
      <c r="V336" s="295">
        <f t="shared" si="439"/>
        <v>0</v>
      </c>
      <c r="W336" s="156">
        <v>76</v>
      </c>
      <c r="X336" s="325">
        <f t="shared" si="440"/>
        <v>0</v>
      </c>
      <c r="Y336" s="325"/>
      <c r="Z336" s="325"/>
      <c r="AA336" s="325"/>
      <c r="AB336" s="325"/>
      <c r="AC336" s="394"/>
      <c r="AD336" s="360">
        <f t="shared" si="465"/>
        <v>77</v>
      </c>
      <c r="AE336" s="359" t="str">
        <f t="shared" si="427"/>
        <v>cxx77</v>
      </c>
      <c r="AF336" s="334">
        <f t="shared" si="441"/>
        <v>3</v>
      </c>
      <c r="AG336" s="82">
        <f t="shared" si="442"/>
        <v>0</v>
      </c>
      <c r="AH336" s="295">
        <f t="shared" si="443"/>
        <v>0</v>
      </c>
      <c r="AI336" s="295">
        <f t="shared" si="466"/>
        <v>0</v>
      </c>
      <c r="AJ336" s="295">
        <f t="shared" si="444"/>
        <v>0</v>
      </c>
      <c r="AK336" s="156">
        <v>76</v>
      </c>
      <c r="AL336" s="325">
        <f t="shared" si="445"/>
        <v>0</v>
      </c>
      <c r="AM336" s="325"/>
      <c r="AN336" s="325"/>
      <c r="AO336" s="325"/>
      <c r="AP336" s="325"/>
      <c r="AQ336" s="394"/>
      <c r="AR336" s="360">
        <f t="shared" si="467"/>
        <v>77</v>
      </c>
      <c r="AS336" s="359" t="str">
        <f t="shared" si="428"/>
        <v>cxx77</v>
      </c>
      <c r="AT336" s="334">
        <f t="shared" si="446"/>
        <v>3</v>
      </c>
      <c r="AU336" s="82">
        <f t="shared" si="447"/>
        <v>0</v>
      </c>
      <c r="AV336" s="295">
        <f t="shared" si="448"/>
        <v>0</v>
      </c>
      <c r="AW336" s="295">
        <f t="shared" si="468"/>
        <v>0</v>
      </c>
      <c r="AX336" s="295">
        <f t="shared" si="449"/>
        <v>0</v>
      </c>
      <c r="AY336" s="156">
        <v>76</v>
      </c>
      <c r="AZ336" s="325">
        <f t="shared" si="450"/>
        <v>0</v>
      </c>
      <c r="BA336" s="325"/>
      <c r="BB336" s="325"/>
      <c r="BC336" s="325"/>
      <c r="BD336" s="325"/>
      <c r="BE336" s="394"/>
      <c r="BF336" s="360">
        <f t="shared" si="469"/>
        <v>77</v>
      </c>
      <c r="BG336" s="359" t="str">
        <f t="shared" si="429"/>
        <v>cxx77</v>
      </c>
      <c r="BH336" s="334">
        <f t="shared" si="451"/>
        <v>3</v>
      </c>
      <c r="BI336" s="82">
        <f t="shared" si="452"/>
        <v>0</v>
      </c>
      <c r="BJ336" s="295">
        <f t="shared" si="453"/>
        <v>0</v>
      </c>
      <c r="BK336" s="295">
        <f t="shared" si="470"/>
        <v>0</v>
      </c>
      <c r="BL336" s="295">
        <f t="shared" si="454"/>
        <v>0</v>
      </c>
      <c r="BM336" s="156">
        <v>76</v>
      </c>
      <c r="BN336" s="325">
        <f t="shared" si="455"/>
        <v>0</v>
      </c>
      <c r="BO336" s="325"/>
      <c r="BP336" s="325"/>
      <c r="BQ336" s="325"/>
      <c r="BR336" s="325"/>
      <c r="BS336" s="394"/>
      <c r="BT336" s="360">
        <f t="shared" si="471"/>
        <v>77</v>
      </c>
      <c r="BU336" s="359" t="str">
        <f t="shared" si="430"/>
        <v>cxx77</v>
      </c>
      <c r="BV336" s="334">
        <f t="shared" si="456"/>
        <v>3</v>
      </c>
      <c r="BW336" s="82">
        <f t="shared" si="457"/>
        <v>0</v>
      </c>
      <c r="BX336" s="295">
        <f t="shared" si="458"/>
        <v>0</v>
      </c>
      <c r="BY336" s="295">
        <f t="shared" si="472"/>
        <v>0</v>
      </c>
      <c r="BZ336" s="295">
        <f t="shared" si="459"/>
        <v>0</v>
      </c>
      <c r="CA336" s="156">
        <v>76</v>
      </c>
      <c r="CB336" s="325">
        <f t="shared" si="460"/>
        <v>0</v>
      </c>
      <c r="CC336" s="325"/>
      <c r="CD336" s="325"/>
      <c r="CE336" s="325"/>
      <c r="CF336" s="325"/>
      <c r="CH336" s="394"/>
    </row>
    <row r="337" spans="1:86" ht="15" customHeight="1">
      <c r="A337" s="394"/>
      <c r="B337" s="360">
        <f t="shared" si="461"/>
        <v>78</v>
      </c>
      <c r="C337" s="359" t="str">
        <f t="shared" si="425"/>
        <v>cxx78</v>
      </c>
      <c r="D337" s="334">
        <f t="shared" si="431"/>
        <v>3</v>
      </c>
      <c r="E337" s="82">
        <f t="shared" si="432"/>
        <v>0</v>
      </c>
      <c r="F337" s="295">
        <f t="shared" si="433"/>
        <v>0</v>
      </c>
      <c r="G337" s="295">
        <f t="shared" si="462"/>
        <v>0</v>
      </c>
      <c r="H337" s="295">
        <f t="shared" si="434"/>
        <v>0</v>
      </c>
      <c r="I337">
        <v>77</v>
      </c>
      <c r="J337" s="325">
        <f t="shared" si="435"/>
        <v>0</v>
      </c>
      <c r="K337" s="325"/>
      <c r="L337" s="325"/>
      <c r="M337" s="325"/>
      <c r="N337" s="325"/>
      <c r="O337" s="394"/>
      <c r="P337" s="360">
        <f t="shared" si="463"/>
        <v>78</v>
      </c>
      <c r="Q337" s="359" t="str">
        <f t="shared" si="426"/>
        <v>cxx78</v>
      </c>
      <c r="R337" s="334">
        <f t="shared" si="436"/>
        <v>3</v>
      </c>
      <c r="S337" s="82">
        <f t="shared" si="437"/>
        <v>0</v>
      </c>
      <c r="T337" s="295">
        <f t="shared" si="438"/>
        <v>0</v>
      </c>
      <c r="U337" s="295">
        <f t="shared" si="464"/>
        <v>0</v>
      </c>
      <c r="V337" s="295">
        <f t="shared" si="439"/>
        <v>0</v>
      </c>
      <c r="W337">
        <v>77</v>
      </c>
      <c r="X337" s="325">
        <f t="shared" si="440"/>
        <v>0</v>
      </c>
      <c r="Y337" s="325"/>
      <c r="Z337" s="325"/>
      <c r="AA337" s="325"/>
      <c r="AB337" s="325"/>
      <c r="AC337" s="394"/>
      <c r="AD337" s="360">
        <f t="shared" si="465"/>
        <v>78</v>
      </c>
      <c r="AE337" s="359" t="str">
        <f t="shared" si="427"/>
        <v>cxx78</v>
      </c>
      <c r="AF337" s="334">
        <f t="shared" si="441"/>
        <v>3</v>
      </c>
      <c r="AG337" s="82">
        <f t="shared" si="442"/>
        <v>0</v>
      </c>
      <c r="AH337" s="295">
        <f t="shared" si="443"/>
        <v>0</v>
      </c>
      <c r="AI337" s="295">
        <f t="shared" si="466"/>
        <v>0</v>
      </c>
      <c r="AJ337" s="295">
        <f t="shared" si="444"/>
        <v>0</v>
      </c>
      <c r="AK337">
        <v>77</v>
      </c>
      <c r="AL337" s="325">
        <f t="shared" si="445"/>
        <v>0</v>
      </c>
      <c r="AM337" s="325"/>
      <c r="AN337" s="325"/>
      <c r="AO337" s="325"/>
      <c r="AP337" s="325"/>
      <c r="AQ337" s="394"/>
      <c r="AR337" s="360">
        <f t="shared" si="467"/>
        <v>78</v>
      </c>
      <c r="AS337" s="359" t="str">
        <f t="shared" si="428"/>
        <v>cxx78</v>
      </c>
      <c r="AT337" s="334">
        <f t="shared" si="446"/>
        <v>3</v>
      </c>
      <c r="AU337" s="82">
        <f t="shared" si="447"/>
        <v>0</v>
      </c>
      <c r="AV337" s="295">
        <f t="shared" si="448"/>
        <v>0</v>
      </c>
      <c r="AW337" s="295">
        <f t="shared" si="468"/>
        <v>0</v>
      </c>
      <c r="AX337" s="295">
        <f t="shared" si="449"/>
        <v>0</v>
      </c>
      <c r="AY337">
        <v>77</v>
      </c>
      <c r="AZ337" s="325">
        <f t="shared" si="450"/>
        <v>0</v>
      </c>
      <c r="BA337" s="325"/>
      <c r="BB337" s="325"/>
      <c r="BC337" s="325"/>
      <c r="BD337" s="325"/>
      <c r="BE337" s="394"/>
      <c r="BF337" s="360">
        <f t="shared" si="469"/>
        <v>78</v>
      </c>
      <c r="BG337" s="359" t="str">
        <f t="shared" si="429"/>
        <v>cxx78</v>
      </c>
      <c r="BH337" s="334">
        <f t="shared" si="451"/>
        <v>3</v>
      </c>
      <c r="BI337" s="82">
        <f t="shared" si="452"/>
        <v>0</v>
      </c>
      <c r="BJ337" s="295">
        <f t="shared" si="453"/>
        <v>0</v>
      </c>
      <c r="BK337" s="295">
        <f t="shared" si="470"/>
        <v>0</v>
      </c>
      <c r="BL337" s="295">
        <f t="shared" si="454"/>
        <v>0</v>
      </c>
      <c r="BM337">
        <v>77</v>
      </c>
      <c r="BN337" s="325">
        <f t="shared" si="455"/>
        <v>0</v>
      </c>
      <c r="BO337" s="325"/>
      <c r="BP337" s="325"/>
      <c r="BQ337" s="325"/>
      <c r="BR337" s="325"/>
      <c r="BS337" s="394"/>
      <c r="BT337" s="360">
        <f t="shared" si="471"/>
        <v>78</v>
      </c>
      <c r="BU337" s="359" t="str">
        <f t="shared" si="430"/>
        <v>cxx78</v>
      </c>
      <c r="BV337" s="334">
        <f t="shared" si="456"/>
        <v>3</v>
      </c>
      <c r="BW337" s="82">
        <f t="shared" si="457"/>
        <v>0</v>
      </c>
      <c r="BX337" s="295">
        <f t="shared" si="458"/>
        <v>0</v>
      </c>
      <c r="BY337" s="295">
        <f t="shared" si="472"/>
        <v>0</v>
      </c>
      <c r="BZ337" s="295">
        <f t="shared" si="459"/>
        <v>0</v>
      </c>
      <c r="CA337">
        <v>77</v>
      </c>
      <c r="CB337" s="325">
        <f t="shared" si="460"/>
        <v>0</v>
      </c>
      <c r="CC337" s="325"/>
      <c r="CD337" s="325"/>
      <c r="CE337" s="325"/>
      <c r="CF337" s="325"/>
      <c r="CH337" s="394"/>
    </row>
    <row r="338" spans="1:86" ht="15" customHeight="1">
      <c r="A338" s="394"/>
      <c r="B338" s="360">
        <f t="shared" si="461"/>
        <v>79</v>
      </c>
      <c r="C338" s="359" t="str">
        <f t="shared" si="425"/>
        <v>cxx79</v>
      </c>
      <c r="D338" s="334">
        <f t="shared" si="431"/>
        <v>3</v>
      </c>
      <c r="E338" s="82">
        <f t="shared" si="432"/>
        <v>0</v>
      </c>
      <c r="F338" s="295">
        <f t="shared" si="433"/>
        <v>0</v>
      </c>
      <c r="G338" s="295">
        <f t="shared" si="462"/>
        <v>0</v>
      </c>
      <c r="H338" s="295">
        <f t="shared" si="434"/>
        <v>0</v>
      </c>
      <c r="I338" s="156">
        <v>78</v>
      </c>
      <c r="J338" s="325">
        <f t="shared" si="435"/>
        <v>0</v>
      </c>
      <c r="K338" s="325"/>
      <c r="L338" s="325"/>
      <c r="M338" s="325"/>
      <c r="N338" s="325"/>
      <c r="O338" s="394"/>
      <c r="P338" s="360">
        <f t="shared" si="463"/>
        <v>79</v>
      </c>
      <c r="Q338" s="359" t="str">
        <f t="shared" si="426"/>
        <v>cxx79</v>
      </c>
      <c r="R338" s="334">
        <f t="shared" si="436"/>
        <v>3</v>
      </c>
      <c r="S338" s="82">
        <f t="shared" si="437"/>
        <v>0</v>
      </c>
      <c r="T338" s="295">
        <f t="shared" si="438"/>
        <v>0</v>
      </c>
      <c r="U338" s="295">
        <f t="shared" si="464"/>
        <v>0</v>
      </c>
      <c r="V338" s="295">
        <f t="shared" si="439"/>
        <v>0</v>
      </c>
      <c r="W338" s="156">
        <v>78</v>
      </c>
      <c r="X338" s="325">
        <f t="shared" si="440"/>
        <v>0</v>
      </c>
      <c r="Y338" s="325"/>
      <c r="Z338" s="325"/>
      <c r="AA338" s="325"/>
      <c r="AB338" s="325"/>
      <c r="AC338" s="394"/>
      <c r="AD338" s="360">
        <f t="shared" si="465"/>
        <v>79</v>
      </c>
      <c r="AE338" s="359" t="str">
        <f t="shared" si="427"/>
        <v>cxx79</v>
      </c>
      <c r="AF338" s="334">
        <f t="shared" si="441"/>
        <v>3</v>
      </c>
      <c r="AG338" s="82">
        <f t="shared" si="442"/>
        <v>0</v>
      </c>
      <c r="AH338" s="295">
        <f t="shared" si="443"/>
        <v>0</v>
      </c>
      <c r="AI338" s="295">
        <f t="shared" si="466"/>
        <v>0</v>
      </c>
      <c r="AJ338" s="295">
        <f t="shared" si="444"/>
        <v>0</v>
      </c>
      <c r="AK338" s="156">
        <v>78</v>
      </c>
      <c r="AL338" s="325">
        <f t="shared" si="445"/>
        <v>0</v>
      </c>
      <c r="AM338" s="325"/>
      <c r="AN338" s="325"/>
      <c r="AO338" s="325"/>
      <c r="AP338" s="325"/>
      <c r="AQ338" s="394"/>
      <c r="AR338" s="360">
        <f t="shared" si="467"/>
        <v>79</v>
      </c>
      <c r="AS338" s="359" t="str">
        <f t="shared" si="428"/>
        <v>cxx79</v>
      </c>
      <c r="AT338" s="334">
        <f t="shared" si="446"/>
        <v>3</v>
      </c>
      <c r="AU338" s="82">
        <f t="shared" si="447"/>
        <v>0</v>
      </c>
      <c r="AV338" s="295">
        <f t="shared" si="448"/>
        <v>0</v>
      </c>
      <c r="AW338" s="295">
        <f t="shared" si="468"/>
        <v>0</v>
      </c>
      <c r="AX338" s="295">
        <f t="shared" si="449"/>
        <v>0</v>
      </c>
      <c r="AY338" s="156">
        <v>78</v>
      </c>
      <c r="AZ338" s="325">
        <f t="shared" si="450"/>
        <v>0</v>
      </c>
      <c r="BA338" s="325"/>
      <c r="BB338" s="325"/>
      <c r="BC338" s="325"/>
      <c r="BD338" s="325"/>
      <c r="BE338" s="394"/>
      <c r="BF338" s="360">
        <f t="shared" si="469"/>
        <v>79</v>
      </c>
      <c r="BG338" s="359" t="str">
        <f t="shared" si="429"/>
        <v>cxx79</v>
      </c>
      <c r="BH338" s="334">
        <f t="shared" si="451"/>
        <v>3</v>
      </c>
      <c r="BI338" s="82">
        <f t="shared" si="452"/>
        <v>0</v>
      </c>
      <c r="BJ338" s="295">
        <f t="shared" si="453"/>
        <v>0</v>
      </c>
      <c r="BK338" s="295">
        <f t="shared" si="470"/>
        <v>0</v>
      </c>
      <c r="BL338" s="295">
        <f t="shared" si="454"/>
        <v>0</v>
      </c>
      <c r="BM338" s="156">
        <v>78</v>
      </c>
      <c r="BN338" s="325">
        <f t="shared" si="455"/>
        <v>0</v>
      </c>
      <c r="BO338" s="325"/>
      <c r="BP338" s="325"/>
      <c r="BQ338" s="325"/>
      <c r="BR338" s="325"/>
      <c r="BS338" s="394"/>
      <c r="BT338" s="360">
        <f t="shared" si="471"/>
        <v>79</v>
      </c>
      <c r="BU338" s="359" t="str">
        <f t="shared" si="430"/>
        <v>cxx79</v>
      </c>
      <c r="BV338" s="334">
        <f t="shared" si="456"/>
        <v>3</v>
      </c>
      <c r="BW338" s="82">
        <f t="shared" si="457"/>
        <v>0</v>
      </c>
      <c r="BX338" s="295">
        <f t="shared" si="458"/>
        <v>0</v>
      </c>
      <c r="BY338" s="295">
        <f t="shared" si="472"/>
        <v>0</v>
      </c>
      <c r="BZ338" s="295">
        <f t="shared" si="459"/>
        <v>0</v>
      </c>
      <c r="CA338" s="156">
        <v>78</v>
      </c>
      <c r="CB338" s="325">
        <f t="shared" si="460"/>
        <v>0</v>
      </c>
      <c r="CC338" s="325"/>
      <c r="CD338" s="325"/>
      <c r="CE338" s="325"/>
      <c r="CF338" s="325"/>
      <c r="CH338" s="394"/>
    </row>
    <row r="339" spans="1:86" ht="15" customHeight="1">
      <c r="A339" s="394"/>
      <c r="B339" s="360">
        <f t="shared" si="461"/>
        <v>80</v>
      </c>
      <c r="C339" s="359" t="str">
        <f t="shared" si="425"/>
        <v>cxx80</v>
      </c>
      <c r="D339" s="334">
        <f t="shared" si="431"/>
        <v>3</v>
      </c>
      <c r="E339" s="82">
        <f t="shared" si="432"/>
        <v>0</v>
      </c>
      <c r="F339" s="295">
        <f t="shared" si="433"/>
        <v>0</v>
      </c>
      <c r="G339" s="295">
        <f t="shared" si="462"/>
        <v>0</v>
      </c>
      <c r="H339" s="295">
        <f t="shared" si="434"/>
        <v>0</v>
      </c>
      <c r="I339">
        <v>79</v>
      </c>
      <c r="J339" s="325">
        <f t="shared" si="435"/>
        <v>0</v>
      </c>
      <c r="K339" s="325"/>
      <c r="L339" s="325"/>
      <c r="M339" s="325"/>
      <c r="N339" s="325"/>
      <c r="O339" s="394"/>
      <c r="P339" s="360">
        <f t="shared" si="463"/>
        <v>80</v>
      </c>
      <c r="Q339" s="359" t="str">
        <f t="shared" si="426"/>
        <v>cxx80</v>
      </c>
      <c r="R339" s="334">
        <f t="shared" si="436"/>
        <v>3</v>
      </c>
      <c r="S339" s="82">
        <f t="shared" si="437"/>
        <v>0</v>
      </c>
      <c r="T339" s="295">
        <f t="shared" si="438"/>
        <v>0</v>
      </c>
      <c r="U339" s="295">
        <f t="shared" si="464"/>
        <v>0</v>
      </c>
      <c r="V339" s="295">
        <f t="shared" si="439"/>
        <v>0</v>
      </c>
      <c r="W339">
        <v>79</v>
      </c>
      <c r="X339" s="325">
        <f t="shared" si="440"/>
        <v>0</v>
      </c>
      <c r="Y339" s="325"/>
      <c r="Z339" s="325"/>
      <c r="AA339" s="325"/>
      <c r="AB339" s="325"/>
      <c r="AC339" s="394"/>
      <c r="AD339" s="360">
        <f t="shared" si="465"/>
        <v>80</v>
      </c>
      <c r="AE339" s="359" t="str">
        <f t="shared" si="427"/>
        <v>cxx80</v>
      </c>
      <c r="AF339" s="334">
        <f t="shared" si="441"/>
        <v>3</v>
      </c>
      <c r="AG339" s="82">
        <f t="shared" si="442"/>
        <v>0</v>
      </c>
      <c r="AH339" s="295">
        <f t="shared" si="443"/>
        <v>0</v>
      </c>
      <c r="AI339" s="295">
        <f t="shared" si="466"/>
        <v>0</v>
      </c>
      <c r="AJ339" s="295">
        <f t="shared" si="444"/>
        <v>0</v>
      </c>
      <c r="AK339">
        <v>79</v>
      </c>
      <c r="AL339" s="325">
        <f t="shared" si="445"/>
        <v>0</v>
      </c>
      <c r="AM339" s="325"/>
      <c r="AN339" s="325"/>
      <c r="AO339" s="325"/>
      <c r="AP339" s="325"/>
      <c r="AQ339" s="394"/>
      <c r="AR339" s="360">
        <f t="shared" si="467"/>
        <v>80</v>
      </c>
      <c r="AS339" s="359" t="str">
        <f t="shared" si="428"/>
        <v>cxx80</v>
      </c>
      <c r="AT339" s="334">
        <f t="shared" si="446"/>
        <v>3</v>
      </c>
      <c r="AU339" s="82">
        <f t="shared" si="447"/>
        <v>0</v>
      </c>
      <c r="AV339" s="295">
        <f t="shared" si="448"/>
        <v>0</v>
      </c>
      <c r="AW339" s="295">
        <f t="shared" si="468"/>
        <v>0</v>
      </c>
      <c r="AX339" s="295">
        <f t="shared" si="449"/>
        <v>0</v>
      </c>
      <c r="AY339">
        <v>79</v>
      </c>
      <c r="AZ339" s="325">
        <f t="shared" si="450"/>
        <v>0</v>
      </c>
      <c r="BA339" s="325"/>
      <c r="BB339" s="325"/>
      <c r="BC339" s="325"/>
      <c r="BD339" s="325"/>
      <c r="BE339" s="394"/>
      <c r="BF339" s="360">
        <f t="shared" si="469"/>
        <v>80</v>
      </c>
      <c r="BG339" s="359" t="str">
        <f t="shared" si="429"/>
        <v>cxx80</v>
      </c>
      <c r="BH339" s="334">
        <f t="shared" si="451"/>
        <v>3</v>
      </c>
      <c r="BI339" s="82">
        <f t="shared" si="452"/>
        <v>0</v>
      </c>
      <c r="BJ339" s="295">
        <f t="shared" si="453"/>
        <v>0</v>
      </c>
      <c r="BK339" s="295">
        <f t="shared" si="470"/>
        <v>0</v>
      </c>
      <c r="BL339" s="295">
        <f t="shared" si="454"/>
        <v>0</v>
      </c>
      <c r="BM339">
        <v>79</v>
      </c>
      <c r="BN339" s="325">
        <f t="shared" si="455"/>
        <v>0</v>
      </c>
      <c r="BO339" s="325"/>
      <c r="BP339" s="325"/>
      <c r="BQ339" s="325"/>
      <c r="BR339" s="325"/>
      <c r="BS339" s="394"/>
      <c r="BT339" s="360">
        <f t="shared" si="471"/>
        <v>80</v>
      </c>
      <c r="BU339" s="359" t="str">
        <f t="shared" si="430"/>
        <v>cxx80</v>
      </c>
      <c r="BV339" s="334">
        <f t="shared" si="456"/>
        <v>3</v>
      </c>
      <c r="BW339" s="82">
        <f t="shared" si="457"/>
        <v>0</v>
      </c>
      <c r="BX339" s="295">
        <f t="shared" si="458"/>
        <v>0</v>
      </c>
      <c r="BY339" s="295">
        <f t="shared" si="472"/>
        <v>0</v>
      </c>
      <c r="BZ339" s="295">
        <f t="shared" si="459"/>
        <v>0</v>
      </c>
      <c r="CA339">
        <v>79</v>
      </c>
      <c r="CB339" s="325">
        <f t="shared" si="460"/>
        <v>0</v>
      </c>
      <c r="CC339" s="325"/>
      <c r="CD339" s="325"/>
      <c r="CE339" s="325"/>
      <c r="CF339" s="325"/>
      <c r="CH339" s="394"/>
    </row>
    <row r="340" spans="1:86" ht="15" customHeight="1">
      <c r="A340" s="394"/>
      <c r="B340" s="360">
        <f t="shared" si="461"/>
        <v>81</v>
      </c>
      <c r="C340" s="359" t="str">
        <f t="shared" si="425"/>
        <v>cxx81</v>
      </c>
      <c r="D340" s="334">
        <f t="shared" si="431"/>
        <v>3</v>
      </c>
      <c r="E340" s="82">
        <f t="shared" si="432"/>
        <v>0</v>
      </c>
      <c r="F340" s="295">
        <f t="shared" si="433"/>
        <v>0</v>
      </c>
      <c r="G340" s="295">
        <f t="shared" si="462"/>
        <v>0</v>
      </c>
      <c r="H340" s="295">
        <f t="shared" si="434"/>
        <v>0</v>
      </c>
      <c r="I340">
        <v>80</v>
      </c>
      <c r="J340" s="325">
        <f t="shared" si="435"/>
        <v>0</v>
      </c>
      <c r="K340" s="325"/>
      <c r="L340" s="325"/>
      <c r="M340" s="325"/>
      <c r="N340" s="325"/>
      <c r="O340" s="394"/>
      <c r="P340" s="360">
        <f t="shared" si="463"/>
        <v>81</v>
      </c>
      <c r="Q340" s="359" t="str">
        <f t="shared" si="426"/>
        <v>cxx81</v>
      </c>
      <c r="R340" s="334">
        <f t="shared" si="436"/>
        <v>3</v>
      </c>
      <c r="S340" s="82">
        <f t="shared" si="437"/>
        <v>0</v>
      </c>
      <c r="T340" s="295">
        <f t="shared" si="438"/>
        <v>0</v>
      </c>
      <c r="U340" s="295">
        <f t="shared" si="464"/>
        <v>0</v>
      </c>
      <c r="V340" s="295">
        <f t="shared" si="439"/>
        <v>0</v>
      </c>
      <c r="W340">
        <v>80</v>
      </c>
      <c r="X340" s="325">
        <f t="shared" si="440"/>
        <v>0</v>
      </c>
      <c r="Y340" s="325"/>
      <c r="Z340" s="325"/>
      <c r="AA340" s="325"/>
      <c r="AB340" s="325"/>
      <c r="AC340" s="394"/>
      <c r="AD340" s="360">
        <f t="shared" si="465"/>
        <v>81</v>
      </c>
      <c r="AE340" s="359" t="str">
        <f t="shared" si="427"/>
        <v>cxx81</v>
      </c>
      <c r="AF340" s="334">
        <f t="shared" si="441"/>
        <v>3</v>
      </c>
      <c r="AG340" s="82">
        <f t="shared" si="442"/>
        <v>0</v>
      </c>
      <c r="AH340" s="295">
        <f t="shared" si="443"/>
        <v>0</v>
      </c>
      <c r="AI340" s="295">
        <f t="shared" si="466"/>
        <v>0</v>
      </c>
      <c r="AJ340" s="295">
        <f t="shared" si="444"/>
        <v>0</v>
      </c>
      <c r="AK340">
        <v>80</v>
      </c>
      <c r="AL340" s="325">
        <f t="shared" si="445"/>
        <v>0</v>
      </c>
      <c r="AM340" s="325"/>
      <c r="AN340" s="325"/>
      <c r="AO340" s="325"/>
      <c r="AP340" s="325"/>
      <c r="AQ340" s="394"/>
      <c r="AR340" s="360">
        <f t="shared" si="467"/>
        <v>81</v>
      </c>
      <c r="AS340" s="359" t="str">
        <f t="shared" si="428"/>
        <v>cxx81</v>
      </c>
      <c r="AT340" s="334">
        <f t="shared" si="446"/>
        <v>3</v>
      </c>
      <c r="AU340" s="82">
        <f t="shared" si="447"/>
        <v>0</v>
      </c>
      <c r="AV340" s="295">
        <f t="shared" si="448"/>
        <v>0</v>
      </c>
      <c r="AW340" s="295">
        <f t="shared" si="468"/>
        <v>0</v>
      </c>
      <c r="AX340" s="295">
        <f t="shared" si="449"/>
        <v>0</v>
      </c>
      <c r="AY340">
        <v>80</v>
      </c>
      <c r="AZ340" s="325">
        <f t="shared" si="450"/>
        <v>0</v>
      </c>
      <c r="BA340" s="325"/>
      <c r="BB340" s="325"/>
      <c r="BC340" s="325"/>
      <c r="BD340" s="325"/>
      <c r="BE340" s="394"/>
      <c r="BF340" s="360">
        <f t="shared" si="469"/>
        <v>81</v>
      </c>
      <c r="BG340" s="359" t="str">
        <f t="shared" si="429"/>
        <v>cxx81</v>
      </c>
      <c r="BH340" s="334">
        <f t="shared" si="451"/>
        <v>3</v>
      </c>
      <c r="BI340" s="82">
        <f t="shared" si="452"/>
        <v>0</v>
      </c>
      <c r="BJ340" s="295">
        <f t="shared" si="453"/>
        <v>0</v>
      </c>
      <c r="BK340" s="295">
        <f t="shared" si="470"/>
        <v>0</v>
      </c>
      <c r="BL340" s="295">
        <f t="shared" si="454"/>
        <v>0</v>
      </c>
      <c r="BM340">
        <v>80</v>
      </c>
      <c r="BN340" s="325">
        <f t="shared" si="455"/>
        <v>0</v>
      </c>
      <c r="BO340" s="325"/>
      <c r="BP340" s="325"/>
      <c r="BQ340" s="325"/>
      <c r="BR340" s="325"/>
      <c r="BS340" s="394"/>
      <c r="BT340" s="360">
        <f t="shared" si="471"/>
        <v>81</v>
      </c>
      <c r="BU340" s="359" t="str">
        <f t="shared" si="430"/>
        <v>cxx81</v>
      </c>
      <c r="BV340" s="334">
        <f t="shared" si="456"/>
        <v>3</v>
      </c>
      <c r="BW340" s="82">
        <f t="shared" si="457"/>
        <v>0</v>
      </c>
      <c r="BX340" s="295">
        <f t="shared" si="458"/>
        <v>0</v>
      </c>
      <c r="BY340" s="295">
        <f t="shared" si="472"/>
        <v>0</v>
      </c>
      <c r="BZ340" s="295">
        <f t="shared" si="459"/>
        <v>0</v>
      </c>
      <c r="CA340">
        <v>80</v>
      </c>
      <c r="CB340" s="325">
        <f t="shared" si="460"/>
        <v>0</v>
      </c>
      <c r="CC340" s="325"/>
      <c r="CD340" s="325"/>
      <c r="CE340" s="325"/>
      <c r="CF340" s="325"/>
      <c r="CH340" s="394"/>
    </row>
    <row r="341" spans="1:86" ht="15" customHeight="1">
      <c r="A341" s="394"/>
      <c r="B341" s="360">
        <f t="shared" si="461"/>
        <v>82</v>
      </c>
      <c r="C341" s="359" t="str">
        <f t="shared" si="425"/>
        <v>cxx82</v>
      </c>
      <c r="D341" s="334">
        <f t="shared" si="431"/>
        <v>3</v>
      </c>
      <c r="E341" s="82">
        <f t="shared" si="432"/>
        <v>0</v>
      </c>
      <c r="F341" s="295">
        <f t="shared" si="433"/>
        <v>0</v>
      </c>
      <c r="G341" s="295">
        <f t="shared" si="462"/>
        <v>0</v>
      </c>
      <c r="H341" s="295">
        <f t="shared" si="434"/>
        <v>0</v>
      </c>
      <c r="I341" s="156">
        <v>81</v>
      </c>
      <c r="J341" s="325">
        <f t="shared" si="435"/>
        <v>0</v>
      </c>
      <c r="K341" s="325"/>
      <c r="L341" s="325"/>
      <c r="M341" s="325"/>
      <c r="N341" s="325"/>
      <c r="O341" s="394"/>
      <c r="P341" s="360">
        <f t="shared" si="463"/>
        <v>82</v>
      </c>
      <c r="Q341" s="359" t="str">
        <f t="shared" si="426"/>
        <v>cxx82</v>
      </c>
      <c r="R341" s="334">
        <f t="shared" si="436"/>
        <v>3</v>
      </c>
      <c r="S341" s="82">
        <f t="shared" si="437"/>
        <v>0</v>
      </c>
      <c r="T341" s="295">
        <f t="shared" si="438"/>
        <v>0</v>
      </c>
      <c r="U341" s="295">
        <f t="shared" si="464"/>
        <v>0</v>
      </c>
      <c r="V341" s="295">
        <f t="shared" si="439"/>
        <v>0</v>
      </c>
      <c r="W341" s="156">
        <v>81</v>
      </c>
      <c r="X341" s="325">
        <f t="shared" si="440"/>
        <v>0</v>
      </c>
      <c r="Y341" s="325"/>
      <c r="Z341" s="325"/>
      <c r="AA341" s="325"/>
      <c r="AB341" s="325"/>
      <c r="AC341" s="394"/>
      <c r="AD341" s="360">
        <f t="shared" si="465"/>
        <v>82</v>
      </c>
      <c r="AE341" s="359" t="str">
        <f t="shared" si="427"/>
        <v>cxx82</v>
      </c>
      <c r="AF341" s="334">
        <f t="shared" si="441"/>
        <v>3</v>
      </c>
      <c r="AG341" s="82">
        <f t="shared" si="442"/>
        <v>0</v>
      </c>
      <c r="AH341" s="295">
        <f t="shared" si="443"/>
        <v>0</v>
      </c>
      <c r="AI341" s="295">
        <f t="shared" si="466"/>
        <v>0</v>
      </c>
      <c r="AJ341" s="295">
        <f t="shared" si="444"/>
        <v>0</v>
      </c>
      <c r="AK341" s="156">
        <v>81</v>
      </c>
      <c r="AL341" s="325">
        <f t="shared" si="445"/>
        <v>0</v>
      </c>
      <c r="AM341" s="325"/>
      <c r="AN341" s="325"/>
      <c r="AO341" s="325"/>
      <c r="AP341" s="325"/>
      <c r="AQ341" s="394"/>
      <c r="AR341" s="360">
        <f t="shared" si="467"/>
        <v>82</v>
      </c>
      <c r="AS341" s="359" t="str">
        <f t="shared" si="428"/>
        <v>cxx82</v>
      </c>
      <c r="AT341" s="334">
        <f t="shared" si="446"/>
        <v>3</v>
      </c>
      <c r="AU341" s="82">
        <f t="shared" si="447"/>
        <v>0</v>
      </c>
      <c r="AV341" s="295">
        <f t="shared" si="448"/>
        <v>0</v>
      </c>
      <c r="AW341" s="295">
        <f t="shared" si="468"/>
        <v>0</v>
      </c>
      <c r="AX341" s="295">
        <f t="shared" si="449"/>
        <v>0</v>
      </c>
      <c r="AY341" s="156">
        <v>81</v>
      </c>
      <c r="AZ341" s="325">
        <f t="shared" si="450"/>
        <v>0</v>
      </c>
      <c r="BA341" s="325"/>
      <c r="BB341" s="325"/>
      <c r="BC341" s="325"/>
      <c r="BD341" s="325"/>
      <c r="BE341" s="394"/>
      <c r="BF341" s="360">
        <f t="shared" si="469"/>
        <v>82</v>
      </c>
      <c r="BG341" s="359" t="str">
        <f t="shared" si="429"/>
        <v>cxx82</v>
      </c>
      <c r="BH341" s="334">
        <f t="shared" si="451"/>
        <v>3</v>
      </c>
      <c r="BI341" s="82">
        <f t="shared" si="452"/>
        <v>0</v>
      </c>
      <c r="BJ341" s="295">
        <f t="shared" si="453"/>
        <v>0</v>
      </c>
      <c r="BK341" s="295">
        <f t="shared" si="470"/>
        <v>0</v>
      </c>
      <c r="BL341" s="295">
        <f t="shared" si="454"/>
        <v>0</v>
      </c>
      <c r="BM341" s="156">
        <v>81</v>
      </c>
      <c r="BN341" s="325">
        <f t="shared" si="455"/>
        <v>0</v>
      </c>
      <c r="BO341" s="325"/>
      <c r="BP341" s="325"/>
      <c r="BQ341" s="325"/>
      <c r="BR341" s="325"/>
      <c r="BS341" s="394"/>
      <c r="BT341" s="360">
        <f t="shared" si="471"/>
        <v>82</v>
      </c>
      <c r="BU341" s="359" t="str">
        <f t="shared" si="430"/>
        <v>cxx82</v>
      </c>
      <c r="BV341" s="334">
        <f t="shared" si="456"/>
        <v>3</v>
      </c>
      <c r="BW341" s="82">
        <f t="shared" si="457"/>
        <v>0</v>
      </c>
      <c r="BX341" s="295">
        <f t="shared" si="458"/>
        <v>0</v>
      </c>
      <c r="BY341" s="295">
        <f t="shared" si="472"/>
        <v>0</v>
      </c>
      <c r="BZ341" s="295">
        <f t="shared" si="459"/>
        <v>0</v>
      </c>
      <c r="CA341" s="156">
        <v>81</v>
      </c>
      <c r="CB341" s="325">
        <f t="shared" si="460"/>
        <v>0</v>
      </c>
      <c r="CC341" s="325"/>
      <c r="CD341" s="325"/>
      <c r="CE341" s="325"/>
      <c r="CF341" s="325"/>
      <c r="CH341" s="394"/>
    </row>
    <row r="342" spans="1:86" ht="15" customHeight="1">
      <c r="A342" s="394"/>
      <c r="B342" s="360">
        <f t="shared" si="461"/>
        <v>83</v>
      </c>
      <c r="C342" s="359" t="str">
        <f t="shared" si="425"/>
        <v>cxx83</v>
      </c>
      <c r="D342" s="334">
        <f t="shared" si="431"/>
        <v>3</v>
      </c>
      <c r="E342" s="82">
        <f t="shared" si="432"/>
        <v>0</v>
      </c>
      <c r="F342" s="295">
        <f t="shared" si="433"/>
        <v>0</v>
      </c>
      <c r="G342" s="295">
        <f t="shared" si="462"/>
        <v>0</v>
      </c>
      <c r="H342" s="295">
        <f t="shared" si="434"/>
        <v>0</v>
      </c>
      <c r="I342">
        <v>82</v>
      </c>
      <c r="J342" s="325">
        <f t="shared" si="435"/>
        <v>0</v>
      </c>
      <c r="K342" s="325"/>
      <c r="L342" s="325"/>
      <c r="M342" s="325"/>
      <c r="N342" s="325"/>
      <c r="O342" s="394"/>
      <c r="P342" s="360">
        <f t="shared" si="463"/>
        <v>83</v>
      </c>
      <c r="Q342" s="359" t="str">
        <f t="shared" si="426"/>
        <v>cxx83</v>
      </c>
      <c r="R342" s="334">
        <f t="shared" si="436"/>
        <v>3</v>
      </c>
      <c r="S342" s="82">
        <f t="shared" si="437"/>
        <v>0</v>
      </c>
      <c r="T342" s="295">
        <f t="shared" si="438"/>
        <v>0</v>
      </c>
      <c r="U342" s="295">
        <f t="shared" si="464"/>
        <v>0</v>
      </c>
      <c r="V342" s="295">
        <f t="shared" si="439"/>
        <v>0</v>
      </c>
      <c r="W342">
        <v>82</v>
      </c>
      <c r="X342" s="325">
        <f t="shared" si="440"/>
        <v>0</v>
      </c>
      <c r="Y342" s="325"/>
      <c r="Z342" s="325"/>
      <c r="AA342" s="325"/>
      <c r="AB342" s="325"/>
      <c r="AC342" s="394"/>
      <c r="AD342" s="360">
        <f t="shared" si="465"/>
        <v>83</v>
      </c>
      <c r="AE342" s="359" t="str">
        <f t="shared" si="427"/>
        <v>cxx83</v>
      </c>
      <c r="AF342" s="334">
        <f t="shared" si="441"/>
        <v>3</v>
      </c>
      <c r="AG342" s="82">
        <f t="shared" si="442"/>
        <v>0</v>
      </c>
      <c r="AH342" s="295">
        <f t="shared" si="443"/>
        <v>0</v>
      </c>
      <c r="AI342" s="295">
        <f t="shared" si="466"/>
        <v>0</v>
      </c>
      <c r="AJ342" s="295">
        <f t="shared" si="444"/>
        <v>0</v>
      </c>
      <c r="AK342">
        <v>82</v>
      </c>
      <c r="AL342" s="325">
        <f t="shared" si="445"/>
        <v>0</v>
      </c>
      <c r="AM342" s="325"/>
      <c r="AN342" s="325"/>
      <c r="AO342" s="325"/>
      <c r="AP342" s="325"/>
      <c r="AQ342" s="394"/>
      <c r="AR342" s="360">
        <f t="shared" si="467"/>
        <v>83</v>
      </c>
      <c r="AS342" s="359" t="str">
        <f t="shared" si="428"/>
        <v>cxx83</v>
      </c>
      <c r="AT342" s="334">
        <f t="shared" si="446"/>
        <v>3</v>
      </c>
      <c r="AU342" s="82">
        <f t="shared" si="447"/>
        <v>0</v>
      </c>
      <c r="AV342" s="295">
        <f t="shared" si="448"/>
        <v>0</v>
      </c>
      <c r="AW342" s="295">
        <f t="shared" si="468"/>
        <v>0</v>
      </c>
      <c r="AX342" s="295">
        <f t="shared" si="449"/>
        <v>0</v>
      </c>
      <c r="AY342">
        <v>82</v>
      </c>
      <c r="AZ342" s="325">
        <f t="shared" si="450"/>
        <v>0</v>
      </c>
      <c r="BA342" s="325"/>
      <c r="BB342" s="325"/>
      <c r="BC342" s="325"/>
      <c r="BD342" s="325"/>
      <c r="BE342" s="394"/>
      <c r="BF342" s="360">
        <f t="shared" si="469"/>
        <v>83</v>
      </c>
      <c r="BG342" s="359" t="str">
        <f t="shared" si="429"/>
        <v>cxx83</v>
      </c>
      <c r="BH342" s="334">
        <f t="shared" si="451"/>
        <v>3</v>
      </c>
      <c r="BI342" s="82">
        <f t="shared" si="452"/>
        <v>0</v>
      </c>
      <c r="BJ342" s="295">
        <f t="shared" si="453"/>
        <v>0</v>
      </c>
      <c r="BK342" s="295">
        <f t="shared" si="470"/>
        <v>0</v>
      </c>
      <c r="BL342" s="295">
        <f t="shared" si="454"/>
        <v>0</v>
      </c>
      <c r="BM342">
        <v>82</v>
      </c>
      <c r="BN342" s="325">
        <f t="shared" si="455"/>
        <v>0</v>
      </c>
      <c r="BO342" s="325"/>
      <c r="BP342" s="325"/>
      <c r="BQ342" s="325"/>
      <c r="BR342" s="325"/>
      <c r="BS342" s="394"/>
      <c r="BT342" s="360">
        <f t="shared" si="471"/>
        <v>83</v>
      </c>
      <c r="BU342" s="359" t="str">
        <f t="shared" si="430"/>
        <v>cxx83</v>
      </c>
      <c r="BV342" s="334">
        <f t="shared" si="456"/>
        <v>3</v>
      </c>
      <c r="BW342" s="82">
        <f t="shared" si="457"/>
        <v>0</v>
      </c>
      <c r="BX342" s="295">
        <f t="shared" si="458"/>
        <v>0</v>
      </c>
      <c r="BY342" s="295">
        <f t="shared" si="472"/>
        <v>0</v>
      </c>
      <c r="BZ342" s="295">
        <f t="shared" si="459"/>
        <v>0</v>
      </c>
      <c r="CA342">
        <v>82</v>
      </c>
      <c r="CB342" s="325">
        <f t="shared" si="460"/>
        <v>0</v>
      </c>
      <c r="CC342" s="325"/>
      <c r="CD342" s="325"/>
      <c r="CE342" s="325"/>
      <c r="CF342" s="325"/>
      <c r="CH342" s="394"/>
    </row>
    <row r="343" spans="1:86" ht="15" customHeight="1">
      <c r="A343" s="394"/>
      <c r="B343" s="360">
        <f t="shared" si="461"/>
        <v>84</v>
      </c>
      <c r="C343" s="359" t="str">
        <f t="shared" si="425"/>
        <v>cxx84</v>
      </c>
      <c r="D343" s="334">
        <f t="shared" si="431"/>
        <v>3</v>
      </c>
      <c r="E343" s="82">
        <f t="shared" si="432"/>
        <v>0</v>
      </c>
      <c r="F343" s="295">
        <f t="shared" si="433"/>
        <v>0</v>
      </c>
      <c r="G343" s="295">
        <f t="shared" si="462"/>
        <v>0</v>
      </c>
      <c r="H343" s="295">
        <f t="shared" si="434"/>
        <v>0</v>
      </c>
      <c r="I343" s="156">
        <v>83</v>
      </c>
      <c r="J343" s="325">
        <f t="shared" si="435"/>
        <v>0</v>
      </c>
      <c r="K343" s="325"/>
      <c r="L343" s="325"/>
      <c r="M343" s="325"/>
      <c r="N343" s="325"/>
      <c r="O343" s="394"/>
      <c r="P343" s="360">
        <f t="shared" si="463"/>
        <v>84</v>
      </c>
      <c r="Q343" s="359" t="str">
        <f t="shared" si="426"/>
        <v>cxx84</v>
      </c>
      <c r="R343" s="334">
        <f t="shared" si="436"/>
        <v>3</v>
      </c>
      <c r="S343" s="82">
        <f t="shared" si="437"/>
        <v>0</v>
      </c>
      <c r="T343" s="295">
        <f t="shared" si="438"/>
        <v>0</v>
      </c>
      <c r="U343" s="295">
        <f t="shared" si="464"/>
        <v>0</v>
      </c>
      <c r="V343" s="295">
        <f t="shared" si="439"/>
        <v>0</v>
      </c>
      <c r="W343" s="156">
        <v>83</v>
      </c>
      <c r="X343" s="325">
        <f t="shared" si="440"/>
        <v>0</v>
      </c>
      <c r="Y343" s="325"/>
      <c r="Z343" s="325"/>
      <c r="AA343" s="325"/>
      <c r="AB343" s="325"/>
      <c r="AC343" s="394"/>
      <c r="AD343" s="360">
        <f t="shared" si="465"/>
        <v>84</v>
      </c>
      <c r="AE343" s="359" t="str">
        <f t="shared" si="427"/>
        <v>cxx84</v>
      </c>
      <c r="AF343" s="334">
        <f t="shared" si="441"/>
        <v>3</v>
      </c>
      <c r="AG343" s="82">
        <f t="shared" si="442"/>
        <v>0</v>
      </c>
      <c r="AH343" s="295">
        <f t="shared" si="443"/>
        <v>0</v>
      </c>
      <c r="AI343" s="295">
        <f t="shared" si="466"/>
        <v>0</v>
      </c>
      <c r="AJ343" s="295">
        <f t="shared" si="444"/>
        <v>0</v>
      </c>
      <c r="AK343" s="156">
        <v>83</v>
      </c>
      <c r="AL343" s="325">
        <f t="shared" si="445"/>
        <v>0</v>
      </c>
      <c r="AM343" s="325"/>
      <c r="AN343" s="325"/>
      <c r="AO343" s="325"/>
      <c r="AP343" s="325"/>
      <c r="AQ343" s="394"/>
      <c r="AR343" s="360">
        <f t="shared" si="467"/>
        <v>84</v>
      </c>
      <c r="AS343" s="359" t="str">
        <f t="shared" si="428"/>
        <v>cxx84</v>
      </c>
      <c r="AT343" s="334">
        <f t="shared" si="446"/>
        <v>3</v>
      </c>
      <c r="AU343" s="82">
        <f t="shared" si="447"/>
        <v>0</v>
      </c>
      <c r="AV343" s="295">
        <f t="shared" si="448"/>
        <v>0</v>
      </c>
      <c r="AW343" s="295">
        <f t="shared" si="468"/>
        <v>0</v>
      </c>
      <c r="AX343" s="295">
        <f t="shared" si="449"/>
        <v>0</v>
      </c>
      <c r="AY343" s="156">
        <v>83</v>
      </c>
      <c r="AZ343" s="325">
        <f t="shared" si="450"/>
        <v>0</v>
      </c>
      <c r="BA343" s="325"/>
      <c r="BB343" s="325"/>
      <c r="BC343" s="325"/>
      <c r="BD343" s="325"/>
      <c r="BE343" s="394"/>
      <c r="BF343" s="360">
        <f t="shared" si="469"/>
        <v>84</v>
      </c>
      <c r="BG343" s="359" t="str">
        <f t="shared" si="429"/>
        <v>cxx84</v>
      </c>
      <c r="BH343" s="334">
        <f t="shared" si="451"/>
        <v>3</v>
      </c>
      <c r="BI343" s="82">
        <f t="shared" si="452"/>
        <v>0</v>
      </c>
      <c r="BJ343" s="295">
        <f t="shared" si="453"/>
        <v>0</v>
      </c>
      <c r="BK343" s="295">
        <f t="shared" si="470"/>
        <v>0</v>
      </c>
      <c r="BL343" s="295">
        <f t="shared" si="454"/>
        <v>0</v>
      </c>
      <c r="BM343" s="156">
        <v>83</v>
      </c>
      <c r="BN343" s="325">
        <f t="shared" si="455"/>
        <v>0</v>
      </c>
      <c r="BO343" s="325"/>
      <c r="BP343" s="325"/>
      <c r="BQ343" s="325"/>
      <c r="BR343" s="325"/>
      <c r="BS343" s="394"/>
      <c r="BT343" s="360">
        <f t="shared" si="471"/>
        <v>84</v>
      </c>
      <c r="BU343" s="359" t="str">
        <f t="shared" si="430"/>
        <v>cxx84</v>
      </c>
      <c r="BV343" s="334">
        <f t="shared" si="456"/>
        <v>3</v>
      </c>
      <c r="BW343" s="82">
        <f t="shared" si="457"/>
        <v>0</v>
      </c>
      <c r="BX343" s="295">
        <f t="shared" si="458"/>
        <v>0</v>
      </c>
      <c r="BY343" s="295">
        <f t="shared" si="472"/>
        <v>0</v>
      </c>
      <c r="BZ343" s="295">
        <f t="shared" si="459"/>
        <v>0</v>
      </c>
      <c r="CA343" s="156">
        <v>83</v>
      </c>
      <c r="CB343" s="325">
        <f t="shared" si="460"/>
        <v>0</v>
      </c>
      <c r="CC343" s="325"/>
      <c r="CD343" s="325"/>
      <c r="CE343" s="325"/>
      <c r="CF343" s="325"/>
      <c r="CH343" s="394"/>
    </row>
    <row r="344" spans="1:86" ht="15" customHeight="1">
      <c r="A344" s="394"/>
      <c r="B344" s="360">
        <f t="shared" si="461"/>
        <v>85</v>
      </c>
      <c r="C344" s="359" t="str">
        <f t="shared" si="425"/>
        <v>cxx85</v>
      </c>
      <c r="D344" s="334">
        <f t="shared" si="431"/>
        <v>3</v>
      </c>
      <c r="E344" s="82">
        <f t="shared" si="432"/>
        <v>0</v>
      </c>
      <c r="F344" s="295">
        <f t="shared" si="433"/>
        <v>0</v>
      </c>
      <c r="G344" s="295">
        <f t="shared" si="462"/>
        <v>0</v>
      </c>
      <c r="H344" s="295">
        <f t="shared" si="434"/>
        <v>0</v>
      </c>
      <c r="I344">
        <v>84</v>
      </c>
      <c r="J344" s="325">
        <f t="shared" si="435"/>
        <v>0</v>
      </c>
      <c r="K344" s="325"/>
      <c r="L344" s="325"/>
      <c r="M344" s="325"/>
      <c r="N344" s="325"/>
      <c r="O344" s="394"/>
      <c r="P344" s="360">
        <f t="shared" si="463"/>
        <v>85</v>
      </c>
      <c r="Q344" s="359" t="str">
        <f t="shared" si="426"/>
        <v>cxx85</v>
      </c>
      <c r="R344" s="334">
        <f t="shared" si="436"/>
        <v>3</v>
      </c>
      <c r="S344" s="82">
        <f t="shared" si="437"/>
        <v>0</v>
      </c>
      <c r="T344" s="295">
        <f t="shared" si="438"/>
        <v>0</v>
      </c>
      <c r="U344" s="295">
        <f t="shared" si="464"/>
        <v>0</v>
      </c>
      <c r="V344" s="295">
        <f t="shared" si="439"/>
        <v>0</v>
      </c>
      <c r="W344">
        <v>84</v>
      </c>
      <c r="X344" s="325">
        <f t="shared" si="440"/>
        <v>0</v>
      </c>
      <c r="Y344" s="325"/>
      <c r="Z344" s="325"/>
      <c r="AA344" s="325"/>
      <c r="AB344" s="325"/>
      <c r="AC344" s="394"/>
      <c r="AD344" s="360">
        <f t="shared" si="465"/>
        <v>85</v>
      </c>
      <c r="AE344" s="359" t="str">
        <f t="shared" si="427"/>
        <v>cxx85</v>
      </c>
      <c r="AF344" s="334">
        <f t="shared" si="441"/>
        <v>3</v>
      </c>
      <c r="AG344" s="82">
        <f t="shared" si="442"/>
        <v>0</v>
      </c>
      <c r="AH344" s="295">
        <f t="shared" si="443"/>
        <v>0</v>
      </c>
      <c r="AI344" s="295">
        <f t="shared" si="466"/>
        <v>0</v>
      </c>
      <c r="AJ344" s="295">
        <f t="shared" si="444"/>
        <v>0</v>
      </c>
      <c r="AK344">
        <v>84</v>
      </c>
      <c r="AL344" s="325">
        <f t="shared" si="445"/>
        <v>0</v>
      </c>
      <c r="AM344" s="325"/>
      <c r="AN344" s="325"/>
      <c r="AO344" s="325"/>
      <c r="AP344" s="325"/>
      <c r="AQ344" s="394"/>
      <c r="AR344" s="360">
        <f t="shared" si="467"/>
        <v>85</v>
      </c>
      <c r="AS344" s="359" t="str">
        <f t="shared" si="428"/>
        <v>cxx85</v>
      </c>
      <c r="AT344" s="334">
        <f t="shared" si="446"/>
        <v>3</v>
      </c>
      <c r="AU344" s="82">
        <f t="shared" si="447"/>
        <v>0</v>
      </c>
      <c r="AV344" s="295">
        <f t="shared" si="448"/>
        <v>0</v>
      </c>
      <c r="AW344" s="295">
        <f t="shared" si="468"/>
        <v>0</v>
      </c>
      <c r="AX344" s="295">
        <f t="shared" si="449"/>
        <v>0</v>
      </c>
      <c r="AY344">
        <v>84</v>
      </c>
      <c r="AZ344" s="325">
        <f t="shared" si="450"/>
        <v>0</v>
      </c>
      <c r="BA344" s="325"/>
      <c r="BB344" s="325"/>
      <c r="BC344" s="325"/>
      <c r="BD344" s="325"/>
      <c r="BE344" s="394"/>
      <c r="BF344" s="360">
        <f t="shared" si="469"/>
        <v>85</v>
      </c>
      <c r="BG344" s="359" t="str">
        <f t="shared" si="429"/>
        <v>cxx85</v>
      </c>
      <c r="BH344" s="334">
        <f t="shared" si="451"/>
        <v>3</v>
      </c>
      <c r="BI344" s="82">
        <f t="shared" si="452"/>
        <v>0</v>
      </c>
      <c r="BJ344" s="295">
        <f t="shared" si="453"/>
        <v>0</v>
      </c>
      <c r="BK344" s="295">
        <f t="shared" si="470"/>
        <v>0</v>
      </c>
      <c r="BL344" s="295">
        <f t="shared" si="454"/>
        <v>0</v>
      </c>
      <c r="BM344">
        <v>84</v>
      </c>
      <c r="BN344" s="325">
        <f t="shared" si="455"/>
        <v>0</v>
      </c>
      <c r="BO344" s="325"/>
      <c r="BP344" s="325"/>
      <c r="BQ344" s="325"/>
      <c r="BR344" s="325"/>
      <c r="BS344" s="394"/>
      <c r="BT344" s="360">
        <f t="shared" si="471"/>
        <v>85</v>
      </c>
      <c r="BU344" s="359" t="str">
        <f t="shared" si="430"/>
        <v>cxx85</v>
      </c>
      <c r="BV344" s="334">
        <f t="shared" si="456"/>
        <v>3</v>
      </c>
      <c r="BW344" s="82">
        <f t="shared" si="457"/>
        <v>0</v>
      </c>
      <c r="BX344" s="295">
        <f t="shared" si="458"/>
        <v>0</v>
      </c>
      <c r="BY344" s="295">
        <f t="shared" si="472"/>
        <v>0</v>
      </c>
      <c r="BZ344" s="295">
        <f t="shared" si="459"/>
        <v>0</v>
      </c>
      <c r="CA344">
        <v>84</v>
      </c>
      <c r="CB344" s="325">
        <f t="shared" si="460"/>
        <v>0</v>
      </c>
      <c r="CC344" s="325"/>
      <c r="CD344" s="325"/>
      <c r="CE344" s="325"/>
      <c r="CF344" s="325"/>
      <c r="CH344" s="394"/>
    </row>
    <row r="345" spans="1:86" ht="15" customHeight="1">
      <c r="A345" s="394"/>
      <c r="B345" s="360">
        <f t="shared" si="461"/>
        <v>86</v>
      </c>
      <c r="C345" s="359" t="str">
        <f t="shared" si="425"/>
        <v>cxx86</v>
      </c>
      <c r="D345" s="334">
        <f t="shared" si="431"/>
        <v>3</v>
      </c>
      <c r="E345" s="82">
        <f t="shared" si="432"/>
        <v>0</v>
      </c>
      <c r="F345" s="295">
        <f t="shared" si="433"/>
        <v>0</v>
      </c>
      <c r="G345" s="295">
        <f t="shared" si="462"/>
        <v>0</v>
      </c>
      <c r="H345" s="295">
        <f t="shared" si="434"/>
        <v>0</v>
      </c>
      <c r="I345" s="156">
        <v>85</v>
      </c>
      <c r="J345" s="325">
        <f t="shared" si="435"/>
        <v>0</v>
      </c>
      <c r="K345" s="325"/>
      <c r="L345" s="325"/>
      <c r="M345" s="325"/>
      <c r="N345" s="325"/>
      <c r="O345" s="394"/>
      <c r="P345" s="360">
        <f t="shared" si="463"/>
        <v>86</v>
      </c>
      <c r="Q345" s="359" t="str">
        <f t="shared" si="426"/>
        <v>cxx86</v>
      </c>
      <c r="R345" s="334">
        <f t="shared" si="436"/>
        <v>3</v>
      </c>
      <c r="S345" s="82">
        <f t="shared" si="437"/>
        <v>0</v>
      </c>
      <c r="T345" s="295">
        <f t="shared" si="438"/>
        <v>0</v>
      </c>
      <c r="U345" s="295">
        <f t="shared" si="464"/>
        <v>0</v>
      </c>
      <c r="V345" s="295">
        <f t="shared" si="439"/>
        <v>0</v>
      </c>
      <c r="W345" s="156">
        <v>85</v>
      </c>
      <c r="X345" s="325">
        <f t="shared" si="440"/>
        <v>0</v>
      </c>
      <c r="Y345" s="325"/>
      <c r="Z345" s="325"/>
      <c r="AA345" s="325"/>
      <c r="AB345" s="325"/>
      <c r="AC345" s="394"/>
      <c r="AD345" s="360">
        <f t="shared" si="465"/>
        <v>86</v>
      </c>
      <c r="AE345" s="359" t="str">
        <f t="shared" si="427"/>
        <v>cxx86</v>
      </c>
      <c r="AF345" s="334">
        <f t="shared" si="441"/>
        <v>3</v>
      </c>
      <c r="AG345" s="82">
        <f t="shared" si="442"/>
        <v>0</v>
      </c>
      <c r="AH345" s="295">
        <f t="shared" si="443"/>
        <v>0</v>
      </c>
      <c r="AI345" s="295">
        <f t="shared" si="466"/>
        <v>0</v>
      </c>
      <c r="AJ345" s="295">
        <f t="shared" si="444"/>
        <v>0</v>
      </c>
      <c r="AK345" s="156">
        <v>85</v>
      </c>
      <c r="AL345" s="325">
        <f t="shared" si="445"/>
        <v>0</v>
      </c>
      <c r="AM345" s="325"/>
      <c r="AN345" s="325"/>
      <c r="AO345" s="325"/>
      <c r="AP345" s="325"/>
      <c r="AQ345" s="394"/>
      <c r="AR345" s="360">
        <f t="shared" si="467"/>
        <v>86</v>
      </c>
      <c r="AS345" s="359" t="str">
        <f t="shared" si="428"/>
        <v>cxx86</v>
      </c>
      <c r="AT345" s="334">
        <f t="shared" si="446"/>
        <v>3</v>
      </c>
      <c r="AU345" s="82">
        <f t="shared" si="447"/>
        <v>0</v>
      </c>
      <c r="AV345" s="295">
        <f t="shared" si="448"/>
        <v>0</v>
      </c>
      <c r="AW345" s="295">
        <f t="shared" si="468"/>
        <v>0</v>
      </c>
      <c r="AX345" s="295">
        <f t="shared" si="449"/>
        <v>0</v>
      </c>
      <c r="AY345" s="156">
        <v>85</v>
      </c>
      <c r="AZ345" s="325">
        <f t="shared" si="450"/>
        <v>0</v>
      </c>
      <c r="BA345" s="325"/>
      <c r="BB345" s="325"/>
      <c r="BC345" s="325"/>
      <c r="BD345" s="325"/>
      <c r="BE345" s="394"/>
      <c r="BF345" s="360">
        <f t="shared" si="469"/>
        <v>86</v>
      </c>
      <c r="BG345" s="359" t="str">
        <f t="shared" si="429"/>
        <v>cxx86</v>
      </c>
      <c r="BH345" s="334">
        <f t="shared" si="451"/>
        <v>3</v>
      </c>
      <c r="BI345" s="82">
        <f t="shared" si="452"/>
        <v>0</v>
      </c>
      <c r="BJ345" s="295">
        <f t="shared" si="453"/>
        <v>0</v>
      </c>
      <c r="BK345" s="295">
        <f t="shared" si="470"/>
        <v>0</v>
      </c>
      <c r="BL345" s="295">
        <f t="shared" si="454"/>
        <v>0</v>
      </c>
      <c r="BM345" s="156">
        <v>85</v>
      </c>
      <c r="BN345" s="325">
        <f t="shared" si="455"/>
        <v>0</v>
      </c>
      <c r="BO345" s="325"/>
      <c r="BP345" s="325"/>
      <c r="BQ345" s="325"/>
      <c r="BR345" s="325"/>
      <c r="BS345" s="394"/>
      <c r="BT345" s="360">
        <f t="shared" si="471"/>
        <v>86</v>
      </c>
      <c r="BU345" s="359" t="str">
        <f t="shared" si="430"/>
        <v>cxx86</v>
      </c>
      <c r="BV345" s="334">
        <f t="shared" si="456"/>
        <v>3</v>
      </c>
      <c r="BW345" s="82">
        <f t="shared" si="457"/>
        <v>0</v>
      </c>
      <c r="BX345" s="295">
        <f t="shared" si="458"/>
        <v>0</v>
      </c>
      <c r="BY345" s="295">
        <f t="shared" si="472"/>
        <v>0</v>
      </c>
      <c r="BZ345" s="295">
        <f t="shared" si="459"/>
        <v>0</v>
      </c>
      <c r="CA345" s="156">
        <v>85</v>
      </c>
      <c r="CB345" s="325">
        <f t="shared" si="460"/>
        <v>0</v>
      </c>
      <c r="CC345" s="325"/>
      <c r="CD345" s="325"/>
      <c r="CE345" s="325"/>
      <c r="CF345" s="325"/>
      <c r="CH345" s="394"/>
    </row>
    <row r="346" spans="1:86" ht="15" customHeight="1">
      <c r="A346" s="394"/>
      <c r="B346" s="360">
        <f t="shared" si="461"/>
        <v>87</v>
      </c>
      <c r="C346" s="359" t="str">
        <f t="shared" si="425"/>
        <v>cxx87</v>
      </c>
      <c r="D346" s="334">
        <f t="shared" si="431"/>
        <v>3</v>
      </c>
      <c r="E346" s="82">
        <f t="shared" si="432"/>
        <v>0</v>
      </c>
      <c r="F346" s="295">
        <f t="shared" si="433"/>
        <v>0</v>
      </c>
      <c r="G346" s="295">
        <f t="shared" si="462"/>
        <v>0</v>
      </c>
      <c r="H346" s="295">
        <f t="shared" si="434"/>
        <v>0</v>
      </c>
      <c r="I346">
        <v>86</v>
      </c>
      <c r="J346" s="325">
        <f t="shared" si="435"/>
        <v>0</v>
      </c>
      <c r="K346" s="325"/>
      <c r="L346" s="325"/>
      <c r="M346" s="325"/>
      <c r="N346" s="325"/>
      <c r="O346" s="394"/>
      <c r="P346" s="360">
        <f t="shared" si="463"/>
        <v>87</v>
      </c>
      <c r="Q346" s="359" t="str">
        <f t="shared" si="426"/>
        <v>cxx87</v>
      </c>
      <c r="R346" s="334">
        <f t="shared" si="436"/>
        <v>3</v>
      </c>
      <c r="S346" s="82">
        <f t="shared" si="437"/>
        <v>0</v>
      </c>
      <c r="T346" s="295">
        <f t="shared" si="438"/>
        <v>0</v>
      </c>
      <c r="U346" s="295">
        <f t="shared" si="464"/>
        <v>0</v>
      </c>
      <c r="V346" s="295">
        <f t="shared" si="439"/>
        <v>0</v>
      </c>
      <c r="W346">
        <v>86</v>
      </c>
      <c r="X346" s="325">
        <f t="shared" si="440"/>
        <v>0</v>
      </c>
      <c r="Y346" s="325"/>
      <c r="Z346" s="325"/>
      <c r="AA346" s="325"/>
      <c r="AB346" s="325"/>
      <c r="AC346" s="394"/>
      <c r="AD346" s="360">
        <f t="shared" si="465"/>
        <v>87</v>
      </c>
      <c r="AE346" s="359" t="str">
        <f t="shared" si="427"/>
        <v>cxx87</v>
      </c>
      <c r="AF346" s="334">
        <f t="shared" si="441"/>
        <v>3</v>
      </c>
      <c r="AG346" s="82">
        <f t="shared" si="442"/>
        <v>0</v>
      </c>
      <c r="AH346" s="295">
        <f t="shared" si="443"/>
        <v>0</v>
      </c>
      <c r="AI346" s="295">
        <f t="shared" si="466"/>
        <v>0</v>
      </c>
      <c r="AJ346" s="295">
        <f t="shared" si="444"/>
        <v>0</v>
      </c>
      <c r="AK346">
        <v>86</v>
      </c>
      <c r="AL346" s="325">
        <f t="shared" si="445"/>
        <v>0</v>
      </c>
      <c r="AM346" s="325"/>
      <c r="AN346" s="325"/>
      <c r="AO346" s="325"/>
      <c r="AP346" s="325"/>
      <c r="AQ346" s="394"/>
      <c r="AR346" s="360">
        <f t="shared" si="467"/>
        <v>87</v>
      </c>
      <c r="AS346" s="359" t="str">
        <f t="shared" si="428"/>
        <v>cxx87</v>
      </c>
      <c r="AT346" s="334">
        <f t="shared" si="446"/>
        <v>3</v>
      </c>
      <c r="AU346" s="82">
        <f t="shared" si="447"/>
        <v>0</v>
      </c>
      <c r="AV346" s="295">
        <f t="shared" si="448"/>
        <v>0</v>
      </c>
      <c r="AW346" s="295">
        <f t="shared" si="468"/>
        <v>0</v>
      </c>
      <c r="AX346" s="295">
        <f t="shared" si="449"/>
        <v>0</v>
      </c>
      <c r="AY346">
        <v>86</v>
      </c>
      <c r="AZ346" s="325">
        <f t="shared" si="450"/>
        <v>0</v>
      </c>
      <c r="BA346" s="325"/>
      <c r="BB346" s="325"/>
      <c r="BC346" s="325"/>
      <c r="BD346" s="325"/>
      <c r="BE346" s="394"/>
      <c r="BF346" s="360">
        <f t="shared" si="469"/>
        <v>87</v>
      </c>
      <c r="BG346" s="359" t="str">
        <f t="shared" si="429"/>
        <v>cxx87</v>
      </c>
      <c r="BH346" s="334">
        <f t="shared" si="451"/>
        <v>3</v>
      </c>
      <c r="BI346" s="82">
        <f t="shared" si="452"/>
        <v>0</v>
      </c>
      <c r="BJ346" s="295">
        <f t="shared" si="453"/>
        <v>0</v>
      </c>
      <c r="BK346" s="295">
        <f t="shared" si="470"/>
        <v>0</v>
      </c>
      <c r="BL346" s="295">
        <f t="shared" si="454"/>
        <v>0</v>
      </c>
      <c r="BM346">
        <v>86</v>
      </c>
      <c r="BN346" s="325">
        <f t="shared" si="455"/>
        <v>0</v>
      </c>
      <c r="BO346" s="325"/>
      <c r="BP346" s="325"/>
      <c r="BQ346" s="325"/>
      <c r="BR346" s="325"/>
      <c r="BS346" s="394"/>
      <c r="BT346" s="360">
        <f t="shared" si="471"/>
        <v>87</v>
      </c>
      <c r="BU346" s="359" t="str">
        <f t="shared" si="430"/>
        <v>cxx87</v>
      </c>
      <c r="BV346" s="334">
        <f t="shared" si="456"/>
        <v>3</v>
      </c>
      <c r="BW346" s="82">
        <f t="shared" si="457"/>
        <v>0</v>
      </c>
      <c r="BX346" s="295">
        <f t="shared" si="458"/>
        <v>0</v>
      </c>
      <c r="BY346" s="295">
        <f t="shared" si="472"/>
        <v>0</v>
      </c>
      <c r="BZ346" s="295">
        <f t="shared" si="459"/>
        <v>0</v>
      </c>
      <c r="CA346">
        <v>86</v>
      </c>
      <c r="CB346" s="325">
        <f t="shared" si="460"/>
        <v>0</v>
      </c>
      <c r="CC346" s="325"/>
      <c r="CD346" s="325"/>
      <c r="CE346" s="325"/>
      <c r="CF346" s="325"/>
      <c r="CH346" s="394"/>
    </row>
    <row r="347" spans="1:86" ht="15" customHeight="1">
      <c r="A347" s="394"/>
      <c r="B347" s="360">
        <f t="shared" si="461"/>
        <v>88</v>
      </c>
      <c r="C347" s="359" t="str">
        <f t="shared" si="425"/>
        <v>cxx88</v>
      </c>
      <c r="D347" s="334">
        <f t="shared" si="431"/>
        <v>3</v>
      </c>
      <c r="E347" s="82">
        <f t="shared" si="432"/>
        <v>0</v>
      </c>
      <c r="F347" s="295">
        <f t="shared" si="433"/>
        <v>0</v>
      </c>
      <c r="G347" s="295">
        <f t="shared" si="462"/>
        <v>0</v>
      </c>
      <c r="H347" s="295">
        <f t="shared" si="434"/>
        <v>0</v>
      </c>
      <c r="I347" s="156">
        <v>87</v>
      </c>
      <c r="J347" s="325">
        <f t="shared" si="435"/>
        <v>0</v>
      </c>
      <c r="K347" s="325"/>
      <c r="L347" s="325"/>
      <c r="M347" s="325"/>
      <c r="N347" s="325"/>
      <c r="O347" s="394"/>
      <c r="P347" s="360">
        <f t="shared" si="463"/>
        <v>88</v>
      </c>
      <c r="Q347" s="359" t="str">
        <f t="shared" si="426"/>
        <v>cxx88</v>
      </c>
      <c r="R347" s="334">
        <f t="shared" si="436"/>
        <v>3</v>
      </c>
      <c r="S347" s="82">
        <f t="shared" si="437"/>
        <v>0</v>
      </c>
      <c r="T347" s="295">
        <f t="shared" si="438"/>
        <v>0</v>
      </c>
      <c r="U347" s="295">
        <f t="shared" si="464"/>
        <v>0</v>
      </c>
      <c r="V347" s="295">
        <f t="shared" si="439"/>
        <v>0</v>
      </c>
      <c r="W347" s="156">
        <v>87</v>
      </c>
      <c r="X347" s="325">
        <f t="shared" si="440"/>
        <v>0</v>
      </c>
      <c r="Y347" s="325"/>
      <c r="Z347" s="325"/>
      <c r="AA347" s="325"/>
      <c r="AB347" s="325"/>
      <c r="AC347" s="394"/>
      <c r="AD347" s="360">
        <f t="shared" si="465"/>
        <v>88</v>
      </c>
      <c r="AE347" s="359" t="str">
        <f t="shared" si="427"/>
        <v>cxx88</v>
      </c>
      <c r="AF347" s="334">
        <f t="shared" si="441"/>
        <v>3</v>
      </c>
      <c r="AG347" s="82">
        <f t="shared" si="442"/>
        <v>0</v>
      </c>
      <c r="AH347" s="295">
        <f t="shared" si="443"/>
        <v>0</v>
      </c>
      <c r="AI347" s="295">
        <f t="shared" si="466"/>
        <v>0</v>
      </c>
      <c r="AJ347" s="295">
        <f t="shared" si="444"/>
        <v>0</v>
      </c>
      <c r="AK347" s="156">
        <v>87</v>
      </c>
      <c r="AL347" s="325">
        <f t="shared" si="445"/>
        <v>0</v>
      </c>
      <c r="AM347" s="325"/>
      <c r="AN347" s="325"/>
      <c r="AO347" s="325"/>
      <c r="AP347" s="325"/>
      <c r="AQ347" s="394"/>
      <c r="AR347" s="360">
        <f t="shared" si="467"/>
        <v>88</v>
      </c>
      <c r="AS347" s="359" t="str">
        <f t="shared" si="428"/>
        <v>cxx88</v>
      </c>
      <c r="AT347" s="334">
        <f t="shared" si="446"/>
        <v>3</v>
      </c>
      <c r="AU347" s="82">
        <f t="shared" si="447"/>
        <v>0</v>
      </c>
      <c r="AV347" s="295">
        <f t="shared" si="448"/>
        <v>0</v>
      </c>
      <c r="AW347" s="295">
        <f t="shared" si="468"/>
        <v>0</v>
      </c>
      <c r="AX347" s="295">
        <f t="shared" si="449"/>
        <v>0</v>
      </c>
      <c r="AY347" s="156">
        <v>87</v>
      </c>
      <c r="AZ347" s="325">
        <f t="shared" si="450"/>
        <v>0</v>
      </c>
      <c r="BA347" s="325"/>
      <c r="BB347" s="325"/>
      <c r="BC347" s="325"/>
      <c r="BD347" s="325"/>
      <c r="BE347" s="394"/>
      <c r="BF347" s="360">
        <f t="shared" si="469"/>
        <v>88</v>
      </c>
      <c r="BG347" s="359" t="str">
        <f t="shared" si="429"/>
        <v>cxx88</v>
      </c>
      <c r="BH347" s="334">
        <f t="shared" si="451"/>
        <v>3</v>
      </c>
      <c r="BI347" s="82">
        <f t="shared" si="452"/>
        <v>0</v>
      </c>
      <c r="BJ347" s="295">
        <f t="shared" si="453"/>
        <v>0</v>
      </c>
      <c r="BK347" s="295">
        <f t="shared" si="470"/>
        <v>0</v>
      </c>
      <c r="BL347" s="295">
        <f t="shared" si="454"/>
        <v>0</v>
      </c>
      <c r="BM347" s="156">
        <v>87</v>
      </c>
      <c r="BN347" s="325">
        <f t="shared" si="455"/>
        <v>0</v>
      </c>
      <c r="BO347" s="325"/>
      <c r="BP347" s="325"/>
      <c r="BQ347" s="325"/>
      <c r="BR347" s="325"/>
      <c r="BS347" s="394"/>
      <c r="BT347" s="360">
        <f t="shared" si="471"/>
        <v>88</v>
      </c>
      <c r="BU347" s="359" t="str">
        <f t="shared" si="430"/>
        <v>cxx88</v>
      </c>
      <c r="BV347" s="334">
        <f t="shared" si="456"/>
        <v>3</v>
      </c>
      <c r="BW347" s="82">
        <f t="shared" si="457"/>
        <v>0</v>
      </c>
      <c r="BX347" s="295">
        <f t="shared" si="458"/>
        <v>0</v>
      </c>
      <c r="BY347" s="295">
        <f t="shared" si="472"/>
        <v>0</v>
      </c>
      <c r="BZ347" s="295">
        <f t="shared" si="459"/>
        <v>0</v>
      </c>
      <c r="CA347" s="156">
        <v>87</v>
      </c>
      <c r="CB347" s="325">
        <f t="shared" si="460"/>
        <v>0</v>
      </c>
      <c r="CC347" s="325"/>
      <c r="CD347" s="325"/>
      <c r="CE347" s="325"/>
      <c r="CF347" s="325"/>
      <c r="CH347" s="394"/>
    </row>
    <row r="348" spans="1:86" ht="15" customHeight="1">
      <c r="A348" s="394"/>
      <c r="B348" s="360">
        <f t="shared" si="461"/>
        <v>89</v>
      </c>
      <c r="C348" s="359" t="str">
        <f t="shared" si="425"/>
        <v>cxx89</v>
      </c>
      <c r="D348" s="334">
        <f t="shared" si="431"/>
        <v>3</v>
      </c>
      <c r="E348" s="82">
        <f t="shared" si="432"/>
        <v>0</v>
      </c>
      <c r="F348" s="295">
        <f t="shared" si="433"/>
        <v>0</v>
      </c>
      <c r="G348" s="295">
        <f t="shared" si="462"/>
        <v>0</v>
      </c>
      <c r="H348" s="295">
        <f t="shared" si="434"/>
        <v>0</v>
      </c>
      <c r="I348">
        <v>88</v>
      </c>
      <c r="J348" s="325">
        <f t="shared" si="435"/>
        <v>0</v>
      </c>
      <c r="K348" s="325"/>
      <c r="L348" s="325"/>
      <c r="M348" s="325"/>
      <c r="N348" s="325"/>
      <c r="O348" s="394"/>
      <c r="P348" s="360">
        <f t="shared" si="463"/>
        <v>89</v>
      </c>
      <c r="Q348" s="359" t="str">
        <f t="shared" si="426"/>
        <v>cxx89</v>
      </c>
      <c r="R348" s="334">
        <f t="shared" si="436"/>
        <v>3</v>
      </c>
      <c r="S348" s="82">
        <f t="shared" si="437"/>
        <v>0</v>
      </c>
      <c r="T348" s="295">
        <f t="shared" si="438"/>
        <v>0</v>
      </c>
      <c r="U348" s="295">
        <f t="shared" si="464"/>
        <v>0</v>
      </c>
      <c r="V348" s="295">
        <f t="shared" si="439"/>
        <v>0</v>
      </c>
      <c r="W348">
        <v>88</v>
      </c>
      <c r="X348" s="325">
        <f t="shared" si="440"/>
        <v>0</v>
      </c>
      <c r="Y348" s="325"/>
      <c r="Z348" s="325"/>
      <c r="AA348" s="325"/>
      <c r="AB348" s="325"/>
      <c r="AC348" s="394"/>
      <c r="AD348" s="360">
        <f t="shared" si="465"/>
        <v>89</v>
      </c>
      <c r="AE348" s="359" t="str">
        <f t="shared" si="427"/>
        <v>cxx89</v>
      </c>
      <c r="AF348" s="334">
        <f t="shared" si="441"/>
        <v>3</v>
      </c>
      <c r="AG348" s="82">
        <f t="shared" si="442"/>
        <v>0</v>
      </c>
      <c r="AH348" s="295">
        <f t="shared" si="443"/>
        <v>0</v>
      </c>
      <c r="AI348" s="295">
        <f t="shared" si="466"/>
        <v>0</v>
      </c>
      <c r="AJ348" s="295">
        <f t="shared" si="444"/>
        <v>0</v>
      </c>
      <c r="AK348">
        <v>88</v>
      </c>
      <c r="AL348" s="325">
        <f t="shared" si="445"/>
        <v>0</v>
      </c>
      <c r="AM348" s="325"/>
      <c r="AN348" s="325"/>
      <c r="AO348" s="325"/>
      <c r="AP348" s="325"/>
      <c r="AQ348" s="394"/>
      <c r="AR348" s="360">
        <f t="shared" si="467"/>
        <v>89</v>
      </c>
      <c r="AS348" s="359" t="str">
        <f t="shared" si="428"/>
        <v>cxx89</v>
      </c>
      <c r="AT348" s="334">
        <f t="shared" si="446"/>
        <v>3</v>
      </c>
      <c r="AU348" s="82">
        <f t="shared" si="447"/>
        <v>0</v>
      </c>
      <c r="AV348" s="295">
        <f t="shared" si="448"/>
        <v>0</v>
      </c>
      <c r="AW348" s="295">
        <f t="shared" si="468"/>
        <v>0</v>
      </c>
      <c r="AX348" s="295">
        <f t="shared" si="449"/>
        <v>0</v>
      </c>
      <c r="AY348">
        <v>88</v>
      </c>
      <c r="AZ348" s="325">
        <f t="shared" si="450"/>
        <v>0</v>
      </c>
      <c r="BA348" s="325"/>
      <c r="BB348" s="325"/>
      <c r="BC348" s="325"/>
      <c r="BD348" s="325"/>
      <c r="BE348" s="394"/>
      <c r="BF348" s="360">
        <f t="shared" si="469"/>
        <v>89</v>
      </c>
      <c r="BG348" s="359" t="str">
        <f t="shared" si="429"/>
        <v>cxx89</v>
      </c>
      <c r="BH348" s="334">
        <f t="shared" si="451"/>
        <v>3</v>
      </c>
      <c r="BI348" s="82">
        <f t="shared" si="452"/>
        <v>0</v>
      </c>
      <c r="BJ348" s="295">
        <f t="shared" si="453"/>
        <v>0</v>
      </c>
      <c r="BK348" s="295">
        <f t="shared" si="470"/>
        <v>0</v>
      </c>
      <c r="BL348" s="295">
        <f t="shared" si="454"/>
        <v>0</v>
      </c>
      <c r="BM348">
        <v>88</v>
      </c>
      <c r="BN348" s="325">
        <f t="shared" si="455"/>
        <v>0</v>
      </c>
      <c r="BO348" s="325"/>
      <c r="BP348" s="325"/>
      <c r="BQ348" s="325"/>
      <c r="BR348" s="325"/>
      <c r="BS348" s="394"/>
      <c r="BT348" s="360">
        <f t="shared" si="471"/>
        <v>89</v>
      </c>
      <c r="BU348" s="359" t="str">
        <f t="shared" si="430"/>
        <v>cxx89</v>
      </c>
      <c r="BV348" s="334">
        <f t="shared" si="456"/>
        <v>3</v>
      </c>
      <c r="BW348" s="82">
        <f t="shared" si="457"/>
        <v>0</v>
      </c>
      <c r="BX348" s="295">
        <f t="shared" si="458"/>
        <v>0</v>
      </c>
      <c r="BY348" s="295">
        <f t="shared" si="472"/>
        <v>0</v>
      </c>
      <c r="BZ348" s="295">
        <f t="shared" si="459"/>
        <v>0</v>
      </c>
      <c r="CA348">
        <v>88</v>
      </c>
      <c r="CB348" s="325">
        <f t="shared" si="460"/>
        <v>0</v>
      </c>
      <c r="CC348" s="325"/>
      <c r="CD348" s="325"/>
      <c r="CE348" s="325"/>
      <c r="CF348" s="325"/>
      <c r="CH348" s="394"/>
    </row>
    <row r="349" spans="1:86" ht="15" customHeight="1">
      <c r="A349" s="394"/>
      <c r="B349" s="360">
        <f t="shared" si="461"/>
        <v>90</v>
      </c>
      <c r="C349" s="359" t="str">
        <f t="shared" si="425"/>
        <v>cxx90</v>
      </c>
      <c r="D349" s="334">
        <f t="shared" si="431"/>
        <v>3</v>
      </c>
      <c r="E349" s="82">
        <f t="shared" si="432"/>
        <v>0</v>
      </c>
      <c r="F349" s="295">
        <f t="shared" si="433"/>
        <v>0</v>
      </c>
      <c r="G349" s="295">
        <f t="shared" si="462"/>
        <v>0</v>
      </c>
      <c r="H349" s="295">
        <f t="shared" si="434"/>
        <v>0</v>
      </c>
      <c r="I349" s="156">
        <v>89</v>
      </c>
      <c r="J349" s="325">
        <f t="shared" si="435"/>
        <v>0</v>
      </c>
      <c r="K349" s="325"/>
      <c r="L349" s="325"/>
      <c r="M349" s="325"/>
      <c r="N349" s="325"/>
      <c r="O349" s="394"/>
      <c r="P349" s="360">
        <f t="shared" si="463"/>
        <v>90</v>
      </c>
      <c r="Q349" s="359" t="str">
        <f t="shared" si="426"/>
        <v>cxx90</v>
      </c>
      <c r="R349" s="334">
        <f t="shared" si="436"/>
        <v>3</v>
      </c>
      <c r="S349" s="82">
        <f t="shared" si="437"/>
        <v>0</v>
      </c>
      <c r="T349" s="295">
        <f t="shared" si="438"/>
        <v>0</v>
      </c>
      <c r="U349" s="295">
        <f t="shared" si="464"/>
        <v>0</v>
      </c>
      <c r="V349" s="295">
        <f t="shared" si="439"/>
        <v>0</v>
      </c>
      <c r="W349" s="156">
        <v>89</v>
      </c>
      <c r="X349" s="325">
        <f t="shared" si="440"/>
        <v>0</v>
      </c>
      <c r="Y349" s="325"/>
      <c r="Z349" s="325"/>
      <c r="AA349" s="325"/>
      <c r="AB349" s="325"/>
      <c r="AC349" s="394"/>
      <c r="AD349" s="360">
        <f t="shared" si="465"/>
        <v>90</v>
      </c>
      <c r="AE349" s="359" t="str">
        <f t="shared" si="427"/>
        <v>cxx90</v>
      </c>
      <c r="AF349" s="334">
        <f t="shared" si="441"/>
        <v>3</v>
      </c>
      <c r="AG349" s="82">
        <f t="shared" si="442"/>
        <v>0</v>
      </c>
      <c r="AH349" s="295">
        <f t="shared" si="443"/>
        <v>0</v>
      </c>
      <c r="AI349" s="295">
        <f t="shared" si="466"/>
        <v>0</v>
      </c>
      <c r="AJ349" s="295">
        <f t="shared" si="444"/>
        <v>0</v>
      </c>
      <c r="AK349" s="156">
        <v>89</v>
      </c>
      <c r="AL349" s="325">
        <f t="shared" si="445"/>
        <v>0</v>
      </c>
      <c r="AM349" s="325"/>
      <c r="AN349" s="325"/>
      <c r="AO349" s="325"/>
      <c r="AP349" s="325"/>
      <c r="AQ349" s="394"/>
      <c r="AR349" s="360">
        <f t="shared" si="467"/>
        <v>90</v>
      </c>
      <c r="AS349" s="359" t="str">
        <f t="shared" si="428"/>
        <v>cxx90</v>
      </c>
      <c r="AT349" s="334">
        <f t="shared" si="446"/>
        <v>3</v>
      </c>
      <c r="AU349" s="82">
        <f t="shared" si="447"/>
        <v>0</v>
      </c>
      <c r="AV349" s="295">
        <f t="shared" si="448"/>
        <v>0</v>
      </c>
      <c r="AW349" s="295">
        <f t="shared" si="468"/>
        <v>0</v>
      </c>
      <c r="AX349" s="295">
        <f t="shared" si="449"/>
        <v>0</v>
      </c>
      <c r="AY349" s="156">
        <v>89</v>
      </c>
      <c r="AZ349" s="325">
        <f t="shared" si="450"/>
        <v>0</v>
      </c>
      <c r="BA349" s="325"/>
      <c r="BB349" s="325"/>
      <c r="BC349" s="325"/>
      <c r="BD349" s="325"/>
      <c r="BE349" s="394"/>
      <c r="BF349" s="360">
        <f t="shared" si="469"/>
        <v>90</v>
      </c>
      <c r="BG349" s="359" t="str">
        <f t="shared" si="429"/>
        <v>cxx90</v>
      </c>
      <c r="BH349" s="334">
        <f t="shared" si="451"/>
        <v>3</v>
      </c>
      <c r="BI349" s="82">
        <f t="shared" si="452"/>
        <v>0</v>
      </c>
      <c r="BJ349" s="295">
        <f t="shared" si="453"/>
        <v>0</v>
      </c>
      <c r="BK349" s="295">
        <f t="shared" si="470"/>
        <v>0</v>
      </c>
      <c r="BL349" s="295">
        <f t="shared" si="454"/>
        <v>0</v>
      </c>
      <c r="BM349" s="156">
        <v>89</v>
      </c>
      <c r="BN349" s="325">
        <f t="shared" si="455"/>
        <v>0</v>
      </c>
      <c r="BO349" s="325"/>
      <c r="BP349" s="325"/>
      <c r="BQ349" s="325"/>
      <c r="BR349" s="325"/>
      <c r="BS349" s="394"/>
      <c r="BT349" s="360">
        <f t="shared" si="471"/>
        <v>90</v>
      </c>
      <c r="BU349" s="359" t="str">
        <f t="shared" si="430"/>
        <v>cxx90</v>
      </c>
      <c r="BV349" s="334">
        <f t="shared" si="456"/>
        <v>3</v>
      </c>
      <c r="BW349" s="82">
        <f t="shared" si="457"/>
        <v>0</v>
      </c>
      <c r="BX349" s="295">
        <f t="shared" si="458"/>
        <v>0</v>
      </c>
      <c r="BY349" s="295">
        <f t="shared" si="472"/>
        <v>0</v>
      </c>
      <c r="BZ349" s="295">
        <f t="shared" si="459"/>
        <v>0</v>
      </c>
      <c r="CA349" s="156">
        <v>89</v>
      </c>
      <c r="CB349" s="325">
        <f t="shared" si="460"/>
        <v>0</v>
      </c>
      <c r="CC349" s="325"/>
      <c r="CD349" s="325"/>
      <c r="CE349" s="325"/>
      <c r="CF349" s="325"/>
      <c r="CH349" s="394"/>
    </row>
    <row r="350" spans="1:86" ht="15" customHeight="1">
      <c r="A350" s="394"/>
      <c r="B350" s="360">
        <f t="shared" si="461"/>
        <v>91</v>
      </c>
      <c r="C350" s="359" t="str">
        <f t="shared" si="425"/>
        <v>cxx91</v>
      </c>
      <c r="D350" s="334">
        <f t="shared" si="431"/>
        <v>3</v>
      </c>
      <c r="E350" s="82">
        <f t="shared" si="432"/>
        <v>0</v>
      </c>
      <c r="F350" s="295">
        <f t="shared" si="433"/>
        <v>0</v>
      </c>
      <c r="G350" s="295">
        <f t="shared" si="462"/>
        <v>0</v>
      </c>
      <c r="H350" s="295">
        <f t="shared" si="434"/>
        <v>0</v>
      </c>
      <c r="I350">
        <v>90</v>
      </c>
      <c r="J350" s="325">
        <f t="shared" si="435"/>
        <v>0</v>
      </c>
      <c r="K350" s="325"/>
      <c r="L350" s="325"/>
      <c r="M350" s="325"/>
      <c r="N350" s="325"/>
      <c r="O350" s="394"/>
      <c r="P350" s="360">
        <f t="shared" si="463"/>
        <v>91</v>
      </c>
      <c r="Q350" s="359" t="str">
        <f t="shared" si="426"/>
        <v>cxx91</v>
      </c>
      <c r="R350" s="334">
        <f t="shared" si="436"/>
        <v>3</v>
      </c>
      <c r="S350" s="82">
        <f t="shared" si="437"/>
        <v>0</v>
      </c>
      <c r="T350" s="295">
        <f t="shared" si="438"/>
        <v>0</v>
      </c>
      <c r="U350" s="295">
        <f t="shared" si="464"/>
        <v>0</v>
      </c>
      <c r="V350" s="295">
        <f t="shared" si="439"/>
        <v>0</v>
      </c>
      <c r="W350">
        <v>90</v>
      </c>
      <c r="X350" s="325">
        <f t="shared" si="440"/>
        <v>0</v>
      </c>
      <c r="Y350" s="325"/>
      <c r="Z350" s="325"/>
      <c r="AA350" s="325"/>
      <c r="AB350" s="325"/>
      <c r="AC350" s="394"/>
      <c r="AD350" s="360">
        <f t="shared" si="465"/>
        <v>91</v>
      </c>
      <c r="AE350" s="359" t="str">
        <f t="shared" si="427"/>
        <v>cxx91</v>
      </c>
      <c r="AF350" s="334">
        <f t="shared" si="441"/>
        <v>3</v>
      </c>
      <c r="AG350" s="82">
        <f t="shared" si="442"/>
        <v>0</v>
      </c>
      <c r="AH350" s="295">
        <f t="shared" si="443"/>
        <v>0</v>
      </c>
      <c r="AI350" s="295">
        <f t="shared" si="466"/>
        <v>0</v>
      </c>
      <c r="AJ350" s="295">
        <f t="shared" si="444"/>
        <v>0</v>
      </c>
      <c r="AK350">
        <v>90</v>
      </c>
      <c r="AL350" s="325">
        <f t="shared" si="445"/>
        <v>0</v>
      </c>
      <c r="AM350" s="325"/>
      <c r="AN350" s="325"/>
      <c r="AO350" s="325"/>
      <c r="AP350" s="325"/>
      <c r="AQ350" s="394"/>
      <c r="AR350" s="360">
        <f t="shared" si="467"/>
        <v>91</v>
      </c>
      <c r="AS350" s="359" t="str">
        <f t="shared" si="428"/>
        <v>cxx91</v>
      </c>
      <c r="AT350" s="334">
        <f t="shared" si="446"/>
        <v>3</v>
      </c>
      <c r="AU350" s="82">
        <f t="shared" si="447"/>
        <v>0</v>
      </c>
      <c r="AV350" s="295">
        <f t="shared" si="448"/>
        <v>0</v>
      </c>
      <c r="AW350" s="295">
        <f t="shared" si="468"/>
        <v>0</v>
      </c>
      <c r="AX350" s="295">
        <f t="shared" si="449"/>
        <v>0</v>
      </c>
      <c r="AY350">
        <v>90</v>
      </c>
      <c r="AZ350" s="325">
        <f t="shared" si="450"/>
        <v>0</v>
      </c>
      <c r="BA350" s="325"/>
      <c r="BB350" s="325"/>
      <c r="BC350" s="325"/>
      <c r="BD350" s="325"/>
      <c r="BE350" s="394"/>
      <c r="BF350" s="360">
        <f t="shared" si="469"/>
        <v>91</v>
      </c>
      <c r="BG350" s="359" t="str">
        <f t="shared" si="429"/>
        <v>cxx91</v>
      </c>
      <c r="BH350" s="334">
        <f t="shared" si="451"/>
        <v>3</v>
      </c>
      <c r="BI350" s="82">
        <f t="shared" si="452"/>
        <v>0</v>
      </c>
      <c r="BJ350" s="295">
        <f t="shared" si="453"/>
        <v>0</v>
      </c>
      <c r="BK350" s="295">
        <f t="shared" si="470"/>
        <v>0</v>
      </c>
      <c r="BL350" s="295">
        <f t="shared" si="454"/>
        <v>0</v>
      </c>
      <c r="BM350">
        <v>90</v>
      </c>
      <c r="BN350" s="325">
        <f t="shared" si="455"/>
        <v>0</v>
      </c>
      <c r="BO350" s="325"/>
      <c r="BP350" s="325"/>
      <c r="BQ350" s="325"/>
      <c r="BR350" s="325"/>
      <c r="BS350" s="394"/>
      <c r="BT350" s="360">
        <f t="shared" si="471"/>
        <v>91</v>
      </c>
      <c r="BU350" s="359" t="str">
        <f t="shared" si="430"/>
        <v>cxx91</v>
      </c>
      <c r="BV350" s="334">
        <f t="shared" si="456"/>
        <v>3</v>
      </c>
      <c r="BW350" s="82">
        <f t="shared" si="457"/>
        <v>0</v>
      </c>
      <c r="BX350" s="295">
        <f t="shared" si="458"/>
        <v>0</v>
      </c>
      <c r="BY350" s="295">
        <f t="shared" si="472"/>
        <v>0</v>
      </c>
      <c r="BZ350" s="295">
        <f t="shared" si="459"/>
        <v>0</v>
      </c>
      <c r="CA350">
        <v>90</v>
      </c>
      <c r="CB350" s="325">
        <f t="shared" si="460"/>
        <v>0</v>
      </c>
      <c r="CC350" s="325"/>
      <c r="CD350" s="325"/>
      <c r="CE350" s="325"/>
      <c r="CF350" s="325"/>
      <c r="CH350" s="394"/>
    </row>
    <row r="351" spans="1:86" ht="15" customHeight="1">
      <c r="A351" s="394"/>
      <c r="B351" s="360">
        <f t="shared" si="461"/>
        <v>92</v>
      </c>
      <c r="C351" s="359" t="str">
        <f t="shared" si="425"/>
        <v>cxx92</v>
      </c>
      <c r="D351" s="334">
        <f t="shared" si="431"/>
        <v>3</v>
      </c>
      <c r="E351" s="82">
        <f t="shared" si="432"/>
        <v>0</v>
      </c>
      <c r="F351" s="295">
        <f t="shared" si="433"/>
        <v>0</v>
      </c>
      <c r="G351" s="295">
        <f t="shared" si="462"/>
        <v>0</v>
      </c>
      <c r="H351" s="295">
        <f t="shared" si="434"/>
        <v>0</v>
      </c>
      <c r="I351" s="156">
        <v>91</v>
      </c>
      <c r="J351" s="325">
        <f t="shared" si="435"/>
        <v>0</v>
      </c>
      <c r="K351" s="325"/>
      <c r="L351" s="325"/>
      <c r="M351" s="325"/>
      <c r="N351" s="325"/>
      <c r="O351" s="394"/>
      <c r="P351" s="360">
        <f t="shared" si="463"/>
        <v>92</v>
      </c>
      <c r="Q351" s="359" t="str">
        <f t="shared" si="426"/>
        <v>cxx92</v>
      </c>
      <c r="R351" s="334">
        <f t="shared" si="436"/>
        <v>3</v>
      </c>
      <c r="S351" s="82">
        <f t="shared" si="437"/>
        <v>0</v>
      </c>
      <c r="T351" s="295">
        <f t="shared" si="438"/>
        <v>0</v>
      </c>
      <c r="U351" s="295">
        <f t="shared" si="464"/>
        <v>0</v>
      </c>
      <c r="V351" s="295">
        <f t="shared" si="439"/>
        <v>0</v>
      </c>
      <c r="W351" s="156">
        <v>91</v>
      </c>
      <c r="X351" s="325">
        <f t="shared" si="440"/>
        <v>0</v>
      </c>
      <c r="Y351" s="325"/>
      <c r="Z351" s="325"/>
      <c r="AA351" s="325"/>
      <c r="AB351" s="325"/>
      <c r="AC351" s="394"/>
      <c r="AD351" s="360">
        <f t="shared" si="465"/>
        <v>92</v>
      </c>
      <c r="AE351" s="359" t="str">
        <f t="shared" si="427"/>
        <v>cxx92</v>
      </c>
      <c r="AF351" s="334">
        <f t="shared" si="441"/>
        <v>3</v>
      </c>
      <c r="AG351" s="82">
        <f t="shared" si="442"/>
        <v>0</v>
      </c>
      <c r="AH351" s="295">
        <f t="shared" si="443"/>
        <v>0</v>
      </c>
      <c r="AI351" s="295">
        <f t="shared" si="466"/>
        <v>0</v>
      </c>
      <c r="AJ351" s="295">
        <f t="shared" si="444"/>
        <v>0</v>
      </c>
      <c r="AK351" s="156">
        <v>91</v>
      </c>
      <c r="AL351" s="325">
        <f t="shared" si="445"/>
        <v>0</v>
      </c>
      <c r="AM351" s="325"/>
      <c r="AN351" s="325"/>
      <c r="AO351" s="325"/>
      <c r="AP351" s="325"/>
      <c r="AQ351" s="394"/>
      <c r="AR351" s="360">
        <f t="shared" si="467"/>
        <v>92</v>
      </c>
      <c r="AS351" s="359" t="str">
        <f t="shared" si="428"/>
        <v>cxx92</v>
      </c>
      <c r="AT351" s="334">
        <f t="shared" si="446"/>
        <v>3</v>
      </c>
      <c r="AU351" s="82">
        <f t="shared" si="447"/>
        <v>0</v>
      </c>
      <c r="AV351" s="295">
        <f t="shared" si="448"/>
        <v>0</v>
      </c>
      <c r="AW351" s="295">
        <f t="shared" si="468"/>
        <v>0</v>
      </c>
      <c r="AX351" s="295">
        <f t="shared" si="449"/>
        <v>0</v>
      </c>
      <c r="AY351" s="156">
        <v>91</v>
      </c>
      <c r="AZ351" s="325">
        <f t="shared" si="450"/>
        <v>0</v>
      </c>
      <c r="BA351" s="325"/>
      <c r="BB351" s="325"/>
      <c r="BC351" s="325"/>
      <c r="BD351" s="325"/>
      <c r="BE351" s="394"/>
      <c r="BF351" s="360">
        <f t="shared" si="469"/>
        <v>92</v>
      </c>
      <c r="BG351" s="359" t="str">
        <f t="shared" si="429"/>
        <v>cxx92</v>
      </c>
      <c r="BH351" s="334">
        <f t="shared" si="451"/>
        <v>3</v>
      </c>
      <c r="BI351" s="82">
        <f t="shared" si="452"/>
        <v>0</v>
      </c>
      <c r="BJ351" s="295">
        <f t="shared" si="453"/>
        <v>0</v>
      </c>
      <c r="BK351" s="295">
        <f t="shared" si="470"/>
        <v>0</v>
      </c>
      <c r="BL351" s="295">
        <f t="shared" si="454"/>
        <v>0</v>
      </c>
      <c r="BM351" s="156">
        <v>91</v>
      </c>
      <c r="BN351" s="325">
        <f t="shared" si="455"/>
        <v>0</v>
      </c>
      <c r="BO351" s="325"/>
      <c r="BP351" s="325"/>
      <c r="BQ351" s="325"/>
      <c r="BR351" s="325"/>
      <c r="BS351" s="394"/>
      <c r="BT351" s="360">
        <f t="shared" si="471"/>
        <v>92</v>
      </c>
      <c r="BU351" s="359" t="str">
        <f t="shared" si="430"/>
        <v>cxx92</v>
      </c>
      <c r="BV351" s="334">
        <f t="shared" si="456"/>
        <v>3</v>
      </c>
      <c r="BW351" s="82">
        <f t="shared" si="457"/>
        <v>0</v>
      </c>
      <c r="BX351" s="295">
        <f t="shared" si="458"/>
        <v>0</v>
      </c>
      <c r="BY351" s="295">
        <f t="shared" si="472"/>
        <v>0</v>
      </c>
      <c r="BZ351" s="295">
        <f t="shared" si="459"/>
        <v>0</v>
      </c>
      <c r="CA351" s="156">
        <v>91</v>
      </c>
      <c r="CB351" s="325">
        <f t="shared" si="460"/>
        <v>0</v>
      </c>
      <c r="CC351" s="325"/>
      <c r="CD351" s="325"/>
      <c r="CE351" s="325"/>
      <c r="CF351" s="325"/>
      <c r="CH351" s="394"/>
    </row>
    <row r="352" spans="1:86" ht="15" customHeight="1">
      <c r="A352" s="394"/>
      <c r="B352" s="360">
        <f t="shared" si="461"/>
        <v>93</v>
      </c>
      <c r="C352" s="359" t="str">
        <f t="shared" si="425"/>
        <v>cxx93</v>
      </c>
      <c r="D352" s="334">
        <f t="shared" si="431"/>
        <v>3</v>
      </c>
      <c r="E352" s="82">
        <f t="shared" si="432"/>
        <v>0</v>
      </c>
      <c r="F352" s="295">
        <f t="shared" si="433"/>
        <v>0</v>
      </c>
      <c r="G352" s="295">
        <f t="shared" si="462"/>
        <v>0</v>
      </c>
      <c r="H352" s="295">
        <f t="shared" si="434"/>
        <v>0</v>
      </c>
      <c r="I352">
        <v>92</v>
      </c>
      <c r="J352" s="325">
        <f t="shared" si="435"/>
        <v>0</v>
      </c>
      <c r="K352" s="325"/>
      <c r="L352" s="325"/>
      <c r="M352" s="325"/>
      <c r="N352" s="325"/>
      <c r="O352" s="394"/>
      <c r="P352" s="360">
        <f t="shared" si="463"/>
        <v>93</v>
      </c>
      <c r="Q352" s="359" t="str">
        <f t="shared" si="426"/>
        <v>cxx93</v>
      </c>
      <c r="R352" s="334">
        <f t="shared" si="436"/>
        <v>3</v>
      </c>
      <c r="S352" s="82">
        <f t="shared" si="437"/>
        <v>0</v>
      </c>
      <c r="T352" s="295">
        <f t="shared" si="438"/>
        <v>0</v>
      </c>
      <c r="U352" s="295">
        <f t="shared" si="464"/>
        <v>0</v>
      </c>
      <c r="V352" s="295">
        <f t="shared" si="439"/>
        <v>0</v>
      </c>
      <c r="W352">
        <v>92</v>
      </c>
      <c r="X352" s="325">
        <f t="shared" si="440"/>
        <v>0</v>
      </c>
      <c r="Y352" s="325"/>
      <c r="Z352" s="325"/>
      <c r="AA352" s="325"/>
      <c r="AB352" s="325"/>
      <c r="AC352" s="394"/>
      <c r="AD352" s="360">
        <f t="shared" si="465"/>
        <v>93</v>
      </c>
      <c r="AE352" s="359" t="str">
        <f t="shared" si="427"/>
        <v>cxx93</v>
      </c>
      <c r="AF352" s="334">
        <f t="shared" si="441"/>
        <v>3</v>
      </c>
      <c r="AG352" s="82">
        <f t="shared" si="442"/>
        <v>0</v>
      </c>
      <c r="AH352" s="295">
        <f t="shared" si="443"/>
        <v>0</v>
      </c>
      <c r="AI352" s="295">
        <f t="shared" si="466"/>
        <v>0</v>
      </c>
      <c r="AJ352" s="295">
        <f t="shared" si="444"/>
        <v>0</v>
      </c>
      <c r="AK352">
        <v>92</v>
      </c>
      <c r="AL352" s="325">
        <f t="shared" si="445"/>
        <v>0</v>
      </c>
      <c r="AM352" s="325"/>
      <c r="AN352" s="325"/>
      <c r="AO352" s="325"/>
      <c r="AP352" s="325"/>
      <c r="AQ352" s="394"/>
      <c r="AR352" s="360">
        <f t="shared" si="467"/>
        <v>93</v>
      </c>
      <c r="AS352" s="359" t="str">
        <f t="shared" si="428"/>
        <v>cxx93</v>
      </c>
      <c r="AT352" s="334">
        <f t="shared" si="446"/>
        <v>3</v>
      </c>
      <c r="AU352" s="82">
        <f t="shared" si="447"/>
        <v>0</v>
      </c>
      <c r="AV352" s="295">
        <f t="shared" si="448"/>
        <v>0</v>
      </c>
      <c r="AW352" s="295">
        <f t="shared" si="468"/>
        <v>0</v>
      </c>
      <c r="AX352" s="295">
        <f t="shared" si="449"/>
        <v>0</v>
      </c>
      <c r="AY352">
        <v>92</v>
      </c>
      <c r="AZ352" s="325">
        <f t="shared" si="450"/>
        <v>0</v>
      </c>
      <c r="BA352" s="325"/>
      <c r="BB352" s="325"/>
      <c r="BC352" s="325"/>
      <c r="BD352" s="325"/>
      <c r="BE352" s="394"/>
      <c r="BF352" s="360">
        <f t="shared" si="469"/>
        <v>93</v>
      </c>
      <c r="BG352" s="359" t="str">
        <f t="shared" si="429"/>
        <v>cxx93</v>
      </c>
      <c r="BH352" s="334">
        <f t="shared" si="451"/>
        <v>3</v>
      </c>
      <c r="BI352" s="82">
        <f t="shared" si="452"/>
        <v>0</v>
      </c>
      <c r="BJ352" s="295">
        <f t="shared" si="453"/>
        <v>0</v>
      </c>
      <c r="BK352" s="295">
        <f t="shared" si="470"/>
        <v>0</v>
      </c>
      <c r="BL352" s="295">
        <f t="shared" si="454"/>
        <v>0</v>
      </c>
      <c r="BM352">
        <v>92</v>
      </c>
      <c r="BN352" s="325">
        <f t="shared" si="455"/>
        <v>0</v>
      </c>
      <c r="BO352" s="325"/>
      <c r="BP352" s="325"/>
      <c r="BQ352" s="325"/>
      <c r="BR352" s="325"/>
      <c r="BS352" s="394"/>
      <c r="BT352" s="360">
        <f t="shared" si="471"/>
        <v>93</v>
      </c>
      <c r="BU352" s="359" t="str">
        <f t="shared" si="430"/>
        <v>cxx93</v>
      </c>
      <c r="BV352" s="334">
        <f t="shared" si="456"/>
        <v>3</v>
      </c>
      <c r="BW352" s="82">
        <f t="shared" si="457"/>
        <v>0</v>
      </c>
      <c r="BX352" s="295">
        <f t="shared" si="458"/>
        <v>0</v>
      </c>
      <c r="BY352" s="295">
        <f t="shared" si="472"/>
        <v>0</v>
      </c>
      <c r="BZ352" s="295">
        <f t="shared" si="459"/>
        <v>0</v>
      </c>
      <c r="CA352">
        <v>92</v>
      </c>
      <c r="CB352" s="325">
        <f t="shared" si="460"/>
        <v>0</v>
      </c>
      <c r="CC352" s="325"/>
      <c r="CD352" s="325"/>
      <c r="CE352" s="325"/>
      <c r="CF352" s="325"/>
      <c r="CH352" s="394"/>
    </row>
    <row r="353" spans="1:86" ht="15" customHeight="1">
      <c r="A353" s="394"/>
      <c r="B353" s="360">
        <f t="shared" si="461"/>
        <v>94</v>
      </c>
      <c r="C353" s="359" t="str">
        <f t="shared" si="425"/>
        <v>cxx94</v>
      </c>
      <c r="D353" s="334">
        <f t="shared" si="431"/>
        <v>3</v>
      </c>
      <c r="E353" s="82">
        <f t="shared" si="432"/>
        <v>0</v>
      </c>
      <c r="F353" s="295">
        <f t="shared" si="433"/>
        <v>0</v>
      </c>
      <c r="G353" s="295">
        <f t="shared" si="462"/>
        <v>0</v>
      </c>
      <c r="H353" s="295">
        <f t="shared" si="434"/>
        <v>0</v>
      </c>
      <c r="I353" s="156">
        <v>93</v>
      </c>
      <c r="J353" s="325">
        <f t="shared" si="435"/>
        <v>0</v>
      </c>
      <c r="K353" s="325"/>
      <c r="L353" s="325"/>
      <c r="M353" s="325"/>
      <c r="N353" s="325"/>
      <c r="O353" s="394"/>
      <c r="P353" s="360">
        <f t="shared" si="463"/>
        <v>94</v>
      </c>
      <c r="Q353" s="359" t="str">
        <f t="shared" si="426"/>
        <v>cxx94</v>
      </c>
      <c r="R353" s="334">
        <f t="shared" si="436"/>
        <v>3</v>
      </c>
      <c r="S353" s="82">
        <f t="shared" si="437"/>
        <v>0</v>
      </c>
      <c r="T353" s="295">
        <f t="shared" si="438"/>
        <v>0</v>
      </c>
      <c r="U353" s="295">
        <f t="shared" si="464"/>
        <v>0</v>
      </c>
      <c r="V353" s="295">
        <f t="shared" si="439"/>
        <v>0</v>
      </c>
      <c r="W353" s="156">
        <v>93</v>
      </c>
      <c r="X353" s="325">
        <f t="shared" si="440"/>
        <v>0</v>
      </c>
      <c r="Y353" s="325"/>
      <c r="Z353" s="325"/>
      <c r="AA353" s="325"/>
      <c r="AB353" s="325"/>
      <c r="AC353" s="394"/>
      <c r="AD353" s="360">
        <f t="shared" si="465"/>
        <v>94</v>
      </c>
      <c r="AE353" s="359" t="str">
        <f t="shared" si="427"/>
        <v>cxx94</v>
      </c>
      <c r="AF353" s="334">
        <f t="shared" si="441"/>
        <v>3</v>
      </c>
      <c r="AG353" s="82">
        <f t="shared" si="442"/>
        <v>0</v>
      </c>
      <c r="AH353" s="295">
        <f t="shared" si="443"/>
        <v>0</v>
      </c>
      <c r="AI353" s="295">
        <f t="shared" si="466"/>
        <v>0</v>
      </c>
      <c r="AJ353" s="295">
        <f t="shared" si="444"/>
        <v>0</v>
      </c>
      <c r="AK353" s="156">
        <v>93</v>
      </c>
      <c r="AL353" s="325">
        <f t="shared" si="445"/>
        <v>0</v>
      </c>
      <c r="AM353" s="325"/>
      <c r="AN353" s="325"/>
      <c r="AO353" s="325"/>
      <c r="AP353" s="325"/>
      <c r="AQ353" s="394"/>
      <c r="AR353" s="360">
        <f t="shared" si="467"/>
        <v>94</v>
      </c>
      <c r="AS353" s="359" t="str">
        <f t="shared" si="428"/>
        <v>cxx94</v>
      </c>
      <c r="AT353" s="334">
        <f t="shared" si="446"/>
        <v>3</v>
      </c>
      <c r="AU353" s="82">
        <f t="shared" si="447"/>
        <v>0</v>
      </c>
      <c r="AV353" s="295">
        <f t="shared" si="448"/>
        <v>0</v>
      </c>
      <c r="AW353" s="295">
        <f t="shared" si="468"/>
        <v>0</v>
      </c>
      <c r="AX353" s="295">
        <f t="shared" si="449"/>
        <v>0</v>
      </c>
      <c r="AY353" s="156">
        <v>93</v>
      </c>
      <c r="AZ353" s="325">
        <f t="shared" si="450"/>
        <v>0</v>
      </c>
      <c r="BA353" s="325"/>
      <c r="BB353" s="325"/>
      <c r="BC353" s="325"/>
      <c r="BD353" s="325"/>
      <c r="BE353" s="394"/>
      <c r="BF353" s="360">
        <f t="shared" si="469"/>
        <v>94</v>
      </c>
      <c r="BG353" s="359" t="str">
        <f t="shared" si="429"/>
        <v>cxx94</v>
      </c>
      <c r="BH353" s="334">
        <f t="shared" si="451"/>
        <v>3</v>
      </c>
      <c r="BI353" s="82">
        <f t="shared" si="452"/>
        <v>0</v>
      </c>
      <c r="BJ353" s="295">
        <f t="shared" si="453"/>
        <v>0</v>
      </c>
      <c r="BK353" s="295">
        <f t="shared" si="470"/>
        <v>0</v>
      </c>
      <c r="BL353" s="295">
        <f t="shared" si="454"/>
        <v>0</v>
      </c>
      <c r="BM353" s="156">
        <v>93</v>
      </c>
      <c r="BN353" s="325">
        <f t="shared" si="455"/>
        <v>0</v>
      </c>
      <c r="BO353" s="325"/>
      <c r="BP353" s="325"/>
      <c r="BQ353" s="325"/>
      <c r="BR353" s="325"/>
      <c r="BS353" s="394"/>
      <c r="BT353" s="360">
        <f t="shared" si="471"/>
        <v>94</v>
      </c>
      <c r="BU353" s="359" t="str">
        <f t="shared" si="430"/>
        <v>cxx94</v>
      </c>
      <c r="BV353" s="334">
        <f t="shared" si="456"/>
        <v>3</v>
      </c>
      <c r="BW353" s="82">
        <f t="shared" si="457"/>
        <v>0</v>
      </c>
      <c r="BX353" s="295">
        <f t="shared" si="458"/>
        <v>0</v>
      </c>
      <c r="BY353" s="295">
        <f t="shared" si="472"/>
        <v>0</v>
      </c>
      <c r="BZ353" s="295">
        <f t="shared" si="459"/>
        <v>0</v>
      </c>
      <c r="CA353" s="156">
        <v>93</v>
      </c>
      <c r="CB353" s="325">
        <f t="shared" si="460"/>
        <v>0</v>
      </c>
      <c r="CC353" s="325"/>
      <c r="CD353" s="325"/>
      <c r="CE353" s="325"/>
      <c r="CF353" s="325"/>
      <c r="CH353" s="394"/>
    </row>
    <row r="354" spans="1:86" ht="15" customHeight="1">
      <c r="A354" s="394"/>
      <c r="B354" s="360">
        <f t="shared" si="461"/>
        <v>95</v>
      </c>
      <c r="C354" s="359" t="str">
        <f t="shared" si="425"/>
        <v>cxx95</v>
      </c>
      <c r="D354" s="334">
        <f t="shared" si="431"/>
        <v>3</v>
      </c>
      <c r="E354" s="82">
        <f t="shared" si="432"/>
        <v>0</v>
      </c>
      <c r="F354" s="295">
        <f t="shared" si="433"/>
        <v>0</v>
      </c>
      <c r="G354" s="295">
        <f t="shared" si="462"/>
        <v>0</v>
      </c>
      <c r="H354" s="295">
        <f t="shared" si="434"/>
        <v>0</v>
      </c>
      <c r="I354">
        <v>94</v>
      </c>
      <c r="J354" s="325">
        <f t="shared" si="435"/>
        <v>0</v>
      </c>
      <c r="K354" s="325"/>
      <c r="L354" s="325"/>
      <c r="M354" s="325"/>
      <c r="N354" s="325"/>
      <c r="O354" s="394"/>
      <c r="P354" s="360">
        <f t="shared" si="463"/>
        <v>95</v>
      </c>
      <c r="Q354" s="359" t="str">
        <f t="shared" si="426"/>
        <v>cxx95</v>
      </c>
      <c r="R354" s="334">
        <f t="shared" si="436"/>
        <v>3</v>
      </c>
      <c r="S354" s="82">
        <f t="shared" si="437"/>
        <v>0</v>
      </c>
      <c r="T354" s="295">
        <f t="shared" si="438"/>
        <v>0</v>
      </c>
      <c r="U354" s="295">
        <f t="shared" si="464"/>
        <v>0</v>
      </c>
      <c r="V354" s="295">
        <f t="shared" si="439"/>
        <v>0</v>
      </c>
      <c r="W354">
        <v>94</v>
      </c>
      <c r="X354" s="325">
        <f t="shared" si="440"/>
        <v>0</v>
      </c>
      <c r="Y354" s="325"/>
      <c r="Z354" s="325"/>
      <c r="AA354" s="325"/>
      <c r="AB354" s="325"/>
      <c r="AC354" s="394"/>
      <c r="AD354" s="360">
        <f t="shared" si="465"/>
        <v>95</v>
      </c>
      <c r="AE354" s="359" t="str">
        <f t="shared" si="427"/>
        <v>cxx95</v>
      </c>
      <c r="AF354" s="334">
        <f t="shared" si="441"/>
        <v>3</v>
      </c>
      <c r="AG354" s="82">
        <f t="shared" si="442"/>
        <v>0</v>
      </c>
      <c r="AH354" s="295">
        <f t="shared" si="443"/>
        <v>0</v>
      </c>
      <c r="AI354" s="295">
        <f t="shared" si="466"/>
        <v>0</v>
      </c>
      <c r="AJ354" s="295">
        <f t="shared" si="444"/>
        <v>0</v>
      </c>
      <c r="AK354">
        <v>94</v>
      </c>
      <c r="AL354" s="325">
        <f t="shared" si="445"/>
        <v>0</v>
      </c>
      <c r="AM354" s="325"/>
      <c r="AN354" s="325"/>
      <c r="AO354" s="325"/>
      <c r="AP354" s="325"/>
      <c r="AQ354" s="394"/>
      <c r="AR354" s="360">
        <f t="shared" si="467"/>
        <v>95</v>
      </c>
      <c r="AS354" s="359" t="str">
        <f t="shared" si="428"/>
        <v>cxx95</v>
      </c>
      <c r="AT354" s="334">
        <f t="shared" si="446"/>
        <v>3</v>
      </c>
      <c r="AU354" s="82">
        <f t="shared" si="447"/>
        <v>0</v>
      </c>
      <c r="AV354" s="295">
        <f t="shared" si="448"/>
        <v>0</v>
      </c>
      <c r="AW354" s="295">
        <f t="shared" si="468"/>
        <v>0</v>
      </c>
      <c r="AX354" s="295">
        <f t="shared" si="449"/>
        <v>0</v>
      </c>
      <c r="AY354">
        <v>94</v>
      </c>
      <c r="AZ354" s="325">
        <f t="shared" si="450"/>
        <v>0</v>
      </c>
      <c r="BA354" s="325"/>
      <c r="BB354" s="325"/>
      <c r="BC354" s="325"/>
      <c r="BD354" s="325"/>
      <c r="BE354" s="394"/>
      <c r="BF354" s="360">
        <f t="shared" si="469"/>
        <v>95</v>
      </c>
      <c r="BG354" s="359" t="str">
        <f t="shared" si="429"/>
        <v>cxx95</v>
      </c>
      <c r="BH354" s="334">
        <f t="shared" si="451"/>
        <v>3</v>
      </c>
      <c r="BI354" s="82">
        <f t="shared" si="452"/>
        <v>0</v>
      </c>
      <c r="BJ354" s="295">
        <f t="shared" si="453"/>
        <v>0</v>
      </c>
      <c r="BK354" s="295">
        <f t="shared" si="470"/>
        <v>0</v>
      </c>
      <c r="BL354" s="295">
        <f t="shared" si="454"/>
        <v>0</v>
      </c>
      <c r="BM354">
        <v>94</v>
      </c>
      <c r="BN354" s="325">
        <f t="shared" si="455"/>
        <v>0</v>
      </c>
      <c r="BO354" s="325"/>
      <c r="BP354" s="325"/>
      <c r="BQ354" s="325"/>
      <c r="BR354" s="325"/>
      <c r="BS354" s="394"/>
      <c r="BT354" s="360">
        <f t="shared" si="471"/>
        <v>95</v>
      </c>
      <c r="BU354" s="359" t="str">
        <f t="shared" si="430"/>
        <v>cxx95</v>
      </c>
      <c r="BV354" s="334">
        <f t="shared" si="456"/>
        <v>3</v>
      </c>
      <c r="BW354" s="82">
        <f t="shared" si="457"/>
        <v>0</v>
      </c>
      <c r="BX354" s="295">
        <f t="shared" si="458"/>
        <v>0</v>
      </c>
      <c r="BY354" s="295">
        <f t="shared" si="472"/>
        <v>0</v>
      </c>
      <c r="BZ354" s="295">
        <f t="shared" si="459"/>
        <v>0</v>
      </c>
      <c r="CA354">
        <v>94</v>
      </c>
      <c r="CB354" s="325">
        <f t="shared" si="460"/>
        <v>0</v>
      </c>
      <c r="CC354" s="325"/>
      <c r="CD354" s="325"/>
      <c r="CE354" s="325"/>
      <c r="CF354" s="325"/>
      <c r="CH354" s="394"/>
    </row>
    <row r="355" spans="1:86" ht="15" customHeight="1">
      <c r="A355" s="394"/>
      <c r="B355" s="360">
        <f t="shared" si="461"/>
        <v>96</v>
      </c>
      <c r="C355" s="359" t="str">
        <f t="shared" si="425"/>
        <v>cxx96</v>
      </c>
      <c r="D355" s="334">
        <f t="shared" si="431"/>
        <v>3</v>
      </c>
      <c r="E355" s="82">
        <f t="shared" si="432"/>
        <v>0</v>
      </c>
      <c r="F355" s="295">
        <f t="shared" si="433"/>
        <v>0</v>
      </c>
      <c r="G355" s="295">
        <f t="shared" si="462"/>
        <v>0</v>
      </c>
      <c r="H355" s="295">
        <f t="shared" si="434"/>
        <v>0</v>
      </c>
      <c r="I355" s="156">
        <v>95</v>
      </c>
      <c r="J355" s="325">
        <f t="shared" si="435"/>
        <v>0</v>
      </c>
      <c r="K355" s="325"/>
      <c r="L355" s="325"/>
      <c r="M355" s="325"/>
      <c r="N355" s="325"/>
      <c r="O355" s="394"/>
      <c r="P355" s="360">
        <f t="shared" si="463"/>
        <v>96</v>
      </c>
      <c r="Q355" s="359" t="str">
        <f t="shared" si="426"/>
        <v>cxx96</v>
      </c>
      <c r="R355" s="334">
        <f t="shared" si="436"/>
        <v>3</v>
      </c>
      <c r="S355" s="82">
        <f t="shared" si="437"/>
        <v>0</v>
      </c>
      <c r="T355" s="295">
        <f t="shared" si="438"/>
        <v>0</v>
      </c>
      <c r="U355" s="295">
        <f t="shared" si="464"/>
        <v>0</v>
      </c>
      <c r="V355" s="295">
        <f t="shared" si="439"/>
        <v>0</v>
      </c>
      <c r="W355" s="156">
        <v>95</v>
      </c>
      <c r="X355" s="325">
        <f t="shared" si="440"/>
        <v>0</v>
      </c>
      <c r="Y355" s="325"/>
      <c r="Z355" s="325"/>
      <c r="AA355" s="325"/>
      <c r="AB355" s="325"/>
      <c r="AC355" s="394"/>
      <c r="AD355" s="360">
        <f t="shared" si="465"/>
        <v>96</v>
      </c>
      <c r="AE355" s="359" t="str">
        <f t="shared" si="427"/>
        <v>cxx96</v>
      </c>
      <c r="AF355" s="334">
        <f t="shared" si="441"/>
        <v>3</v>
      </c>
      <c r="AG355" s="82">
        <f t="shared" si="442"/>
        <v>0</v>
      </c>
      <c r="AH355" s="295">
        <f t="shared" si="443"/>
        <v>0</v>
      </c>
      <c r="AI355" s="295">
        <f t="shared" si="466"/>
        <v>0</v>
      </c>
      <c r="AJ355" s="295">
        <f t="shared" si="444"/>
        <v>0</v>
      </c>
      <c r="AK355" s="156">
        <v>95</v>
      </c>
      <c r="AL355" s="325">
        <f t="shared" si="445"/>
        <v>0</v>
      </c>
      <c r="AM355" s="325"/>
      <c r="AN355" s="325"/>
      <c r="AO355" s="325"/>
      <c r="AP355" s="325"/>
      <c r="AQ355" s="394"/>
      <c r="AR355" s="360">
        <f t="shared" si="467"/>
        <v>96</v>
      </c>
      <c r="AS355" s="359" t="str">
        <f t="shared" si="428"/>
        <v>cxx96</v>
      </c>
      <c r="AT355" s="334">
        <f t="shared" si="446"/>
        <v>3</v>
      </c>
      <c r="AU355" s="82">
        <f t="shared" si="447"/>
        <v>0</v>
      </c>
      <c r="AV355" s="295">
        <f t="shared" si="448"/>
        <v>0</v>
      </c>
      <c r="AW355" s="295">
        <f t="shared" si="468"/>
        <v>0</v>
      </c>
      <c r="AX355" s="295">
        <f t="shared" si="449"/>
        <v>0</v>
      </c>
      <c r="AY355" s="156">
        <v>95</v>
      </c>
      <c r="AZ355" s="325">
        <f t="shared" si="450"/>
        <v>0</v>
      </c>
      <c r="BA355" s="325"/>
      <c r="BB355" s="325"/>
      <c r="BC355" s="325"/>
      <c r="BD355" s="325"/>
      <c r="BE355" s="394"/>
      <c r="BF355" s="360">
        <f t="shared" si="469"/>
        <v>96</v>
      </c>
      <c r="BG355" s="359" t="str">
        <f t="shared" si="429"/>
        <v>cxx96</v>
      </c>
      <c r="BH355" s="334">
        <f t="shared" si="451"/>
        <v>3</v>
      </c>
      <c r="BI355" s="82">
        <f t="shared" si="452"/>
        <v>0</v>
      </c>
      <c r="BJ355" s="295">
        <f t="shared" si="453"/>
        <v>0</v>
      </c>
      <c r="BK355" s="295">
        <f t="shared" si="470"/>
        <v>0</v>
      </c>
      <c r="BL355" s="295">
        <f t="shared" si="454"/>
        <v>0</v>
      </c>
      <c r="BM355" s="156">
        <v>95</v>
      </c>
      <c r="BN355" s="325">
        <f t="shared" si="455"/>
        <v>0</v>
      </c>
      <c r="BO355" s="325"/>
      <c r="BP355" s="325"/>
      <c r="BQ355" s="325"/>
      <c r="BR355" s="325"/>
      <c r="BS355" s="394"/>
      <c r="BT355" s="360">
        <f t="shared" si="471"/>
        <v>96</v>
      </c>
      <c r="BU355" s="359" t="str">
        <f t="shared" si="430"/>
        <v>cxx96</v>
      </c>
      <c r="BV355" s="334">
        <f t="shared" si="456"/>
        <v>3</v>
      </c>
      <c r="BW355" s="82">
        <f t="shared" si="457"/>
        <v>0</v>
      </c>
      <c r="BX355" s="295">
        <f t="shared" si="458"/>
        <v>0</v>
      </c>
      <c r="BY355" s="295">
        <f t="shared" si="472"/>
        <v>0</v>
      </c>
      <c r="BZ355" s="295">
        <f t="shared" si="459"/>
        <v>0</v>
      </c>
      <c r="CA355" s="156">
        <v>95</v>
      </c>
      <c r="CB355" s="325">
        <f t="shared" si="460"/>
        <v>0</v>
      </c>
      <c r="CC355" s="325"/>
      <c r="CD355" s="325"/>
      <c r="CE355" s="325"/>
      <c r="CF355" s="325"/>
      <c r="CH355" s="394"/>
    </row>
    <row r="356" spans="1:86" ht="15" customHeight="1">
      <c r="A356" s="394"/>
      <c r="B356" s="360">
        <f t="shared" si="461"/>
        <v>97</v>
      </c>
      <c r="C356" s="359" t="str">
        <f t="shared" si="425"/>
        <v>cxx97</v>
      </c>
      <c r="D356" s="334">
        <f t="shared" si="431"/>
        <v>3</v>
      </c>
      <c r="E356" s="82">
        <f t="shared" si="432"/>
        <v>0</v>
      </c>
      <c r="F356" s="295">
        <f t="shared" si="433"/>
        <v>0</v>
      </c>
      <c r="G356" s="295">
        <f t="shared" si="462"/>
        <v>0</v>
      </c>
      <c r="H356" s="295">
        <f t="shared" si="434"/>
        <v>0</v>
      </c>
      <c r="I356">
        <v>96</v>
      </c>
      <c r="J356" s="325">
        <f t="shared" si="435"/>
        <v>0</v>
      </c>
      <c r="K356" s="325"/>
      <c r="L356" s="325"/>
      <c r="M356" s="325"/>
      <c r="N356" s="325"/>
      <c r="O356" s="394"/>
      <c r="P356" s="360">
        <f t="shared" si="463"/>
        <v>97</v>
      </c>
      <c r="Q356" s="359" t="str">
        <f t="shared" si="426"/>
        <v>cxx97</v>
      </c>
      <c r="R356" s="334">
        <f t="shared" si="436"/>
        <v>3</v>
      </c>
      <c r="S356" s="82">
        <f t="shared" si="437"/>
        <v>0</v>
      </c>
      <c r="T356" s="295">
        <f t="shared" si="438"/>
        <v>0</v>
      </c>
      <c r="U356" s="295">
        <f t="shared" si="464"/>
        <v>0</v>
      </c>
      <c r="V356" s="295">
        <f t="shared" si="439"/>
        <v>0</v>
      </c>
      <c r="W356">
        <v>96</v>
      </c>
      <c r="X356" s="325">
        <f t="shared" si="440"/>
        <v>0</v>
      </c>
      <c r="Y356" s="325"/>
      <c r="Z356" s="325"/>
      <c r="AA356" s="325"/>
      <c r="AB356" s="325"/>
      <c r="AC356" s="394"/>
      <c r="AD356" s="360">
        <f t="shared" si="465"/>
        <v>97</v>
      </c>
      <c r="AE356" s="359" t="str">
        <f t="shared" si="427"/>
        <v>cxx97</v>
      </c>
      <c r="AF356" s="334">
        <f t="shared" si="441"/>
        <v>3</v>
      </c>
      <c r="AG356" s="82">
        <f t="shared" si="442"/>
        <v>0</v>
      </c>
      <c r="AH356" s="295">
        <f t="shared" si="443"/>
        <v>0</v>
      </c>
      <c r="AI356" s="295">
        <f t="shared" si="466"/>
        <v>0</v>
      </c>
      <c r="AJ356" s="295">
        <f t="shared" si="444"/>
        <v>0</v>
      </c>
      <c r="AK356">
        <v>96</v>
      </c>
      <c r="AL356" s="325">
        <f t="shared" si="445"/>
        <v>0</v>
      </c>
      <c r="AM356" s="325"/>
      <c r="AN356" s="325"/>
      <c r="AO356" s="325"/>
      <c r="AP356" s="325"/>
      <c r="AQ356" s="394"/>
      <c r="AR356" s="360">
        <f t="shared" si="467"/>
        <v>97</v>
      </c>
      <c r="AS356" s="359" t="str">
        <f t="shared" si="428"/>
        <v>cxx97</v>
      </c>
      <c r="AT356" s="334">
        <f t="shared" si="446"/>
        <v>3</v>
      </c>
      <c r="AU356" s="82">
        <f t="shared" si="447"/>
        <v>0</v>
      </c>
      <c r="AV356" s="295">
        <f t="shared" si="448"/>
        <v>0</v>
      </c>
      <c r="AW356" s="295">
        <f t="shared" si="468"/>
        <v>0</v>
      </c>
      <c r="AX356" s="295">
        <f t="shared" si="449"/>
        <v>0</v>
      </c>
      <c r="AY356">
        <v>96</v>
      </c>
      <c r="AZ356" s="325">
        <f t="shared" si="450"/>
        <v>0</v>
      </c>
      <c r="BA356" s="325"/>
      <c r="BB356" s="325"/>
      <c r="BC356" s="325"/>
      <c r="BD356" s="325"/>
      <c r="BE356" s="394"/>
      <c r="BF356" s="360">
        <f t="shared" si="469"/>
        <v>97</v>
      </c>
      <c r="BG356" s="359" t="str">
        <f t="shared" si="429"/>
        <v>cxx97</v>
      </c>
      <c r="BH356" s="334">
        <f t="shared" si="451"/>
        <v>3</v>
      </c>
      <c r="BI356" s="82">
        <f t="shared" si="452"/>
        <v>0</v>
      </c>
      <c r="BJ356" s="295">
        <f t="shared" si="453"/>
        <v>0</v>
      </c>
      <c r="BK356" s="295">
        <f t="shared" si="470"/>
        <v>0</v>
      </c>
      <c r="BL356" s="295">
        <f t="shared" si="454"/>
        <v>0</v>
      </c>
      <c r="BM356">
        <v>96</v>
      </c>
      <c r="BN356" s="325">
        <f t="shared" si="455"/>
        <v>0</v>
      </c>
      <c r="BO356" s="325"/>
      <c r="BP356" s="325"/>
      <c r="BQ356" s="325"/>
      <c r="BR356" s="325"/>
      <c r="BS356" s="394"/>
      <c r="BT356" s="360">
        <f t="shared" si="471"/>
        <v>97</v>
      </c>
      <c r="BU356" s="359" t="str">
        <f t="shared" si="430"/>
        <v>cxx97</v>
      </c>
      <c r="BV356" s="334">
        <f t="shared" si="456"/>
        <v>3</v>
      </c>
      <c r="BW356" s="82">
        <f t="shared" si="457"/>
        <v>0</v>
      </c>
      <c r="BX356" s="295">
        <f t="shared" si="458"/>
        <v>0</v>
      </c>
      <c r="BY356" s="295">
        <f t="shared" si="472"/>
        <v>0</v>
      </c>
      <c r="BZ356" s="295">
        <f t="shared" si="459"/>
        <v>0</v>
      </c>
      <c r="CA356">
        <v>96</v>
      </c>
      <c r="CB356" s="325">
        <f t="shared" si="460"/>
        <v>0</v>
      </c>
      <c r="CC356" s="325"/>
      <c r="CD356" s="325"/>
      <c r="CE356" s="325"/>
      <c r="CF356" s="325"/>
      <c r="CH356" s="394"/>
    </row>
    <row r="357" spans="1:86" ht="15" customHeight="1">
      <c r="A357" s="394"/>
      <c r="B357" s="360">
        <f t="shared" si="461"/>
        <v>98</v>
      </c>
      <c r="C357" s="359" t="str">
        <f t="shared" si="425"/>
        <v>cxx98</v>
      </c>
      <c r="D357" s="334">
        <f t="shared" ref="D357:D379" si="473">IF(I357&gt;emp1_fin,3,IF(I357&lt;=emp1_conge,0,2))</f>
        <v>3</v>
      </c>
      <c r="E357" s="82">
        <f t="shared" ref="E357:E379" si="474">IF(D357=2,emp1_vers,0)</f>
        <v>0</v>
      </c>
      <c r="F357" s="295">
        <f t="shared" ref="F357:F379" si="475">IF(D357=0,0,ROUND(emp1_tx*H356,2))</f>
        <v>0</v>
      </c>
      <c r="G357" s="295">
        <f t="shared" si="462"/>
        <v>0</v>
      </c>
      <c r="H357" s="295">
        <f t="shared" ref="H357:H379" si="476">IF(OR(D357=3,I357=emp1_fin),0,IF(D357=0,H356+J357,H356-G357))</f>
        <v>0</v>
      </c>
      <c r="I357" s="156">
        <v>97</v>
      </c>
      <c r="J357" s="325">
        <f t="shared" ref="J357:J379" si="477">IF(AND(D357=0,D358=2),emp1_int_cumu,0)</f>
        <v>0</v>
      </c>
      <c r="K357" s="325"/>
      <c r="L357" s="325"/>
      <c r="M357" s="325"/>
      <c r="N357" s="325"/>
      <c r="O357" s="394"/>
      <c r="P357" s="360">
        <f t="shared" si="463"/>
        <v>98</v>
      </c>
      <c r="Q357" s="359" t="str">
        <f t="shared" si="426"/>
        <v>cxx98</v>
      </c>
      <c r="R357" s="334">
        <f t="shared" ref="R357:R379" si="478">IF(W357&gt;emp2_fin,3,IF(W357&lt;=emp2_conge,0,2))</f>
        <v>3</v>
      </c>
      <c r="S357" s="82">
        <f t="shared" ref="S357:S379" si="479">IF(R357=2,emp2_vers,0)</f>
        <v>0</v>
      </c>
      <c r="T357" s="295">
        <f t="shared" ref="T357:T379" si="480">IF(R357=0,0,ROUND(emp2_tx*V356,2))</f>
        <v>0</v>
      </c>
      <c r="U357" s="295">
        <f t="shared" si="464"/>
        <v>0</v>
      </c>
      <c r="V357" s="295">
        <f t="shared" ref="V357:V379" si="481">IF(OR(R357=3,W357=emp2_fin),0,IF(R357=0,V356+X357,V356-U357))</f>
        <v>0</v>
      </c>
      <c r="W357" s="156">
        <v>97</v>
      </c>
      <c r="X357" s="325">
        <f t="shared" ref="X357:X379" si="482">IF(AND(R357=0,R358=2),emp2_int_cumu,0)</f>
        <v>0</v>
      </c>
      <c r="Y357" s="325"/>
      <c r="Z357" s="325"/>
      <c r="AA357" s="325"/>
      <c r="AB357" s="325"/>
      <c r="AC357" s="394"/>
      <c r="AD357" s="360">
        <f t="shared" si="465"/>
        <v>98</v>
      </c>
      <c r="AE357" s="359" t="str">
        <f t="shared" si="427"/>
        <v>cxx98</v>
      </c>
      <c r="AF357" s="334">
        <f t="shared" ref="AF357:AF379" si="483">IF(AK357&gt;emp3_fin,3,IF(AK357&lt;=emp3_conge,0,2))</f>
        <v>3</v>
      </c>
      <c r="AG357" s="82">
        <f t="shared" ref="AG357:AG379" si="484">IF(AF357=2,emp3_vers,0)</f>
        <v>0</v>
      </c>
      <c r="AH357" s="295">
        <f t="shared" ref="AH357:AH379" si="485">IF(AF357=0,0,ROUND(emp3_tx*AJ356,2))</f>
        <v>0</v>
      </c>
      <c r="AI357" s="295">
        <f t="shared" si="466"/>
        <v>0</v>
      </c>
      <c r="AJ357" s="295">
        <f t="shared" ref="AJ357:AJ379" si="486">IF(OR(AF357=3,AK357=emp3_fin),0,IF(AF357=0,AJ356+AL357,AJ356-AI357))</f>
        <v>0</v>
      </c>
      <c r="AK357" s="156">
        <v>97</v>
      </c>
      <c r="AL357" s="325">
        <f t="shared" ref="AL357:AL379" si="487">IF(AND(AF357=0,AF358=2),emp3_int_cumu,0)</f>
        <v>0</v>
      </c>
      <c r="AM357" s="325"/>
      <c r="AN357" s="325"/>
      <c r="AO357" s="325"/>
      <c r="AP357" s="325"/>
      <c r="AQ357" s="394"/>
      <c r="AR357" s="360">
        <f t="shared" si="467"/>
        <v>98</v>
      </c>
      <c r="AS357" s="359" t="str">
        <f t="shared" si="428"/>
        <v>cxx98</v>
      </c>
      <c r="AT357" s="334">
        <f t="shared" ref="AT357:AT379" si="488">IF(AY357&gt;emp4_fin,3,IF(AY357&lt;=emp4_conge,0,2))</f>
        <v>3</v>
      </c>
      <c r="AU357" s="82">
        <f t="shared" ref="AU357:AU379" si="489">IF(AT357=2,emp4_vers,0)</f>
        <v>0</v>
      </c>
      <c r="AV357" s="295">
        <f t="shared" ref="AV357:AV379" si="490">IF(AT357=0,0,ROUND(emp4_tx*AX356,2))</f>
        <v>0</v>
      </c>
      <c r="AW357" s="295">
        <f t="shared" si="468"/>
        <v>0</v>
      </c>
      <c r="AX357" s="295">
        <f t="shared" ref="AX357:AX379" si="491">IF(OR(AT357=3,AY357=emp4_fin),0,IF(AT357=0,AX356+AZ357,AX356-AW357))</f>
        <v>0</v>
      </c>
      <c r="AY357" s="156">
        <v>97</v>
      </c>
      <c r="AZ357" s="325">
        <f t="shared" ref="AZ357:AZ379" si="492">IF(AND(AT357=0,AT358=2),emp4_int_cumu,0)</f>
        <v>0</v>
      </c>
      <c r="BA357" s="325"/>
      <c r="BB357" s="325"/>
      <c r="BC357" s="325"/>
      <c r="BD357" s="325"/>
      <c r="BE357" s="394"/>
      <c r="BF357" s="360">
        <f t="shared" si="469"/>
        <v>98</v>
      </c>
      <c r="BG357" s="359" t="str">
        <f t="shared" si="429"/>
        <v>cxx98</v>
      </c>
      <c r="BH357" s="334">
        <f t="shared" ref="BH357:BH379" si="493">IF(BM357&gt;emp5_fin,3,IF(BM357&lt;=emp5_conge,0,2))</f>
        <v>3</v>
      </c>
      <c r="BI357" s="82">
        <f t="shared" ref="BI357:BI379" si="494">IF(BH357=2,emp5_vers,0)</f>
        <v>0</v>
      </c>
      <c r="BJ357" s="295">
        <f t="shared" ref="BJ357:BJ379" si="495">IF(BH357=0,0,ROUND(emp5_tx*BL356,2))</f>
        <v>0</v>
      </c>
      <c r="BK357" s="295">
        <f t="shared" si="470"/>
        <v>0</v>
      </c>
      <c r="BL357" s="295">
        <f t="shared" ref="BL357:BL379" si="496">IF(OR(BH357=3,BM357=emp5_fin),0,IF(BH357=0,BL356+BN357,BL356-BK357))</f>
        <v>0</v>
      </c>
      <c r="BM357" s="156">
        <v>97</v>
      </c>
      <c r="BN357" s="325">
        <f t="shared" ref="BN357:BN379" si="497">IF(AND(BH357=0,BH358=2),emp5_int_cumu,0)</f>
        <v>0</v>
      </c>
      <c r="BO357" s="325"/>
      <c r="BP357" s="325"/>
      <c r="BQ357" s="325"/>
      <c r="BR357" s="325"/>
      <c r="BS357" s="394"/>
      <c r="BT357" s="360">
        <f t="shared" si="471"/>
        <v>98</v>
      </c>
      <c r="BU357" s="359" t="str">
        <f t="shared" si="430"/>
        <v>cxx98</v>
      </c>
      <c r="BV357" s="334">
        <f t="shared" ref="BV357:BV379" si="498">IF(CA357&gt;emp6_fin,3,IF(CA357&lt;=emp6_conge,0,2))</f>
        <v>3</v>
      </c>
      <c r="BW357" s="82">
        <f t="shared" ref="BW357:BW379" si="499">IF(BV357=2,emp6_vers,0)</f>
        <v>0</v>
      </c>
      <c r="BX357" s="295">
        <f t="shared" ref="BX357:BX379" si="500">IF(BV357=0,0,ROUND(emp6_tx*BZ356,2))</f>
        <v>0</v>
      </c>
      <c r="BY357" s="295">
        <f t="shared" si="472"/>
        <v>0</v>
      </c>
      <c r="BZ357" s="295">
        <f t="shared" ref="BZ357:BZ379" si="501">IF(OR(BV357=3,CA357=emp6_fin),0,IF(BV357=0,BZ356+CB357,BZ356-BY357))</f>
        <v>0</v>
      </c>
      <c r="CA357" s="156">
        <v>97</v>
      </c>
      <c r="CB357" s="325">
        <f t="shared" ref="CB357:CB379" si="502">IF(AND(BV357=0,BV358=2),emp6_int_cumu,0)</f>
        <v>0</v>
      </c>
      <c r="CC357" s="325"/>
      <c r="CD357" s="325"/>
      <c r="CE357" s="325"/>
      <c r="CF357" s="325"/>
      <c r="CH357" s="394"/>
    </row>
    <row r="358" spans="1:86" ht="15" customHeight="1">
      <c r="A358" s="394"/>
      <c r="B358" s="360">
        <f t="shared" si="461"/>
        <v>99</v>
      </c>
      <c r="C358" s="359" t="str">
        <f t="shared" si="425"/>
        <v>cxx99</v>
      </c>
      <c r="D358" s="334">
        <f t="shared" si="473"/>
        <v>3</v>
      </c>
      <c r="E358" s="82">
        <f t="shared" si="474"/>
        <v>0</v>
      </c>
      <c r="F358" s="295">
        <f t="shared" si="475"/>
        <v>0</v>
      </c>
      <c r="G358" s="295">
        <f t="shared" si="462"/>
        <v>0</v>
      </c>
      <c r="H358" s="295">
        <f t="shared" si="476"/>
        <v>0</v>
      </c>
      <c r="I358">
        <v>98</v>
      </c>
      <c r="J358" s="325">
        <f t="shared" si="477"/>
        <v>0</v>
      </c>
      <c r="K358" s="325"/>
      <c r="L358" s="325"/>
      <c r="M358" s="325"/>
      <c r="N358" s="325"/>
      <c r="O358" s="394"/>
      <c r="P358" s="360">
        <f t="shared" si="463"/>
        <v>99</v>
      </c>
      <c r="Q358" s="359" t="str">
        <f t="shared" si="426"/>
        <v>cxx99</v>
      </c>
      <c r="R358" s="334">
        <f t="shared" si="478"/>
        <v>3</v>
      </c>
      <c r="S358" s="82">
        <f t="shared" si="479"/>
        <v>0</v>
      </c>
      <c r="T358" s="295">
        <f t="shared" si="480"/>
        <v>0</v>
      </c>
      <c r="U358" s="295">
        <f t="shared" si="464"/>
        <v>0</v>
      </c>
      <c r="V358" s="295">
        <f t="shared" si="481"/>
        <v>0</v>
      </c>
      <c r="W358">
        <v>98</v>
      </c>
      <c r="X358" s="325">
        <f t="shared" si="482"/>
        <v>0</v>
      </c>
      <c r="Y358" s="325"/>
      <c r="Z358" s="325"/>
      <c r="AA358" s="325"/>
      <c r="AB358" s="325"/>
      <c r="AC358" s="394"/>
      <c r="AD358" s="360">
        <f t="shared" si="465"/>
        <v>99</v>
      </c>
      <c r="AE358" s="359" t="str">
        <f t="shared" si="427"/>
        <v>cxx99</v>
      </c>
      <c r="AF358" s="334">
        <f t="shared" si="483"/>
        <v>3</v>
      </c>
      <c r="AG358" s="82">
        <f t="shared" si="484"/>
        <v>0</v>
      </c>
      <c r="AH358" s="295">
        <f t="shared" si="485"/>
        <v>0</v>
      </c>
      <c r="AI358" s="295">
        <f t="shared" si="466"/>
        <v>0</v>
      </c>
      <c r="AJ358" s="295">
        <f t="shared" si="486"/>
        <v>0</v>
      </c>
      <c r="AK358">
        <v>98</v>
      </c>
      <c r="AL358" s="325">
        <f t="shared" si="487"/>
        <v>0</v>
      </c>
      <c r="AM358" s="325"/>
      <c r="AN358" s="325"/>
      <c r="AO358" s="325"/>
      <c r="AP358" s="325"/>
      <c r="AQ358" s="394"/>
      <c r="AR358" s="360">
        <f t="shared" si="467"/>
        <v>99</v>
      </c>
      <c r="AS358" s="359" t="str">
        <f t="shared" si="428"/>
        <v>cxx99</v>
      </c>
      <c r="AT358" s="334">
        <f t="shared" si="488"/>
        <v>3</v>
      </c>
      <c r="AU358" s="82">
        <f t="shared" si="489"/>
        <v>0</v>
      </c>
      <c r="AV358" s="295">
        <f t="shared" si="490"/>
        <v>0</v>
      </c>
      <c r="AW358" s="295">
        <f t="shared" si="468"/>
        <v>0</v>
      </c>
      <c r="AX358" s="295">
        <f t="shared" si="491"/>
        <v>0</v>
      </c>
      <c r="AY358">
        <v>98</v>
      </c>
      <c r="AZ358" s="325">
        <f t="shared" si="492"/>
        <v>0</v>
      </c>
      <c r="BA358" s="325"/>
      <c r="BB358" s="325"/>
      <c r="BC358" s="325"/>
      <c r="BD358" s="325"/>
      <c r="BE358" s="394"/>
      <c r="BF358" s="360">
        <f t="shared" si="469"/>
        <v>99</v>
      </c>
      <c r="BG358" s="359" t="str">
        <f t="shared" si="429"/>
        <v>cxx99</v>
      </c>
      <c r="BH358" s="334">
        <f t="shared" si="493"/>
        <v>3</v>
      </c>
      <c r="BI358" s="82">
        <f t="shared" si="494"/>
        <v>0</v>
      </c>
      <c r="BJ358" s="295">
        <f t="shared" si="495"/>
        <v>0</v>
      </c>
      <c r="BK358" s="295">
        <f t="shared" si="470"/>
        <v>0</v>
      </c>
      <c r="BL358" s="295">
        <f t="shared" si="496"/>
        <v>0</v>
      </c>
      <c r="BM358">
        <v>98</v>
      </c>
      <c r="BN358" s="325">
        <f t="shared" si="497"/>
        <v>0</v>
      </c>
      <c r="BO358" s="325"/>
      <c r="BP358" s="325"/>
      <c r="BQ358" s="325"/>
      <c r="BR358" s="325"/>
      <c r="BS358" s="394"/>
      <c r="BT358" s="360">
        <f t="shared" si="471"/>
        <v>99</v>
      </c>
      <c r="BU358" s="359" t="str">
        <f t="shared" si="430"/>
        <v>cxx99</v>
      </c>
      <c r="BV358" s="334">
        <f t="shared" si="498"/>
        <v>3</v>
      </c>
      <c r="BW358" s="82">
        <f t="shared" si="499"/>
        <v>0</v>
      </c>
      <c r="BX358" s="295">
        <f t="shared" si="500"/>
        <v>0</v>
      </c>
      <c r="BY358" s="295">
        <f t="shared" si="472"/>
        <v>0</v>
      </c>
      <c r="BZ358" s="295">
        <f t="shared" si="501"/>
        <v>0</v>
      </c>
      <c r="CA358">
        <v>98</v>
      </c>
      <c r="CB358" s="325">
        <f t="shared" si="502"/>
        <v>0</v>
      </c>
      <c r="CC358" s="325"/>
      <c r="CD358" s="325"/>
      <c r="CE358" s="325"/>
      <c r="CF358" s="325"/>
      <c r="CH358" s="394"/>
    </row>
    <row r="359" spans="1:86" ht="15" customHeight="1">
      <c r="A359" s="394"/>
      <c r="B359" s="360">
        <f t="shared" si="461"/>
        <v>100</v>
      </c>
      <c r="C359" s="359" t="str">
        <f t="shared" si="425"/>
        <v>cxx100</v>
      </c>
      <c r="D359" s="334">
        <f t="shared" si="473"/>
        <v>3</v>
      </c>
      <c r="E359" s="82">
        <f t="shared" si="474"/>
        <v>0</v>
      </c>
      <c r="F359" s="295">
        <f t="shared" si="475"/>
        <v>0</v>
      </c>
      <c r="G359" s="295">
        <f t="shared" si="462"/>
        <v>0</v>
      </c>
      <c r="H359" s="295">
        <f t="shared" si="476"/>
        <v>0</v>
      </c>
      <c r="I359" s="156">
        <v>99</v>
      </c>
      <c r="J359" s="325">
        <f t="shared" si="477"/>
        <v>0</v>
      </c>
      <c r="K359" s="325"/>
      <c r="L359" s="325"/>
      <c r="M359" s="325"/>
      <c r="N359" s="325"/>
      <c r="O359" s="394"/>
      <c r="P359" s="360">
        <f t="shared" si="463"/>
        <v>100</v>
      </c>
      <c r="Q359" s="359" t="str">
        <f t="shared" si="426"/>
        <v>cxx100</v>
      </c>
      <c r="R359" s="334">
        <f t="shared" si="478"/>
        <v>3</v>
      </c>
      <c r="S359" s="82">
        <f t="shared" si="479"/>
        <v>0</v>
      </c>
      <c r="T359" s="295">
        <f t="shared" si="480"/>
        <v>0</v>
      </c>
      <c r="U359" s="295">
        <f t="shared" si="464"/>
        <v>0</v>
      </c>
      <c r="V359" s="295">
        <f t="shared" si="481"/>
        <v>0</v>
      </c>
      <c r="W359" s="156">
        <v>99</v>
      </c>
      <c r="X359" s="325">
        <f t="shared" si="482"/>
        <v>0</v>
      </c>
      <c r="Y359" s="325"/>
      <c r="Z359" s="325"/>
      <c r="AA359" s="325"/>
      <c r="AB359" s="325"/>
      <c r="AC359" s="394"/>
      <c r="AD359" s="360">
        <f t="shared" si="465"/>
        <v>100</v>
      </c>
      <c r="AE359" s="359" t="str">
        <f t="shared" si="427"/>
        <v>cxx100</v>
      </c>
      <c r="AF359" s="334">
        <f t="shared" si="483"/>
        <v>3</v>
      </c>
      <c r="AG359" s="82">
        <f t="shared" si="484"/>
        <v>0</v>
      </c>
      <c r="AH359" s="295">
        <f t="shared" si="485"/>
        <v>0</v>
      </c>
      <c r="AI359" s="295">
        <f t="shared" si="466"/>
        <v>0</v>
      </c>
      <c r="AJ359" s="295">
        <f t="shared" si="486"/>
        <v>0</v>
      </c>
      <c r="AK359" s="156">
        <v>99</v>
      </c>
      <c r="AL359" s="325">
        <f t="shared" si="487"/>
        <v>0</v>
      </c>
      <c r="AM359" s="325"/>
      <c r="AN359" s="325"/>
      <c r="AO359" s="325"/>
      <c r="AP359" s="325"/>
      <c r="AQ359" s="394"/>
      <c r="AR359" s="360">
        <f t="shared" si="467"/>
        <v>100</v>
      </c>
      <c r="AS359" s="359" t="str">
        <f t="shared" si="428"/>
        <v>cxx100</v>
      </c>
      <c r="AT359" s="334">
        <f t="shared" si="488"/>
        <v>3</v>
      </c>
      <c r="AU359" s="82">
        <f t="shared" si="489"/>
        <v>0</v>
      </c>
      <c r="AV359" s="295">
        <f t="shared" si="490"/>
        <v>0</v>
      </c>
      <c r="AW359" s="295">
        <f t="shared" si="468"/>
        <v>0</v>
      </c>
      <c r="AX359" s="295">
        <f t="shared" si="491"/>
        <v>0</v>
      </c>
      <c r="AY359" s="156">
        <v>99</v>
      </c>
      <c r="AZ359" s="325">
        <f t="shared" si="492"/>
        <v>0</v>
      </c>
      <c r="BA359" s="325"/>
      <c r="BB359" s="325"/>
      <c r="BC359" s="325"/>
      <c r="BD359" s="325"/>
      <c r="BE359" s="394"/>
      <c r="BF359" s="360">
        <f t="shared" si="469"/>
        <v>100</v>
      </c>
      <c r="BG359" s="359" t="str">
        <f t="shared" si="429"/>
        <v>cxx100</v>
      </c>
      <c r="BH359" s="334">
        <f t="shared" si="493"/>
        <v>3</v>
      </c>
      <c r="BI359" s="82">
        <f t="shared" si="494"/>
        <v>0</v>
      </c>
      <c r="BJ359" s="295">
        <f t="shared" si="495"/>
        <v>0</v>
      </c>
      <c r="BK359" s="295">
        <f t="shared" si="470"/>
        <v>0</v>
      </c>
      <c r="BL359" s="295">
        <f t="shared" si="496"/>
        <v>0</v>
      </c>
      <c r="BM359" s="156">
        <v>99</v>
      </c>
      <c r="BN359" s="325">
        <f t="shared" si="497"/>
        <v>0</v>
      </c>
      <c r="BO359" s="325"/>
      <c r="BP359" s="325"/>
      <c r="BQ359" s="325"/>
      <c r="BR359" s="325"/>
      <c r="BS359" s="394"/>
      <c r="BT359" s="360">
        <f t="shared" si="471"/>
        <v>100</v>
      </c>
      <c r="BU359" s="359" t="str">
        <f t="shared" si="430"/>
        <v>cxx100</v>
      </c>
      <c r="BV359" s="334">
        <f t="shared" si="498"/>
        <v>3</v>
      </c>
      <c r="BW359" s="82">
        <f t="shared" si="499"/>
        <v>0</v>
      </c>
      <c r="BX359" s="295">
        <f t="shared" si="500"/>
        <v>0</v>
      </c>
      <c r="BY359" s="295">
        <f t="shared" si="472"/>
        <v>0</v>
      </c>
      <c r="BZ359" s="295">
        <f t="shared" si="501"/>
        <v>0</v>
      </c>
      <c r="CA359" s="156">
        <v>99</v>
      </c>
      <c r="CB359" s="325">
        <f t="shared" si="502"/>
        <v>0</v>
      </c>
      <c r="CC359" s="325"/>
      <c r="CD359" s="325"/>
      <c r="CE359" s="325"/>
      <c r="CF359" s="325"/>
      <c r="CH359" s="394"/>
    </row>
    <row r="360" spans="1:86" ht="15" customHeight="1">
      <c r="A360" s="394"/>
      <c r="B360" s="360">
        <f t="shared" si="461"/>
        <v>101</v>
      </c>
      <c r="C360" s="359" t="str">
        <f t="shared" si="425"/>
        <v>cxx101</v>
      </c>
      <c r="D360" s="334">
        <f t="shared" si="473"/>
        <v>3</v>
      </c>
      <c r="E360" s="82">
        <f t="shared" si="474"/>
        <v>0</v>
      </c>
      <c r="F360" s="295">
        <f t="shared" si="475"/>
        <v>0</v>
      </c>
      <c r="G360" s="295">
        <f t="shared" si="462"/>
        <v>0</v>
      </c>
      <c r="H360" s="295">
        <f t="shared" si="476"/>
        <v>0</v>
      </c>
      <c r="I360">
        <v>100</v>
      </c>
      <c r="J360" s="325">
        <f t="shared" si="477"/>
        <v>0</v>
      </c>
      <c r="K360" s="325"/>
      <c r="L360" s="325"/>
      <c r="M360" s="325"/>
      <c r="N360" s="325"/>
      <c r="O360" s="394"/>
      <c r="P360" s="360">
        <f t="shared" si="463"/>
        <v>101</v>
      </c>
      <c r="Q360" s="359" t="str">
        <f t="shared" si="426"/>
        <v>cxx101</v>
      </c>
      <c r="R360" s="334">
        <f t="shared" si="478"/>
        <v>3</v>
      </c>
      <c r="S360" s="82">
        <f t="shared" si="479"/>
        <v>0</v>
      </c>
      <c r="T360" s="295">
        <f t="shared" si="480"/>
        <v>0</v>
      </c>
      <c r="U360" s="295">
        <f t="shared" si="464"/>
        <v>0</v>
      </c>
      <c r="V360" s="295">
        <f t="shared" si="481"/>
        <v>0</v>
      </c>
      <c r="W360">
        <v>100</v>
      </c>
      <c r="X360" s="325">
        <f t="shared" si="482"/>
        <v>0</v>
      </c>
      <c r="Y360" s="325"/>
      <c r="Z360" s="325"/>
      <c r="AA360" s="325"/>
      <c r="AB360" s="325"/>
      <c r="AC360" s="394"/>
      <c r="AD360" s="360">
        <f t="shared" si="465"/>
        <v>101</v>
      </c>
      <c r="AE360" s="359" t="str">
        <f t="shared" si="427"/>
        <v>cxx101</v>
      </c>
      <c r="AF360" s="334">
        <f t="shared" si="483"/>
        <v>3</v>
      </c>
      <c r="AG360" s="82">
        <f t="shared" si="484"/>
        <v>0</v>
      </c>
      <c r="AH360" s="295">
        <f t="shared" si="485"/>
        <v>0</v>
      </c>
      <c r="AI360" s="295">
        <f t="shared" si="466"/>
        <v>0</v>
      </c>
      <c r="AJ360" s="295">
        <f t="shared" si="486"/>
        <v>0</v>
      </c>
      <c r="AK360">
        <v>100</v>
      </c>
      <c r="AL360" s="325">
        <f t="shared" si="487"/>
        <v>0</v>
      </c>
      <c r="AM360" s="325"/>
      <c r="AN360" s="325"/>
      <c r="AO360" s="325"/>
      <c r="AP360" s="325"/>
      <c r="AQ360" s="394"/>
      <c r="AR360" s="360">
        <f t="shared" si="467"/>
        <v>101</v>
      </c>
      <c r="AS360" s="359" t="str">
        <f t="shared" si="428"/>
        <v>cxx101</v>
      </c>
      <c r="AT360" s="334">
        <f t="shared" si="488"/>
        <v>3</v>
      </c>
      <c r="AU360" s="82">
        <f t="shared" si="489"/>
        <v>0</v>
      </c>
      <c r="AV360" s="295">
        <f t="shared" si="490"/>
        <v>0</v>
      </c>
      <c r="AW360" s="295">
        <f t="shared" si="468"/>
        <v>0</v>
      </c>
      <c r="AX360" s="295">
        <f t="shared" si="491"/>
        <v>0</v>
      </c>
      <c r="AY360">
        <v>100</v>
      </c>
      <c r="AZ360" s="325">
        <f t="shared" si="492"/>
        <v>0</v>
      </c>
      <c r="BA360" s="325"/>
      <c r="BB360" s="325"/>
      <c r="BC360" s="325"/>
      <c r="BD360" s="325"/>
      <c r="BE360" s="394"/>
      <c r="BF360" s="360">
        <f t="shared" si="469"/>
        <v>101</v>
      </c>
      <c r="BG360" s="359" t="str">
        <f t="shared" si="429"/>
        <v>cxx101</v>
      </c>
      <c r="BH360" s="334">
        <f t="shared" si="493"/>
        <v>3</v>
      </c>
      <c r="BI360" s="82">
        <f t="shared" si="494"/>
        <v>0</v>
      </c>
      <c r="BJ360" s="295">
        <f t="shared" si="495"/>
        <v>0</v>
      </c>
      <c r="BK360" s="295">
        <f t="shared" si="470"/>
        <v>0</v>
      </c>
      <c r="BL360" s="295">
        <f t="shared" si="496"/>
        <v>0</v>
      </c>
      <c r="BM360">
        <v>100</v>
      </c>
      <c r="BN360" s="325">
        <f t="shared" si="497"/>
        <v>0</v>
      </c>
      <c r="BO360" s="325"/>
      <c r="BP360" s="325"/>
      <c r="BQ360" s="325"/>
      <c r="BR360" s="325"/>
      <c r="BS360" s="394"/>
      <c r="BT360" s="360">
        <f t="shared" si="471"/>
        <v>101</v>
      </c>
      <c r="BU360" s="359" t="str">
        <f t="shared" si="430"/>
        <v>cxx101</v>
      </c>
      <c r="BV360" s="334">
        <f t="shared" si="498"/>
        <v>3</v>
      </c>
      <c r="BW360" s="82">
        <f t="shared" si="499"/>
        <v>0</v>
      </c>
      <c r="BX360" s="295">
        <f t="shared" si="500"/>
        <v>0</v>
      </c>
      <c r="BY360" s="295">
        <f t="shared" si="472"/>
        <v>0</v>
      </c>
      <c r="BZ360" s="295">
        <f t="shared" si="501"/>
        <v>0</v>
      </c>
      <c r="CA360">
        <v>100</v>
      </c>
      <c r="CB360" s="325">
        <f t="shared" si="502"/>
        <v>0</v>
      </c>
      <c r="CC360" s="325"/>
      <c r="CD360" s="325"/>
      <c r="CE360" s="325"/>
      <c r="CF360" s="325"/>
      <c r="CH360" s="394"/>
    </row>
    <row r="361" spans="1:86" ht="15" customHeight="1">
      <c r="A361" s="394"/>
      <c r="B361" s="360">
        <f t="shared" si="461"/>
        <v>102</v>
      </c>
      <c r="C361" s="359" t="str">
        <f t="shared" si="425"/>
        <v>cxx102</v>
      </c>
      <c r="D361" s="334">
        <f t="shared" si="473"/>
        <v>3</v>
      </c>
      <c r="E361" s="82">
        <f t="shared" si="474"/>
        <v>0</v>
      </c>
      <c r="F361" s="295">
        <f t="shared" si="475"/>
        <v>0</v>
      </c>
      <c r="G361" s="295">
        <f t="shared" si="462"/>
        <v>0</v>
      </c>
      <c r="H361" s="295">
        <f t="shared" si="476"/>
        <v>0</v>
      </c>
      <c r="I361" s="156">
        <v>101</v>
      </c>
      <c r="J361" s="325">
        <f t="shared" si="477"/>
        <v>0</v>
      </c>
      <c r="K361" s="325"/>
      <c r="L361" s="325"/>
      <c r="M361" s="325"/>
      <c r="N361" s="325"/>
      <c r="O361" s="394"/>
      <c r="P361" s="360">
        <f t="shared" si="463"/>
        <v>102</v>
      </c>
      <c r="Q361" s="359" t="str">
        <f t="shared" si="426"/>
        <v>cxx102</v>
      </c>
      <c r="R361" s="334">
        <f t="shared" si="478"/>
        <v>3</v>
      </c>
      <c r="S361" s="82">
        <f t="shared" si="479"/>
        <v>0</v>
      </c>
      <c r="T361" s="295">
        <f t="shared" si="480"/>
        <v>0</v>
      </c>
      <c r="U361" s="295">
        <f t="shared" si="464"/>
        <v>0</v>
      </c>
      <c r="V361" s="295">
        <f t="shared" si="481"/>
        <v>0</v>
      </c>
      <c r="W361" s="156">
        <v>101</v>
      </c>
      <c r="X361" s="325">
        <f t="shared" si="482"/>
        <v>0</v>
      </c>
      <c r="Y361" s="325"/>
      <c r="Z361" s="325"/>
      <c r="AA361" s="325"/>
      <c r="AB361" s="325"/>
      <c r="AC361" s="394"/>
      <c r="AD361" s="360">
        <f t="shared" si="465"/>
        <v>102</v>
      </c>
      <c r="AE361" s="359" t="str">
        <f t="shared" si="427"/>
        <v>cxx102</v>
      </c>
      <c r="AF361" s="334">
        <f t="shared" si="483"/>
        <v>3</v>
      </c>
      <c r="AG361" s="82">
        <f t="shared" si="484"/>
        <v>0</v>
      </c>
      <c r="AH361" s="295">
        <f t="shared" si="485"/>
        <v>0</v>
      </c>
      <c r="AI361" s="295">
        <f t="shared" si="466"/>
        <v>0</v>
      </c>
      <c r="AJ361" s="295">
        <f t="shared" si="486"/>
        <v>0</v>
      </c>
      <c r="AK361" s="156">
        <v>101</v>
      </c>
      <c r="AL361" s="325">
        <f t="shared" si="487"/>
        <v>0</v>
      </c>
      <c r="AM361" s="325"/>
      <c r="AN361" s="325"/>
      <c r="AO361" s="325"/>
      <c r="AP361" s="325"/>
      <c r="AQ361" s="394"/>
      <c r="AR361" s="360">
        <f t="shared" si="467"/>
        <v>102</v>
      </c>
      <c r="AS361" s="359" t="str">
        <f t="shared" si="428"/>
        <v>cxx102</v>
      </c>
      <c r="AT361" s="334">
        <f t="shared" si="488"/>
        <v>3</v>
      </c>
      <c r="AU361" s="82">
        <f t="shared" si="489"/>
        <v>0</v>
      </c>
      <c r="AV361" s="295">
        <f t="shared" si="490"/>
        <v>0</v>
      </c>
      <c r="AW361" s="295">
        <f t="shared" si="468"/>
        <v>0</v>
      </c>
      <c r="AX361" s="295">
        <f t="shared" si="491"/>
        <v>0</v>
      </c>
      <c r="AY361" s="156">
        <v>101</v>
      </c>
      <c r="AZ361" s="325">
        <f t="shared" si="492"/>
        <v>0</v>
      </c>
      <c r="BA361" s="325"/>
      <c r="BB361" s="325"/>
      <c r="BC361" s="325"/>
      <c r="BD361" s="325"/>
      <c r="BE361" s="394"/>
      <c r="BF361" s="360">
        <f t="shared" si="469"/>
        <v>102</v>
      </c>
      <c r="BG361" s="359" t="str">
        <f t="shared" si="429"/>
        <v>cxx102</v>
      </c>
      <c r="BH361" s="334">
        <f t="shared" si="493"/>
        <v>3</v>
      </c>
      <c r="BI361" s="82">
        <f t="shared" si="494"/>
        <v>0</v>
      </c>
      <c r="BJ361" s="295">
        <f t="shared" si="495"/>
        <v>0</v>
      </c>
      <c r="BK361" s="295">
        <f t="shared" si="470"/>
        <v>0</v>
      </c>
      <c r="BL361" s="295">
        <f t="shared" si="496"/>
        <v>0</v>
      </c>
      <c r="BM361" s="156">
        <v>101</v>
      </c>
      <c r="BN361" s="325">
        <f t="shared" si="497"/>
        <v>0</v>
      </c>
      <c r="BO361" s="325"/>
      <c r="BP361" s="325"/>
      <c r="BQ361" s="325"/>
      <c r="BR361" s="325"/>
      <c r="BS361" s="394"/>
      <c r="BT361" s="360">
        <f t="shared" si="471"/>
        <v>102</v>
      </c>
      <c r="BU361" s="359" t="str">
        <f t="shared" si="430"/>
        <v>cxx102</v>
      </c>
      <c r="BV361" s="334">
        <f t="shared" si="498"/>
        <v>3</v>
      </c>
      <c r="BW361" s="82">
        <f t="shared" si="499"/>
        <v>0</v>
      </c>
      <c r="BX361" s="295">
        <f t="shared" si="500"/>
        <v>0</v>
      </c>
      <c r="BY361" s="295">
        <f t="shared" si="472"/>
        <v>0</v>
      </c>
      <c r="BZ361" s="295">
        <f t="shared" si="501"/>
        <v>0</v>
      </c>
      <c r="CA361" s="156">
        <v>101</v>
      </c>
      <c r="CB361" s="325">
        <f t="shared" si="502"/>
        <v>0</v>
      </c>
      <c r="CC361" s="325"/>
      <c r="CD361" s="325"/>
      <c r="CE361" s="325"/>
      <c r="CF361" s="325"/>
      <c r="CH361" s="394"/>
    </row>
    <row r="362" spans="1:86" ht="15" customHeight="1">
      <c r="A362" s="394"/>
      <c r="B362" s="360">
        <f t="shared" si="461"/>
        <v>103</v>
      </c>
      <c r="C362" s="359" t="str">
        <f t="shared" si="425"/>
        <v>cxx103</v>
      </c>
      <c r="D362" s="334">
        <f t="shared" si="473"/>
        <v>3</v>
      </c>
      <c r="E362" s="82">
        <f t="shared" si="474"/>
        <v>0</v>
      </c>
      <c r="F362" s="295">
        <f t="shared" si="475"/>
        <v>0</v>
      </c>
      <c r="G362" s="295">
        <f t="shared" si="462"/>
        <v>0</v>
      </c>
      <c r="H362" s="295">
        <f t="shared" si="476"/>
        <v>0</v>
      </c>
      <c r="I362">
        <v>102</v>
      </c>
      <c r="J362" s="325">
        <f t="shared" si="477"/>
        <v>0</v>
      </c>
      <c r="K362" s="325"/>
      <c r="L362" s="325"/>
      <c r="M362" s="325"/>
      <c r="N362" s="325"/>
      <c r="O362" s="394"/>
      <c r="P362" s="360">
        <f t="shared" si="463"/>
        <v>103</v>
      </c>
      <c r="Q362" s="359" t="str">
        <f t="shared" si="426"/>
        <v>cxx103</v>
      </c>
      <c r="R362" s="334">
        <f t="shared" si="478"/>
        <v>3</v>
      </c>
      <c r="S362" s="82">
        <f t="shared" si="479"/>
        <v>0</v>
      </c>
      <c r="T362" s="295">
        <f t="shared" si="480"/>
        <v>0</v>
      </c>
      <c r="U362" s="295">
        <f t="shared" si="464"/>
        <v>0</v>
      </c>
      <c r="V362" s="295">
        <f t="shared" si="481"/>
        <v>0</v>
      </c>
      <c r="W362">
        <v>102</v>
      </c>
      <c r="X362" s="325">
        <f t="shared" si="482"/>
        <v>0</v>
      </c>
      <c r="Y362" s="325"/>
      <c r="Z362" s="325"/>
      <c r="AA362" s="325"/>
      <c r="AB362" s="325"/>
      <c r="AC362" s="394"/>
      <c r="AD362" s="360">
        <f t="shared" si="465"/>
        <v>103</v>
      </c>
      <c r="AE362" s="359" t="str">
        <f t="shared" si="427"/>
        <v>cxx103</v>
      </c>
      <c r="AF362" s="334">
        <f t="shared" si="483"/>
        <v>3</v>
      </c>
      <c r="AG362" s="82">
        <f t="shared" si="484"/>
        <v>0</v>
      </c>
      <c r="AH362" s="295">
        <f t="shared" si="485"/>
        <v>0</v>
      </c>
      <c r="AI362" s="295">
        <f t="shared" si="466"/>
        <v>0</v>
      </c>
      <c r="AJ362" s="295">
        <f t="shared" si="486"/>
        <v>0</v>
      </c>
      <c r="AK362">
        <v>102</v>
      </c>
      <c r="AL362" s="325">
        <f t="shared" si="487"/>
        <v>0</v>
      </c>
      <c r="AM362" s="325"/>
      <c r="AN362" s="325"/>
      <c r="AO362" s="325"/>
      <c r="AP362" s="325"/>
      <c r="AQ362" s="394"/>
      <c r="AR362" s="360">
        <f t="shared" si="467"/>
        <v>103</v>
      </c>
      <c r="AS362" s="359" t="str">
        <f t="shared" si="428"/>
        <v>cxx103</v>
      </c>
      <c r="AT362" s="334">
        <f t="shared" si="488"/>
        <v>3</v>
      </c>
      <c r="AU362" s="82">
        <f t="shared" si="489"/>
        <v>0</v>
      </c>
      <c r="AV362" s="295">
        <f t="shared" si="490"/>
        <v>0</v>
      </c>
      <c r="AW362" s="295">
        <f t="shared" si="468"/>
        <v>0</v>
      </c>
      <c r="AX362" s="295">
        <f t="shared" si="491"/>
        <v>0</v>
      </c>
      <c r="AY362">
        <v>102</v>
      </c>
      <c r="AZ362" s="325">
        <f t="shared" si="492"/>
        <v>0</v>
      </c>
      <c r="BA362" s="325"/>
      <c r="BB362" s="325"/>
      <c r="BC362" s="325"/>
      <c r="BD362" s="325"/>
      <c r="BE362" s="394"/>
      <c r="BF362" s="360">
        <f t="shared" si="469"/>
        <v>103</v>
      </c>
      <c r="BG362" s="359" t="str">
        <f t="shared" si="429"/>
        <v>cxx103</v>
      </c>
      <c r="BH362" s="334">
        <f t="shared" si="493"/>
        <v>3</v>
      </c>
      <c r="BI362" s="82">
        <f t="shared" si="494"/>
        <v>0</v>
      </c>
      <c r="BJ362" s="295">
        <f t="shared" si="495"/>
        <v>0</v>
      </c>
      <c r="BK362" s="295">
        <f t="shared" si="470"/>
        <v>0</v>
      </c>
      <c r="BL362" s="295">
        <f t="shared" si="496"/>
        <v>0</v>
      </c>
      <c r="BM362">
        <v>102</v>
      </c>
      <c r="BN362" s="325">
        <f t="shared" si="497"/>
        <v>0</v>
      </c>
      <c r="BO362" s="325"/>
      <c r="BP362" s="325"/>
      <c r="BQ362" s="325"/>
      <c r="BR362" s="325"/>
      <c r="BS362" s="394"/>
      <c r="BT362" s="360">
        <f t="shared" si="471"/>
        <v>103</v>
      </c>
      <c r="BU362" s="359" t="str">
        <f t="shared" si="430"/>
        <v>cxx103</v>
      </c>
      <c r="BV362" s="334">
        <f t="shared" si="498"/>
        <v>3</v>
      </c>
      <c r="BW362" s="82">
        <f t="shared" si="499"/>
        <v>0</v>
      </c>
      <c r="BX362" s="295">
        <f t="shared" si="500"/>
        <v>0</v>
      </c>
      <c r="BY362" s="295">
        <f t="shared" si="472"/>
        <v>0</v>
      </c>
      <c r="BZ362" s="295">
        <f t="shared" si="501"/>
        <v>0</v>
      </c>
      <c r="CA362">
        <v>102</v>
      </c>
      <c r="CB362" s="325">
        <f t="shared" si="502"/>
        <v>0</v>
      </c>
      <c r="CC362" s="325"/>
      <c r="CD362" s="325"/>
      <c r="CE362" s="325"/>
      <c r="CF362" s="325"/>
      <c r="CH362" s="394"/>
    </row>
    <row r="363" spans="1:86" ht="15" customHeight="1">
      <c r="A363" s="394"/>
      <c r="B363" s="360">
        <f t="shared" si="461"/>
        <v>104</v>
      </c>
      <c r="C363" s="359" t="str">
        <f t="shared" si="425"/>
        <v>cxx104</v>
      </c>
      <c r="D363" s="334">
        <f t="shared" si="473"/>
        <v>3</v>
      </c>
      <c r="E363" s="82">
        <f t="shared" si="474"/>
        <v>0</v>
      </c>
      <c r="F363" s="295">
        <f t="shared" si="475"/>
        <v>0</v>
      </c>
      <c r="G363" s="295">
        <f t="shared" si="462"/>
        <v>0</v>
      </c>
      <c r="H363" s="295">
        <f t="shared" si="476"/>
        <v>0</v>
      </c>
      <c r="I363">
        <v>103</v>
      </c>
      <c r="J363" s="325">
        <f t="shared" si="477"/>
        <v>0</v>
      </c>
      <c r="K363" s="325"/>
      <c r="L363" s="325"/>
      <c r="M363" s="325"/>
      <c r="N363" s="325"/>
      <c r="O363" s="394"/>
      <c r="P363" s="360">
        <f t="shared" si="463"/>
        <v>104</v>
      </c>
      <c r="Q363" s="359" t="str">
        <f t="shared" si="426"/>
        <v>cxx104</v>
      </c>
      <c r="R363" s="334">
        <f t="shared" si="478"/>
        <v>3</v>
      </c>
      <c r="S363" s="82">
        <f t="shared" si="479"/>
        <v>0</v>
      </c>
      <c r="T363" s="295">
        <f t="shared" si="480"/>
        <v>0</v>
      </c>
      <c r="U363" s="295">
        <f t="shared" si="464"/>
        <v>0</v>
      </c>
      <c r="V363" s="295">
        <f t="shared" si="481"/>
        <v>0</v>
      </c>
      <c r="W363">
        <v>103</v>
      </c>
      <c r="X363" s="325">
        <f t="shared" si="482"/>
        <v>0</v>
      </c>
      <c r="Y363" s="325"/>
      <c r="Z363" s="325"/>
      <c r="AA363" s="325"/>
      <c r="AB363" s="325"/>
      <c r="AC363" s="394"/>
      <c r="AD363" s="360">
        <f t="shared" si="465"/>
        <v>104</v>
      </c>
      <c r="AE363" s="359" t="str">
        <f t="shared" si="427"/>
        <v>cxx104</v>
      </c>
      <c r="AF363" s="334">
        <f t="shared" si="483"/>
        <v>3</v>
      </c>
      <c r="AG363" s="82">
        <f t="shared" si="484"/>
        <v>0</v>
      </c>
      <c r="AH363" s="295">
        <f t="shared" si="485"/>
        <v>0</v>
      </c>
      <c r="AI363" s="295">
        <f t="shared" si="466"/>
        <v>0</v>
      </c>
      <c r="AJ363" s="295">
        <f t="shared" si="486"/>
        <v>0</v>
      </c>
      <c r="AK363">
        <v>103</v>
      </c>
      <c r="AL363" s="325">
        <f t="shared" si="487"/>
        <v>0</v>
      </c>
      <c r="AM363" s="325"/>
      <c r="AN363" s="325"/>
      <c r="AO363" s="325"/>
      <c r="AP363" s="325"/>
      <c r="AQ363" s="394"/>
      <c r="AR363" s="360">
        <f t="shared" si="467"/>
        <v>104</v>
      </c>
      <c r="AS363" s="359" t="str">
        <f t="shared" si="428"/>
        <v>cxx104</v>
      </c>
      <c r="AT363" s="334">
        <f t="shared" si="488"/>
        <v>3</v>
      </c>
      <c r="AU363" s="82">
        <f t="shared" si="489"/>
        <v>0</v>
      </c>
      <c r="AV363" s="295">
        <f t="shared" si="490"/>
        <v>0</v>
      </c>
      <c r="AW363" s="295">
        <f t="shared" si="468"/>
        <v>0</v>
      </c>
      <c r="AX363" s="295">
        <f t="shared" si="491"/>
        <v>0</v>
      </c>
      <c r="AY363">
        <v>103</v>
      </c>
      <c r="AZ363" s="325">
        <f t="shared" si="492"/>
        <v>0</v>
      </c>
      <c r="BA363" s="325"/>
      <c r="BB363" s="325"/>
      <c r="BC363" s="325"/>
      <c r="BD363" s="325"/>
      <c r="BE363" s="394"/>
      <c r="BF363" s="360">
        <f t="shared" si="469"/>
        <v>104</v>
      </c>
      <c r="BG363" s="359" t="str">
        <f t="shared" si="429"/>
        <v>cxx104</v>
      </c>
      <c r="BH363" s="334">
        <f t="shared" si="493"/>
        <v>3</v>
      </c>
      <c r="BI363" s="82">
        <f t="shared" si="494"/>
        <v>0</v>
      </c>
      <c r="BJ363" s="295">
        <f t="shared" si="495"/>
        <v>0</v>
      </c>
      <c r="BK363" s="295">
        <f t="shared" si="470"/>
        <v>0</v>
      </c>
      <c r="BL363" s="295">
        <f t="shared" si="496"/>
        <v>0</v>
      </c>
      <c r="BM363">
        <v>103</v>
      </c>
      <c r="BN363" s="325">
        <f t="shared" si="497"/>
        <v>0</v>
      </c>
      <c r="BO363" s="325"/>
      <c r="BP363" s="325"/>
      <c r="BQ363" s="325"/>
      <c r="BR363" s="325"/>
      <c r="BS363" s="394"/>
      <c r="BT363" s="360">
        <f t="shared" si="471"/>
        <v>104</v>
      </c>
      <c r="BU363" s="359" t="str">
        <f t="shared" si="430"/>
        <v>cxx104</v>
      </c>
      <c r="BV363" s="334">
        <f t="shared" si="498"/>
        <v>3</v>
      </c>
      <c r="BW363" s="82">
        <f t="shared" si="499"/>
        <v>0</v>
      </c>
      <c r="BX363" s="295">
        <f t="shared" si="500"/>
        <v>0</v>
      </c>
      <c r="BY363" s="295">
        <f t="shared" si="472"/>
        <v>0</v>
      </c>
      <c r="BZ363" s="295">
        <f t="shared" si="501"/>
        <v>0</v>
      </c>
      <c r="CA363">
        <v>103</v>
      </c>
      <c r="CB363" s="325">
        <f t="shared" si="502"/>
        <v>0</v>
      </c>
      <c r="CC363" s="325"/>
      <c r="CD363" s="325"/>
      <c r="CE363" s="325"/>
      <c r="CF363" s="325"/>
      <c r="CH363" s="394"/>
    </row>
    <row r="364" spans="1:86" ht="15" customHeight="1">
      <c r="A364" s="394"/>
      <c r="B364" s="360">
        <f t="shared" si="461"/>
        <v>105</v>
      </c>
      <c r="C364" s="359" t="str">
        <f t="shared" si="425"/>
        <v>cxx105</v>
      </c>
      <c r="D364" s="334">
        <f t="shared" si="473"/>
        <v>3</v>
      </c>
      <c r="E364" s="82">
        <f t="shared" si="474"/>
        <v>0</v>
      </c>
      <c r="F364" s="295">
        <f t="shared" si="475"/>
        <v>0</v>
      </c>
      <c r="G364" s="295">
        <f t="shared" si="462"/>
        <v>0</v>
      </c>
      <c r="H364" s="295">
        <f t="shared" si="476"/>
        <v>0</v>
      </c>
      <c r="I364" s="156">
        <v>104</v>
      </c>
      <c r="J364" s="325">
        <f t="shared" si="477"/>
        <v>0</v>
      </c>
      <c r="K364" s="325"/>
      <c r="L364" s="325"/>
      <c r="M364" s="325"/>
      <c r="N364" s="325"/>
      <c r="O364" s="394"/>
      <c r="P364" s="360">
        <f t="shared" si="463"/>
        <v>105</v>
      </c>
      <c r="Q364" s="359" t="str">
        <f t="shared" si="426"/>
        <v>cxx105</v>
      </c>
      <c r="R364" s="334">
        <f t="shared" si="478"/>
        <v>3</v>
      </c>
      <c r="S364" s="82">
        <f t="shared" si="479"/>
        <v>0</v>
      </c>
      <c r="T364" s="295">
        <f t="shared" si="480"/>
        <v>0</v>
      </c>
      <c r="U364" s="295">
        <f t="shared" si="464"/>
        <v>0</v>
      </c>
      <c r="V364" s="295">
        <f t="shared" si="481"/>
        <v>0</v>
      </c>
      <c r="W364" s="156">
        <v>104</v>
      </c>
      <c r="X364" s="325">
        <f t="shared" si="482"/>
        <v>0</v>
      </c>
      <c r="Y364" s="325"/>
      <c r="Z364" s="325"/>
      <c r="AA364" s="325"/>
      <c r="AB364" s="325"/>
      <c r="AC364" s="394"/>
      <c r="AD364" s="360">
        <f t="shared" si="465"/>
        <v>105</v>
      </c>
      <c r="AE364" s="359" t="str">
        <f t="shared" si="427"/>
        <v>cxx105</v>
      </c>
      <c r="AF364" s="334">
        <f t="shared" si="483"/>
        <v>3</v>
      </c>
      <c r="AG364" s="82">
        <f t="shared" si="484"/>
        <v>0</v>
      </c>
      <c r="AH364" s="295">
        <f t="shared" si="485"/>
        <v>0</v>
      </c>
      <c r="AI364" s="295">
        <f t="shared" si="466"/>
        <v>0</v>
      </c>
      <c r="AJ364" s="295">
        <f t="shared" si="486"/>
        <v>0</v>
      </c>
      <c r="AK364" s="156">
        <v>104</v>
      </c>
      <c r="AL364" s="325">
        <f t="shared" si="487"/>
        <v>0</v>
      </c>
      <c r="AM364" s="325"/>
      <c r="AN364" s="325"/>
      <c r="AO364" s="325"/>
      <c r="AP364" s="325"/>
      <c r="AQ364" s="394"/>
      <c r="AR364" s="360">
        <f t="shared" si="467"/>
        <v>105</v>
      </c>
      <c r="AS364" s="359" t="str">
        <f t="shared" si="428"/>
        <v>cxx105</v>
      </c>
      <c r="AT364" s="334">
        <f t="shared" si="488"/>
        <v>3</v>
      </c>
      <c r="AU364" s="82">
        <f t="shared" si="489"/>
        <v>0</v>
      </c>
      <c r="AV364" s="295">
        <f t="shared" si="490"/>
        <v>0</v>
      </c>
      <c r="AW364" s="295">
        <f t="shared" si="468"/>
        <v>0</v>
      </c>
      <c r="AX364" s="295">
        <f t="shared" si="491"/>
        <v>0</v>
      </c>
      <c r="AY364" s="156">
        <v>104</v>
      </c>
      <c r="AZ364" s="325">
        <f t="shared" si="492"/>
        <v>0</v>
      </c>
      <c r="BA364" s="325"/>
      <c r="BB364" s="325"/>
      <c r="BC364" s="325"/>
      <c r="BD364" s="325"/>
      <c r="BE364" s="394"/>
      <c r="BF364" s="360">
        <f t="shared" si="469"/>
        <v>105</v>
      </c>
      <c r="BG364" s="359" t="str">
        <f t="shared" si="429"/>
        <v>cxx105</v>
      </c>
      <c r="BH364" s="334">
        <f t="shared" si="493"/>
        <v>3</v>
      </c>
      <c r="BI364" s="82">
        <f t="shared" si="494"/>
        <v>0</v>
      </c>
      <c r="BJ364" s="295">
        <f t="shared" si="495"/>
        <v>0</v>
      </c>
      <c r="BK364" s="295">
        <f t="shared" si="470"/>
        <v>0</v>
      </c>
      <c r="BL364" s="295">
        <f t="shared" si="496"/>
        <v>0</v>
      </c>
      <c r="BM364" s="156">
        <v>104</v>
      </c>
      <c r="BN364" s="325">
        <f t="shared" si="497"/>
        <v>0</v>
      </c>
      <c r="BO364" s="325"/>
      <c r="BP364" s="325"/>
      <c r="BQ364" s="325"/>
      <c r="BR364" s="325"/>
      <c r="BS364" s="394"/>
      <c r="BT364" s="360">
        <f t="shared" si="471"/>
        <v>105</v>
      </c>
      <c r="BU364" s="359" t="str">
        <f t="shared" si="430"/>
        <v>cxx105</v>
      </c>
      <c r="BV364" s="334">
        <f t="shared" si="498"/>
        <v>3</v>
      </c>
      <c r="BW364" s="82">
        <f t="shared" si="499"/>
        <v>0</v>
      </c>
      <c r="BX364" s="295">
        <f t="shared" si="500"/>
        <v>0</v>
      </c>
      <c r="BY364" s="295">
        <f t="shared" si="472"/>
        <v>0</v>
      </c>
      <c r="BZ364" s="295">
        <f t="shared" si="501"/>
        <v>0</v>
      </c>
      <c r="CA364" s="156">
        <v>104</v>
      </c>
      <c r="CB364" s="325">
        <f t="shared" si="502"/>
        <v>0</v>
      </c>
      <c r="CC364" s="325"/>
      <c r="CD364" s="325"/>
      <c r="CE364" s="325"/>
      <c r="CF364" s="325"/>
      <c r="CH364" s="394"/>
    </row>
    <row r="365" spans="1:86" ht="15" customHeight="1">
      <c r="A365" s="394"/>
      <c r="B365" s="360">
        <f t="shared" si="461"/>
        <v>106</v>
      </c>
      <c r="C365" s="359" t="str">
        <f t="shared" si="425"/>
        <v>cxx106</v>
      </c>
      <c r="D365" s="334">
        <f t="shared" si="473"/>
        <v>3</v>
      </c>
      <c r="E365" s="82">
        <f t="shared" si="474"/>
        <v>0</v>
      </c>
      <c r="F365" s="295">
        <f t="shared" si="475"/>
        <v>0</v>
      </c>
      <c r="G365" s="295">
        <f t="shared" si="462"/>
        <v>0</v>
      </c>
      <c r="H365" s="295">
        <f t="shared" si="476"/>
        <v>0</v>
      </c>
      <c r="I365">
        <v>105</v>
      </c>
      <c r="J365" s="325">
        <f t="shared" si="477"/>
        <v>0</v>
      </c>
      <c r="K365" s="325"/>
      <c r="L365" s="325"/>
      <c r="M365" s="325"/>
      <c r="N365" s="325"/>
      <c r="O365" s="394"/>
      <c r="P365" s="360">
        <f t="shared" si="463"/>
        <v>106</v>
      </c>
      <c r="Q365" s="359" t="str">
        <f t="shared" si="426"/>
        <v>cxx106</v>
      </c>
      <c r="R365" s="334">
        <f t="shared" si="478"/>
        <v>3</v>
      </c>
      <c r="S365" s="82">
        <f t="shared" si="479"/>
        <v>0</v>
      </c>
      <c r="T365" s="295">
        <f t="shared" si="480"/>
        <v>0</v>
      </c>
      <c r="U365" s="295">
        <f t="shared" si="464"/>
        <v>0</v>
      </c>
      <c r="V365" s="295">
        <f t="shared" si="481"/>
        <v>0</v>
      </c>
      <c r="W365">
        <v>105</v>
      </c>
      <c r="X365" s="325">
        <f t="shared" si="482"/>
        <v>0</v>
      </c>
      <c r="Y365" s="325"/>
      <c r="Z365" s="325"/>
      <c r="AA365" s="325"/>
      <c r="AB365" s="325"/>
      <c r="AC365" s="394"/>
      <c r="AD365" s="360">
        <f t="shared" si="465"/>
        <v>106</v>
      </c>
      <c r="AE365" s="359" t="str">
        <f t="shared" si="427"/>
        <v>cxx106</v>
      </c>
      <c r="AF365" s="334">
        <f t="shared" si="483"/>
        <v>3</v>
      </c>
      <c r="AG365" s="82">
        <f t="shared" si="484"/>
        <v>0</v>
      </c>
      <c r="AH365" s="295">
        <f t="shared" si="485"/>
        <v>0</v>
      </c>
      <c r="AI365" s="295">
        <f t="shared" si="466"/>
        <v>0</v>
      </c>
      <c r="AJ365" s="295">
        <f t="shared" si="486"/>
        <v>0</v>
      </c>
      <c r="AK365">
        <v>105</v>
      </c>
      <c r="AL365" s="325">
        <f t="shared" si="487"/>
        <v>0</v>
      </c>
      <c r="AM365" s="325"/>
      <c r="AN365" s="325"/>
      <c r="AO365" s="325"/>
      <c r="AP365" s="325"/>
      <c r="AQ365" s="394"/>
      <c r="AR365" s="360">
        <f t="shared" si="467"/>
        <v>106</v>
      </c>
      <c r="AS365" s="359" t="str">
        <f t="shared" si="428"/>
        <v>cxx106</v>
      </c>
      <c r="AT365" s="334">
        <f t="shared" si="488"/>
        <v>3</v>
      </c>
      <c r="AU365" s="82">
        <f t="shared" si="489"/>
        <v>0</v>
      </c>
      <c r="AV365" s="295">
        <f t="shared" si="490"/>
        <v>0</v>
      </c>
      <c r="AW365" s="295">
        <f t="shared" si="468"/>
        <v>0</v>
      </c>
      <c r="AX365" s="295">
        <f t="shared" si="491"/>
        <v>0</v>
      </c>
      <c r="AY365">
        <v>105</v>
      </c>
      <c r="AZ365" s="325">
        <f t="shared" si="492"/>
        <v>0</v>
      </c>
      <c r="BA365" s="325"/>
      <c r="BB365" s="325"/>
      <c r="BC365" s="325"/>
      <c r="BD365" s="325"/>
      <c r="BE365" s="394"/>
      <c r="BF365" s="360">
        <f t="shared" si="469"/>
        <v>106</v>
      </c>
      <c r="BG365" s="359" t="str">
        <f t="shared" si="429"/>
        <v>cxx106</v>
      </c>
      <c r="BH365" s="334">
        <f t="shared" si="493"/>
        <v>3</v>
      </c>
      <c r="BI365" s="82">
        <f t="shared" si="494"/>
        <v>0</v>
      </c>
      <c r="BJ365" s="295">
        <f t="shared" si="495"/>
        <v>0</v>
      </c>
      <c r="BK365" s="295">
        <f t="shared" si="470"/>
        <v>0</v>
      </c>
      <c r="BL365" s="295">
        <f t="shared" si="496"/>
        <v>0</v>
      </c>
      <c r="BM365">
        <v>105</v>
      </c>
      <c r="BN365" s="325">
        <f t="shared" si="497"/>
        <v>0</v>
      </c>
      <c r="BO365" s="325"/>
      <c r="BP365" s="325"/>
      <c r="BQ365" s="325"/>
      <c r="BR365" s="325"/>
      <c r="BS365" s="394"/>
      <c r="BT365" s="360">
        <f t="shared" si="471"/>
        <v>106</v>
      </c>
      <c r="BU365" s="359" t="str">
        <f t="shared" si="430"/>
        <v>cxx106</v>
      </c>
      <c r="BV365" s="334">
        <f t="shared" si="498"/>
        <v>3</v>
      </c>
      <c r="BW365" s="82">
        <f t="shared" si="499"/>
        <v>0</v>
      </c>
      <c r="BX365" s="295">
        <f t="shared" si="500"/>
        <v>0</v>
      </c>
      <c r="BY365" s="295">
        <f t="shared" si="472"/>
        <v>0</v>
      </c>
      <c r="BZ365" s="295">
        <f t="shared" si="501"/>
        <v>0</v>
      </c>
      <c r="CA365">
        <v>105</v>
      </c>
      <c r="CB365" s="325">
        <f t="shared" si="502"/>
        <v>0</v>
      </c>
      <c r="CC365" s="325"/>
      <c r="CD365" s="325"/>
      <c r="CE365" s="325"/>
      <c r="CF365" s="325"/>
      <c r="CH365" s="394"/>
    </row>
    <row r="366" spans="1:86" ht="15" customHeight="1">
      <c r="A366" s="394"/>
      <c r="B366" s="360">
        <f t="shared" si="461"/>
        <v>107</v>
      </c>
      <c r="C366" s="359" t="str">
        <f t="shared" si="425"/>
        <v>cxx107</v>
      </c>
      <c r="D366" s="334">
        <f t="shared" si="473"/>
        <v>3</v>
      </c>
      <c r="E366" s="82">
        <f t="shared" si="474"/>
        <v>0</v>
      </c>
      <c r="F366" s="295">
        <f t="shared" si="475"/>
        <v>0</v>
      </c>
      <c r="G366" s="295">
        <f t="shared" si="462"/>
        <v>0</v>
      </c>
      <c r="H366" s="295">
        <f t="shared" si="476"/>
        <v>0</v>
      </c>
      <c r="I366" s="156">
        <v>106</v>
      </c>
      <c r="J366" s="325">
        <f t="shared" si="477"/>
        <v>0</v>
      </c>
      <c r="K366" s="325"/>
      <c r="L366" s="325"/>
      <c r="M366" s="325"/>
      <c r="N366" s="325"/>
      <c r="O366" s="394"/>
      <c r="P366" s="360">
        <f t="shared" si="463"/>
        <v>107</v>
      </c>
      <c r="Q366" s="359" t="str">
        <f t="shared" si="426"/>
        <v>cxx107</v>
      </c>
      <c r="R366" s="334">
        <f t="shared" si="478"/>
        <v>3</v>
      </c>
      <c r="S366" s="82">
        <f t="shared" si="479"/>
        <v>0</v>
      </c>
      <c r="T366" s="295">
        <f t="shared" si="480"/>
        <v>0</v>
      </c>
      <c r="U366" s="295">
        <f t="shared" si="464"/>
        <v>0</v>
      </c>
      <c r="V366" s="295">
        <f t="shared" si="481"/>
        <v>0</v>
      </c>
      <c r="W366" s="156">
        <v>106</v>
      </c>
      <c r="X366" s="325">
        <f t="shared" si="482"/>
        <v>0</v>
      </c>
      <c r="Y366" s="325"/>
      <c r="Z366" s="325"/>
      <c r="AA366" s="325"/>
      <c r="AB366" s="325"/>
      <c r="AC366" s="394"/>
      <c r="AD366" s="360">
        <f t="shared" si="465"/>
        <v>107</v>
      </c>
      <c r="AE366" s="359" t="str">
        <f t="shared" si="427"/>
        <v>cxx107</v>
      </c>
      <c r="AF366" s="334">
        <f t="shared" si="483"/>
        <v>3</v>
      </c>
      <c r="AG366" s="82">
        <f t="shared" si="484"/>
        <v>0</v>
      </c>
      <c r="AH366" s="295">
        <f t="shared" si="485"/>
        <v>0</v>
      </c>
      <c r="AI366" s="295">
        <f t="shared" si="466"/>
        <v>0</v>
      </c>
      <c r="AJ366" s="295">
        <f t="shared" si="486"/>
        <v>0</v>
      </c>
      <c r="AK366" s="156">
        <v>106</v>
      </c>
      <c r="AL366" s="325">
        <f t="shared" si="487"/>
        <v>0</v>
      </c>
      <c r="AM366" s="325"/>
      <c r="AN366" s="325"/>
      <c r="AO366" s="325"/>
      <c r="AP366" s="325"/>
      <c r="AQ366" s="394"/>
      <c r="AR366" s="360">
        <f t="shared" si="467"/>
        <v>107</v>
      </c>
      <c r="AS366" s="359" t="str">
        <f t="shared" si="428"/>
        <v>cxx107</v>
      </c>
      <c r="AT366" s="334">
        <f t="shared" si="488"/>
        <v>3</v>
      </c>
      <c r="AU366" s="82">
        <f t="shared" si="489"/>
        <v>0</v>
      </c>
      <c r="AV366" s="295">
        <f t="shared" si="490"/>
        <v>0</v>
      </c>
      <c r="AW366" s="295">
        <f t="shared" si="468"/>
        <v>0</v>
      </c>
      <c r="AX366" s="295">
        <f t="shared" si="491"/>
        <v>0</v>
      </c>
      <c r="AY366" s="156">
        <v>106</v>
      </c>
      <c r="AZ366" s="325">
        <f t="shared" si="492"/>
        <v>0</v>
      </c>
      <c r="BA366" s="325"/>
      <c r="BB366" s="325"/>
      <c r="BC366" s="325"/>
      <c r="BD366" s="325"/>
      <c r="BE366" s="394"/>
      <c r="BF366" s="360">
        <f t="shared" si="469"/>
        <v>107</v>
      </c>
      <c r="BG366" s="359" t="str">
        <f t="shared" si="429"/>
        <v>cxx107</v>
      </c>
      <c r="BH366" s="334">
        <f t="shared" si="493"/>
        <v>3</v>
      </c>
      <c r="BI366" s="82">
        <f t="shared" si="494"/>
        <v>0</v>
      </c>
      <c r="BJ366" s="295">
        <f t="shared" si="495"/>
        <v>0</v>
      </c>
      <c r="BK366" s="295">
        <f t="shared" si="470"/>
        <v>0</v>
      </c>
      <c r="BL366" s="295">
        <f t="shared" si="496"/>
        <v>0</v>
      </c>
      <c r="BM366" s="156">
        <v>106</v>
      </c>
      <c r="BN366" s="325">
        <f t="shared" si="497"/>
        <v>0</v>
      </c>
      <c r="BO366" s="325"/>
      <c r="BP366" s="325"/>
      <c r="BQ366" s="325"/>
      <c r="BR366" s="325"/>
      <c r="BS366" s="394"/>
      <c r="BT366" s="360">
        <f t="shared" si="471"/>
        <v>107</v>
      </c>
      <c r="BU366" s="359" t="str">
        <f t="shared" si="430"/>
        <v>cxx107</v>
      </c>
      <c r="BV366" s="334">
        <f t="shared" si="498"/>
        <v>3</v>
      </c>
      <c r="BW366" s="82">
        <f t="shared" si="499"/>
        <v>0</v>
      </c>
      <c r="BX366" s="295">
        <f t="shared" si="500"/>
        <v>0</v>
      </c>
      <c r="BY366" s="295">
        <f t="shared" si="472"/>
        <v>0</v>
      </c>
      <c r="BZ366" s="295">
        <f t="shared" si="501"/>
        <v>0</v>
      </c>
      <c r="CA366" s="156">
        <v>106</v>
      </c>
      <c r="CB366" s="325">
        <f t="shared" si="502"/>
        <v>0</v>
      </c>
      <c r="CC366" s="325"/>
      <c r="CD366" s="325"/>
      <c r="CE366" s="325"/>
      <c r="CF366" s="325"/>
      <c r="CH366" s="394"/>
    </row>
    <row r="367" spans="1:86" ht="15" customHeight="1">
      <c r="A367" s="394"/>
      <c r="B367" s="360">
        <f t="shared" si="461"/>
        <v>108</v>
      </c>
      <c r="C367" s="359" t="str">
        <f t="shared" si="425"/>
        <v>cxx108</v>
      </c>
      <c r="D367" s="334">
        <f t="shared" si="473"/>
        <v>3</v>
      </c>
      <c r="E367" s="82">
        <f t="shared" si="474"/>
        <v>0</v>
      </c>
      <c r="F367" s="295">
        <f t="shared" si="475"/>
        <v>0</v>
      </c>
      <c r="G367" s="295">
        <f t="shared" si="462"/>
        <v>0</v>
      </c>
      <c r="H367" s="295">
        <f t="shared" si="476"/>
        <v>0</v>
      </c>
      <c r="I367">
        <v>107</v>
      </c>
      <c r="J367" s="325">
        <f t="shared" si="477"/>
        <v>0</v>
      </c>
      <c r="K367" s="325"/>
      <c r="L367" s="325"/>
      <c r="M367" s="325"/>
      <c r="N367" s="325"/>
      <c r="O367" s="394"/>
      <c r="P367" s="360">
        <f t="shared" si="463"/>
        <v>108</v>
      </c>
      <c r="Q367" s="359" t="str">
        <f t="shared" si="426"/>
        <v>cxx108</v>
      </c>
      <c r="R367" s="334">
        <f t="shared" si="478"/>
        <v>3</v>
      </c>
      <c r="S367" s="82">
        <f t="shared" si="479"/>
        <v>0</v>
      </c>
      <c r="T367" s="295">
        <f t="shared" si="480"/>
        <v>0</v>
      </c>
      <c r="U367" s="295">
        <f t="shared" si="464"/>
        <v>0</v>
      </c>
      <c r="V367" s="295">
        <f t="shared" si="481"/>
        <v>0</v>
      </c>
      <c r="W367">
        <v>107</v>
      </c>
      <c r="X367" s="325">
        <f t="shared" si="482"/>
        <v>0</v>
      </c>
      <c r="Y367" s="325"/>
      <c r="Z367" s="325"/>
      <c r="AA367" s="325"/>
      <c r="AB367" s="325"/>
      <c r="AC367" s="394"/>
      <c r="AD367" s="360">
        <f t="shared" si="465"/>
        <v>108</v>
      </c>
      <c r="AE367" s="359" t="str">
        <f t="shared" si="427"/>
        <v>cxx108</v>
      </c>
      <c r="AF367" s="334">
        <f t="shared" si="483"/>
        <v>3</v>
      </c>
      <c r="AG367" s="82">
        <f t="shared" si="484"/>
        <v>0</v>
      </c>
      <c r="AH367" s="295">
        <f t="shared" si="485"/>
        <v>0</v>
      </c>
      <c r="AI367" s="295">
        <f t="shared" si="466"/>
        <v>0</v>
      </c>
      <c r="AJ367" s="295">
        <f t="shared" si="486"/>
        <v>0</v>
      </c>
      <c r="AK367">
        <v>107</v>
      </c>
      <c r="AL367" s="325">
        <f t="shared" si="487"/>
        <v>0</v>
      </c>
      <c r="AM367" s="325"/>
      <c r="AN367" s="325"/>
      <c r="AO367" s="325"/>
      <c r="AP367" s="325"/>
      <c r="AQ367" s="394"/>
      <c r="AR367" s="360">
        <f t="shared" si="467"/>
        <v>108</v>
      </c>
      <c r="AS367" s="359" t="str">
        <f t="shared" si="428"/>
        <v>cxx108</v>
      </c>
      <c r="AT367" s="334">
        <f t="shared" si="488"/>
        <v>3</v>
      </c>
      <c r="AU367" s="82">
        <f t="shared" si="489"/>
        <v>0</v>
      </c>
      <c r="AV367" s="295">
        <f t="shared" si="490"/>
        <v>0</v>
      </c>
      <c r="AW367" s="295">
        <f t="shared" si="468"/>
        <v>0</v>
      </c>
      <c r="AX367" s="295">
        <f t="shared" si="491"/>
        <v>0</v>
      </c>
      <c r="AY367">
        <v>107</v>
      </c>
      <c r="AZ367" s="325">
        <f t="shared" si="492"/>
        <v>0</v>
      </c>
      <c r="BA367" s="325"/>
      <c r="BB367" s="325"/>
      <c r="BC367" s="325"/>
      <c r="BD367" s="325"/>
      <c r="BE367" s="394"/>
      <c r="BF367" s="360">
        <f t="shared" si="469"/>
        <v>108</v>
      </c>
      <c r="BG367" s="359" t="str">
        <f t="shared" si="429"/>
        <v>cxx108</v>
      </c>
      <c r="BH367" s="334">
        <f t="shared" si="493"/>
        <v>3</v>
      </c>
      <c r="BI367" s="82">
        <f t="shared" si="494"/>
        <v>0</v>
      </c>
      <c r="BJ367" s="295">
        <f t="shared" si="495"/>
        <v>0</v>
      </c>
      <c r="BK367" s="295">
        <f t="shared" si="470"/>
        <v>0</v>
      </c>
      <c r="BL367" s="295">
        <f t="shared" si="496"/>
        <v>0</v>
      </c>
      <c r="BM367">
        <v>107</v>
      </c>
      <c r="BN367" s="325">
        <f t="shared" si="497"/>
        <v>0</v>
      </c>
      <c r="BO367" s="325"/>
      <c r="BP367" s="325"/>
      <c r="BQ367" s="325"/>
      <c r="BR367" s="325"/>
      <c r="BS367" s="394"/>
      <c r="BT367" s="360">
        <f t="shared" si="471"/>
        <v>108</v>
      </c>
      <c r="BU367" s="359" t="str">
        <f t="shared" si="430"/>
        <v>cxx108</v>
      </c>
      <c r="BV367" s="334">
        <f t="shared" si="498"/>
        <v>3</v>
      </c>
      <c r="BW367" s="82">
        <f t="shared" si="499"/>
        <v>0</v>
      </c>
      <c r="BX367" s="295">
        <f t="shared" si="500"/>
        <v>0</v>
      </c>
      <c r="BY367" s="295">
        <f t="shared" si="472"/>
        <v>0</v>
      </c>
      <c r="BZ367" s="295">
        <f t="shared" si="501"/>
        <v>0</v>
      </c>
      <c r="CA367">
        <v>107</v>
      </c>
      <c r="CB367" s="325">
        <f t="shared" si="502"/>
        <v>0</v>
      </c>
      <c r="CC367" s="325"/>
      <c r="CD367" s="325"/>
      <c r="CE367" s="325"/>
      <c r="CF367" s="325"/>
      <c r="CH367" s="394"/>
    </row>
    <row r="368" spans="1:86" ht="15" customHeight="1">
      <c r="A368" s="394"/>
      <c r="B368" s="360">
        <f t="shared" si="461"/>
        <v>109</v>
      </c>
      <c r="C368" s="359" t="str">
        <f t="shared" si="425"/>
        <v>cxx109</v>
      </c>
      <c r="D368" s="334">
        <f t="shared" si="473"/>
        <v>3</v>
      </c>
      <c r="E368" s="82">
        <f t="shared" si="474"/>
        <v>0</v>
      </c>
      <c r="F368" s="295">
        <f t="shared" si="475"/>
        <v>0</v>
      </c>
      <c r="G368" s="295">
        <f t="shared" si="462"/>
        <v>0</v>
      </c>
      <c r="H368" s="295">
        <f t="shared" si="476"/>
        <v>0</v>
      </c>
      <c r="I368" s="156">
        <v>108</v>
      </c>
      <c r="J368" s="325">
        <f t="shared" si="477"/>
        <v>0</v>
      </c>
      <c r="K368" s="325"/>
      <c r="L368" s="325"/>
      <c r="M368" s="325"/>
      <c r="N368" s="325"/>
      <c r="O368" s="394"/>
      <c r="P368" s="360">
        <f t="shared" si="463"/>
        <v>109</v>
      </c>
      <c r="Q368" s="359" t="str">
        <f t="shared" si="426"/>
        <v>cxx109</v>
      </c>
      <c r="R368" s="334">
        <f t="shared" si="478"/>
        <v>3</v>
      </c>
      <c r="S368" s="82">
        <f t="shared" si="479"/>
        <v>0</v>
      </c>
      <c r="T368" s="295">
        <f t="shared" si="480"/>
        <v>0</v>
      </c>
      <c r="U368" s="295">
        <f t="shared" si="464"/>
        <v>0</v>
      </c>
      <c r="V368" s="295">
        <f t="shared" si="481"/>
        <v>0</v>
      </c>
      <c r="W368" s="156">
        <v>108</v>
      </c>
      <c r="X368" s="325">
        <f t="shared" si="482"/>
        <v>0</v>
      </c>
      <c r="Y368" s="325"/>
      <c r="Z368" s="325"/>
      <c r="AA368" s="325"/>
      <c r="AB368" s="325"/>
      <c r="AC368" s="394"/>
      <c r="AD368" s="360">
        <f t="shared" si="465"/>
        <v>109</v>
      </c>
      <c r="AE368" s="359" t="str">
        <f t="shared" si="427"/>
        <v>cxx109</v>
      </c>
      <c r="AF368" s="334">
        <f t="shared" si="483"/>
        <v>3</v>
      </c>
      <c r="AG368" s="82">
        <f t="shared" si="484"/>
        <v>0</v>
      </c>
      <c r="AH368" s="295">
        <f t="shared" si="485"/>
        <v>0</v>
      </c>
      <c r="AI368" s="295">
        <f t="shared" si="466"/>
        <v>0</v>
      </c>
      <c r="AJ368" s="295">
        <f t="shared" si="486"/>
        <v>0</v>
      </c>
      <c r="AK368" s="156">
        <v>108</v>
      </c>
      <c r="AL368" s="325">
        <f t="shared" si="487"/>
        <v>0</v>
      </c>
      <c r="AM368" s="325"/>
      <c r="AN368" s="325"/>
      <c r="AO368" s="325"/>
      <c r="AP368" s="325"/>
      <c r="AQ368" s="394"/>
      <c r="AR368" s="360">
        <f t="shared" si="467"/>
        <v>109</v>
      </c>
      <c r="AS368" s="359" t="str">
        <f t="shared" si="428"/>
        <v>cxx109</v>
      </c>
      <c r="AT368" s="334">
        <f t="shared" si="488"/>
        <v>3</v>
      </c>
      <c r="AU368" s="82">
        <f t="shared" si="489"/>
        <v>0</v>
      </c>
      <c r="AV368" s="295">
        <f t="shared" si="490"/>
        <v>0</v>
      </c>
      <c r="AW368" s="295">
        <f t="shared" si="468"/>
        <v>0</v>
      </c>
      <c r="AX368" s="295">
        <f t="shared" si="491"/>
        <v>0</v>
      </c>
      <c r="AY368" s="156">
        <v>108</v>
      </c>
      <c r="AZ368" s="325">
        <f t="shared" si="492"/>
        <v>0</v>
      </c>
      <c r="BA368" s="325"/>
      <c r="BB368" s="325"/>
      <c r="BC368" s="325"/>
      <c r="BD368" s="325"/>
      <c r="BE368" s="394"/>
      <c r="BF368" s="360">
        <f t="shared" si="469"/>
        <v>109</v>
      </c>
      <c r="BG368" s="359" t="str">
        <f t="shared" si="429"/>
        <v>cxx109</v>
      </c>
      <c r="BH368" s="334">
        <f t="shared" si="493"/>
        <v>3</v>
      </c>
      <c r="BI368" s="82">
        <f t="shared" si="494"/>
        <v>0</v>
      </c>
      <c r="BJ368" s="295">
        <f t="shared" si="495"/>
        <v>0</v>
      </c>
      <c r="BK368" s="295">
        <f t="shared" si="470"/>
        <v>0</v>
      </c>
      <c r="BL368" s="295">
        <f t="shared" si="496"/>
        <v>0</v>
      </c>
      <c r="BM368" s="156">
        <v>108</v>
      </c>
      <c r="BN368" s="325">
        <f t="shared" si="497"/>
        <v>0</v>
      </c>
      <c r="BO368" s="325"/>
      <c r="BP368" s="325"/>
      <c r="BQ368" s="325"/>
      <c r="BR368" s="325"/>
      <c r="BS368" s="394"/>
      <c r="BT368" s="360">
        <f t="shared" si="471"/>
        <v>109</v>
      </c>
      <c r="BU368" s="359" t="str">
        <f t="shared" si="430"/>
        <v>cxx109</v>
      </c>
      <c r="BV368" s="334">
        <f t="shared" si="498"/>
        <v>3</v>
      </c>
      <c r="BW368" s="82">
        <f t="shared" si="499"/>
        <v>0</v>
      </c>
      <c r="BX368" s="295">
        <f t="shared" si="500"/>
        <v>0</v>
      </c>
      <c r="BY368" s="295">
        <f t="shared" si="472"/>
        <v>0</v>
      </c>
      <c r="BZ368" s="295">
        <f t="shared" si="501"/>
        <v>0</v>
      </c>
      <c r="CA368" s="156">
        <v>108</v>
      </c>
      <c r="CB368" s="325">
        <f t="shared" si="502"/>
        <v>0</v>
      </c>
      <c r="CC368" s="325"/>
      <c r="CD368" s="325"/>
      <c r="CE368" s="325"/>
      <c r="CF368" s="325"/>
      <c r="CH368" s="394"/>
    </row>
    <row r="369" spans="1:86" ht="15" customHeight="1">
      <c r="A369" s="394"/>
      <c r="B369" s="360">
        <f t="shared" si="461"/>
        <v>110</v>
      </c>
      <c r="C369" s="359" t="str">
        <f t="shared" si="425"/>
        <v>cxx110</v>
      </c>
      <c r="D369" s="334">
        <f t="shared" si="473"/>
        <v>3</v>
      </c>
      <c r="E369" s="82">
        <f t="shared" si="474"/>
        <v>0</v>
      </c>
      <c r="F369" s="295">
        <f t="shared" si="475"/>
        <v>0</v>
      </c>
      <c r="G369" s="295">
        <f t="shared" si="462"/>
        <v>0</v>
      </c>
      <c r="H369" s="295">
        <f t="shared" si="476"/>
        <v>0</v>
      </c>
      <c r="I369">
        <v>109</v>
      </c>
      <c r="J369" s="325">
        <f t="shared" si="477"/>
        <v>0</v>
      </c>
      <c r="K369" s="325"/>
      <c r="L369" s="325"/>
      <c r="M369" s="325"/>
      <c r="N369" s="325"/>
      <c r="O369" s="394"/>
      <c r="P369" s="360">
        <f t="shared" si="463"/>
        <v>110</v>
      </c>
      <c r="Q369" s="359" t="str">
        <f t="shared" si="426"/>
        <v>cxx110</v>
      </c>
      <c r="R369" s="334">
        <f t="shared" si="478"/>
        <v>3</v>
      </c>
      <c r="S369" s="82">
        <f t="shared" si="479"/>
        <v>0</v>
      </c>
      <c r="T369" s="295">
        <f t="shared" si="480"/>
        <v>0</v>
      </c>
      <c r="U369" s="295">
        <f t="shared" si="464"/>
        <v>0</v>
      </c>
      <c r="V369" s="295">
        <f t="shared" si="481"/>
        <v>0</v>
      </c>
      <c r="W369">
        <v>109</v>
      </c>
      <c r="X369" s="325">
        <f t="shared" si="482"/>
        <v>0</v>
      </c>
      <c r="Y369" s="325"/>
      <c r="Z369" s="325"/>
      <c r="AA369" s="325"/>
      <c r="AB369" s="325"/>
      <c r="AC369" s="394"/>
      <c r="AD369" s="360">
        <f t="shared" si="465"/>
        <v>110</v>
      </c>
      <c r="AE369" s="359" t="str">
        <f t="shared" si="427"/>
        <v>cxx110</v>
      </c>
      <c r="AF369" s="334">
        <f t="shared" si="483"/>
        <v>3</v>
      </c>
      <c r="AG369" s="82">
        <f t="shared" si="484"/>
        <v>0</v>
      </c>
      <c r="AH369" s="295">
        <f t="shared" si="485"/>
        <v>0</v>
      </c>
      <c r="AI369" s="295">
        <f t="shared" si="466"/>
        <v>0</v>
      </c>
      <c r="AJ369" s="295">
        <f t="shared" si="486"/>
        <v>0</v>
      </c>
      <c r="AK369">
        <v>109</v>
      </c>
      <c r="AL369" s="325">
        <f t="shared" si="487"/>
        <v>0</v>
      </c>
      <c r="AM369" s="325"/>
      <c r="AN369" s="325"/>
      <c r="AO369" s="325"/>
      <c r="AP369" s="325"/>
      <c r="AQ369" s="394"/>
      <c r="AR369" s="360">
        <f t="shared" si="467"/>
        <v>110</v>
      </c>
      <c r="AS369" s="359" t="str">
        <f t="shared" si="428"/>
        <v>cxx110</v>
      </c>
      <c r="AT369" s="334">
        <f t="shared" si="488"/>
        <v>3</v>
      </c>
      <c r="AU369" s="82">
        <f t="shared" si="489"/>
        <v>0</v>
      </c>
      <c r="AV369" s="295">
        <f t="shared" si="490"/>
        <v>0</v>
      </c>
      <c r="AW369" s="295">
        <f t="shared" si="468"/>
        <v>0</v>
      </c>
      <c r="AX369" s="295">
        <f t="shared" si="491"/>
        <v>0</v>
      </c>
      <c r="AY369">
        <v>109</v>
      </c>
      <c r="AZ369" s="325">
        <f t="shared" si="492"/>
        <v>0</v>
      </c>
      <c r="BA369" s="325"/>
      <c r="BB369" s="325"/>
      <c r="BC369" s="325"/>
      <c r="BD369" s="325"/>
      <c r="BE369" s="394"/>
      <c r="BF369" s="360">
        <f t="shared" si="469"/>
        <v>110</v>
      </c>
      <c r="BG369" s="359" t="str">
        <f t="shared" si="429"/>
        <v>cxx110</v>
      </c>
      <c r="BH369" s="334">
        <f t="shared" si="493"/>
        <v>3</v>
      </c>
      <c r="BI369" s="82">
        <f t="shared" si="494"/>
        <v>0</v>
      </c>
      <c r="BJ369" s="295">
        <f t="shared" si="495"/>
        <v>0</v>
      </c>
      <c r="BK369" s="295">
        <f t="shared" si="470"/>
        <v>0</v>
      </c>
      <c r="BL369" s="295">
        <f t="shared" si="496"/>
        <v>0</v>
      </c>
      <c r="BM369">
        <v>109</v>
      </c>
      <c r="BN369" s="325">
        <f t="shared" si="497"/>
        <v>0</v>
      </c>
      <c r="BO369" s="325"/>
      <c r="BP369" s="325"/>
      <c r="BQ369" s="325"/>
      <c r="BR369" s="325"/>
      <c r="BS369" s="394"/>
      <c r="BT369" s="360">
        <f t="shared" si="471"/>
        <v>110</v>
      </c>
      <c r="BU369" s="359" t="str">
        <f t="shared" si="430"/>
        <v>cxx110</v>
      </c>
      <c r="BV369" s="334">
        <f t="shared" si="498"/>
        <v>3</v>
      </c>
      <c r="BW369" s="82">
        <f t="shared" si="499"/>
        <v>0</v>
      </c>
      <c r="BX369" s="295">
        <f t="shared" si="500"/>
        <v>0</v>
      </c>
      <c r="BY369" s="295">
        <f t="shared" si="472"/>
        <v>0</v>
      </c>
      <c r="BZ369" s="295">
        <f t="shared" si="501"/>
        <v>0</v>
      </c>
      <c r="CA369">
        <v>109</v>
      </c>
      <c r="CB369" s="325">
        <f t="shared" si="502"/>
        <v>0</v>
      </c>
      <c r="CC369" s="325"/>
      <c r="CD369" s="325"/>
      <c r="CE369" s="325"/>
      <c r="CF369" s="325"/>
      <c r="CH369" s="394"/>
    </row>
    <row r="370" spans="1:86" ht="15" customHeight="1">
      <c r="A370" s="394"/>
      <c r="B370" s="360">
        <f t="shared" si="461"/>
        <v>111</v>
      </c>
      <c r="C370" s="359" t="str">
        <f t="shared" si="425"/>
        <v>cxx111</v>
      </c>
      <c r="D370" s="334">
        <f t="shared" si="473"/>
        <v>3</v>
      </c>
      <c r="E370" s="82">
        <f t="shared" si="474"/>
        <v>0</v>
      </c>
      <c r="F370" s="295">
        <f t="shared" si="475"/>
        <v>0</v>
      </c>
      <c r="G370" s="295">
        <f t="shared" si="462"/>
        <v>0</v>
      </c>
      <c r="H370" s="295">
        <f t="shared" si="476"/>
        <v>0</v>
      </c>
      <c r="I370" s="156">
        <v>110</v>
      </c>
      <c r="J370" s="325">
        <f t="shared" si="477"/>
        <v>0</v>
      </c>
      <c r="K370" s="325"/>
      <c r="L370" s="325"/>
      <c r="M370" s="325"/>
      <c r="N370" s="325"/>
      <c r="O370" s="394"/>
      <c r="P370" s="360">
        <f t="shared" si="463"/>
        <v>111</v>
      </c>
      <c r="Q370" s="359" t="str">
        <f t="shared" si="426"/>
        <v>cxx111</v>
      </c>
      <c r="R370" s="334">
        <f t="shared" si="478"/>
        <v>3</v>
      </c>
      <c r="S370" s="82">
        <f t="shared" si="479"/>
        <v>0</v>
      </c>
      <c r="T370" s="295">
        <f t="shared" si="480"/>
        <v>0</v>
      </c>
      <c r="U370" s="295">
        <f t="shared" si="464"/>
        <v>0</v>
      </c>
      <c r="V370" s="295">
        <f t="shared" si="481"/>
        <v>0</v>
      </c>
      <c r="W370" s="156">
        <v>110</v>
      </c>
      <c r="X370" s="325">
        <f t="shared" si="482"/>
        <v>0</v>
      </c>
      <c r="Y370" s="325"/>
      <c r="Z370" s="325"/>
      <c r="AA370" s="325"/>
      <c r="AB370" s="325"/>
      <c r="AC370" s="394"/>
      <c r="AD370" s="360">
        <f t="shared" si="465"/>
        <v>111</v>
      </c>
      <c r="AE370" s="359" t="str">
        <f t="shared" si="427"/>
        <v>cxx111</v>
      </c>
      <c r="AF370" s="334">
        <f t="shared" si="483"/>
        <v>3</v>
      </c>
      <c r="AG370" s="82">
        <f t="shared" si="484"/>
        <v>0</v>
      </c>
      <c r="AH370" s="295">
        <f t="shared" si="485"/>
        <v>0</v>
      </c>
      <c r="AI370" s="295">
        <f t="shared" si="466"/>
        <v>0</v>
      </c>
      <c r="AJ370" s="295">
        <f t="shared" si="486"/>
        <v>0</v>
      </c>
      <c r="AK370" s="156">
        <v>110</v>
      </c>
      <c r="AL370" s="325">
        <f t="shared" si="487"/>
        <v>0</v>
      </c>
      <c r="AM370" s="325"/>
      <c r="AN370" s="325"/>
      <c r="AO370" s="325"/>
      <c r="AP370" s="325"/>
      <c r="AQ370" s="394"/>
      <c r="AR370" s="360">
        <f t="shared" si="467"/>
        <v>111</v>
      </c>
      <c r="AS370" s="359" t="str">
        <f t="shared" si="428"/>
        <v>cxx111</v>
      </c>
      <c r="AT370" s="334">
        <f t="shared" si="488"/>
        <v>3</v>
      </c>
      <c r="AU370" s="82">
        <f t="shared" si="489"/>
        <v>0</v>
      </c>
      <c r="AV370" s="295">
        <f t="shared" si="490"/>
        <v>0</v>
      </c>
      <c r="AW370" s="295">
        <f t="shared" si="468"/>
        <v>0</v>
      </c>
      <c r="AX370" s="295">
        <f t="shared" si="491"/>
        <v>0</v>
      </c>
      <c r="AY370" s="156">
        <v>110</v>
      </c>
      <c r="AZ370" s="325">
        <f t="shared" si="492"/>
        <v>0</v>
      </c>
      <c r="BA370" s="325"/>
      <c r="BB370" s="325"/>
      <c r="BC370" s="325"/>
      <c r="BD370" s="325"/>
      <c r="BE370" s="394"/>
      <c r="BF370" s="360">
        <f t="shared" si="469"/>
        <v>111</v>
      </c>
      <c r="BG370" s="359" t="str">
        <f t="shared" si="429"/>
        <v>cxx111</v>
      </c>
      <c r="BH370" s="334">
        <f t="shared" si="493"/>
        <v>3</v>
      </c>
      <c r="BI370" s="82">
        <f t="shared" si="494"/>
        <v>0</v>
      </c>
      <c r="BJ370" s="295">
        <f t="shared" si="495"/>
        <v>0</v>
      </c>
      <c r="BK370" s="295">
        <f t="shared" si="470"/>
        <v>0</v>
      </c>
      <c r="BL370" s="295">
        <f t="shared" si="496"/>
        <v>0</v>
      </c>
      <c r="BM370" s="156">
        <v>110</v>
      </c>
      <c r="BN370" s="325">
        <f t="shared" si="497"/>
        <v>0</v>
      </c>
      <c r="BO370" s="325"/>
      <c r="BP370" s="325"/>
      <c r="BQ370" s="325"/>
      <c r="BR370" s="325"/>
      <c r="BS370" s="394"/>
      <c r="BT370" s="360">
        <f t="shared" si="471"/>
        <v>111</v>
      </c>
      <c r="BU370" s="359" t="str">
        <f t="shared" si="430"/>
        <v>cxx111</v>
      </c>
      <c r="BV370" s="334">
        <f t="shared" si="498"/>
        <v>3</v>
      </c>
      <c r="BW370" s="82">
        <f t="shared" si="499"/>
        <v>0</v>
      </c>
      <c r="BX370" s="295">
        <f t="shared" si="500"/>
        <v>0</v>
      </c>
      <c r="BY370" s="295">
        <f t="shared" si="472"/>
        <v>0</v>
      </c>
      <c r="BZ370" s="295">
        <f t="shared" si="501"/>
        <v>0</v>
      </c>
      <c r="CA370" s="156">
        <v>110</v>
      </c>
      <c r="CB370" s="325">
        <f t="shared" si="502"/>
        <v>0</v>
      </c>
      <c r="CC370" s="325"/>
      <c r="CD370" s="325"/>
      <c r="CE370" s="325"/>
      <c r="CF370" s="325"/>
      <c r="CH370" s="394"/>
    </row>
    <row r="371" spans="1:86" ht="15" customHeight="1">
      <c r="A371" s="394"/>
      <c r="B371" s="360">
        <f t="shared" si="461"/>
        <v>112</v>
      </c>
      <c r="C371" s="359" t="str">
        <f t="shared" si="425"/>
        <v>cxx112</v>
      </c>
      <c r="D371" s="334">
        <f t="shared" si="473"/>
        <v>3</v>
      </c>
      <c r="E371" s="82">
        <f t="shared" si="474"/>
        <v>0</v>
      </c>
      <c r="F371" s="295">
        <f t="shared" si="475"/>
        <v>0</v>
      </c>
      <c r="G371" s="295">
        <f t="shared" si="462"/>
        <v>0</v>
      </c>
      <c r="H371" s="295">
        <f t="shared" si="476"/>
        <v>0</v>
      </c>
      <c r="I371">
        <v>111</v>
      </c>
      <c r="J371" s="325">
        <f t="shared" si="477"/>
        <v>0</v>
      </c>
      <c r="K371" s="325"/>
      <c r="L371" s="325"/>
      <c r="M371" s="325"/>
      <c r="N371" s="325"/>
      <c r="O371" s="394"/>
      <c r="P371" s="360">
        <f t="shared" si="463"/>
        <v>112</v>
      </c>
      <c r="Q371" s="359" t="str">
        <f t="shared" si="426"/>
        <v>cxx112</v>
      </c>
      <c r="R371" s="334">
        <f t="shared" si="478"/>
        <v>3</v>
      </c>
      <c r="S371" s="82">
        <f t="shared" si="479"/>
        <v>0</v>
      </c>
      <c r="T371" s="295">
        <f t="shared" si="480"/>
        <v>0</v>
      </c>
      <c r="U371" s="295">
        <f t="shared" si="464"/>
        <v>0</v>
      </c>
      <c r="V371" s="295">
        <f t="shared" si="481"/>
        <v>0</v>
      </c>
      <c r="W371">
        <v>111</v>
      </c>
      <c r="X371" s="325">
        <f t="shared" si="482"/>
        <v>0</v>
      </c>
      <c r="Y371" s="325"/>
      <c r="Z371" s="325"/>
      <c r="AA371" s="325"/>
      <c r="AB371" s="325"/>
      <c r="AC371" s="394"/>
      <c r="AD371" s="360">
        <f t="shared" si="465"/>
        <v>112</v>
      </c>
      <c r="AE371" s="359" t="str">
        <f t="shared" si="427"/>
        <v>cxx112</v>
      </c>
      <c r="AF371" s="334">
        <f t="shared" si="483"/>
        <v>3</v>
      </c>
      <c r="AG371" s="82">
        <f t="shared" si="484"/>
        <v>0</v>
      </c>
      <c r="AH371" s="295">
        <f t="shared" si="485"/>
        <v>0</v>
      </c>
      <c r="AI371" s="295">
        <f t="shared" si="466"/>
        <v>0</v>
      </c>
      <c r="AJ371" s="295">
        <f t="shared" si="486"/>
        <v>0</v>
      </c>
      <c r="AK371">
        <v>111</v>
      </c>
      <c r="AL371" s="325">
        <f t="shared" si="487"/>
        <v>0</v>
      </c>
      <c r="AM371" s="325"/>
      <c r="AN371" s="325"/>
      <c r="AO371" s="325"/>
      <c r="AP371" s="325"/>
      <c r="AQ371" s="394"/>
      <c r="AR371" s="360">
        <f t="shared" si="467"/>
        <v>112</v>
      </c>
      <c r="AS371" s="359" t="str">
        <f t="shared" si="428"/>
        <v>cxx112</v>
      </c>
      <c r="AT371" s="334">
        <f t="shared" si="488"/>
        <v>3</v>
      </c>
      <c r="AU371" s="82">
        <f t="shared" si="489"/>
        <v>0</v>
      </c>
      <c r="AV371" s="295">
        <f t="shared" si="490"/>
        <v>0</v>
      </c>
      <c r="AW371" s="295">
        <f t="shared" si="468"/>
        <v>0</v>
      </c>
      <c r="AX371" s="295">
        <f t="shared" si="491"/>
        <v>0</v>
      </c>
      <c r="AY371">
        <v>111</v>
      </c>
      <c r="AZ371" s="325">
        <f t="shared" si="492"/>
        <v>0</v>
      </c>
      <c r="BA371" s="325"/>
      <c r="BB371" s="325"/>
      <c r="BC371" s="325"/>
      <c r="BD371" s="325"/>
      <c r="BE371" s="394"/>
      <c r="BF371" s="360">
        <f t="shared" si="469"/>
        <v>112</v>
      </c>
      <c r="BG371" s="359" t="str">
        <f t="shared" si="429"/>
        <v>cxx112</v>
      </c>
      <c r="BH371" s="334">
        <f t="shared" si="493"/>
        <v>3</v>
      </c>
      <c r="BI371" s="82">
        <f t="shared" si="494"/>
        <v>0</v>
      </c>
      <c r="BJ371" s="295">
        <f t="shared" si="495"/>
        <v>0</v>
      </c>
      <c r="BK371" s="295">
        <f t="shared" si="470"/>
        <v>0</v>
      </c>
      <c r="BL371" s="295">
        <f t="shared" si="496"/>
        <v>0</v>
      </c>
      <c r="BM371">
        <v>111</v>
      </c>
      <c r="BN371" s="325">
        <f t="shared" si="497"/>
        <v>0</v>
      </c>
      <c r="BO371" s="325"/>
      <c r="BP371" s="325"/>
      <c r="BQ371" s="325"/>
      <c r="BR371" s="325"/>
      <c r="BS371" s="394"/>
      <c r="BT371" s="360">
        <f t="shared" si="471"/>
        <v>112</v>
      </c>
      <c r="BU371" s="359" t="str">
        <f t="shared" si="430"/>
        <v>cxx112</v>
      </c>
      <c r="BV371" s="334">
        <f t="shared" si="498"/>
        <v>3</v>
      </c>
      <c r="BW371" s="82">
        <f t="shared" si="499"/>
        <v>0</v>
      </c>
      <c r="BX371" s="295">
        <f t="shared" si="500"/>
        <v>0</v>
      </c>
      <c r="BY371" s="295">
        <f t="shared" si="472"/>
        <v>0</v>
      </c>
      <c r="BZ371" s="295">
        <f t="shared" si="501"/>
        <v>0</v>
      </c>
      <c r="CA371">
        <v>111</v>
      </c>
      <c r="CB371" s="325">
        <f t="shared" si="502"/>
        <v>0</v>
      </c>
      <c r="CC371" s="325"/>
      <c r="CD371" s="325"/>
      <c r="CE371" s="325"/>
      <c r="CF371" s="325"/>
      <c r="CH371" s="394"/>
    </row>
    <row r="372" spans="1:86" ht="15" customHeight="1">
      <c r="A372" s="394"/>
      <c r="B372" s="360">
        <f t="shared" si="461"/>
        <v>113</v>
      </c>
      <c r="C372" s="359" t="str">
        <f t="shared" si="425"/>
        <v>cxx113</v>
      </c>
      <c r="D372" s="334">
        <f t="shared" si="473"/>
        <v>3</v>
      </c>
      <c r="E372" s="82">
        <f t="shared" si="474"/>
        <v>0</v>
      </c>
      <c r="F372" s="295">
        <f t="shared" si="475"/>
        <v>0</v>
      </c>
      <c r="G372" s="295">
        <f t="shared" si="462"/>
        <v>0</v>
      </c>
      <c r="H372" s="295">
        <f t="shared" si="476"/>
        <v>0</v>
      </c>
      <c r="I372" s="156">
        <v>112</v>
      </c>
      <c r="J372" s="325">
        <f t="shared" si="477"/>
        <v>0</v>
      </c>
      <c r="K372" s="325"/>
      <c r="L372" s="325"/>
      <c r="M372" s="325"/>
      <c r="N372" s="325"/>
      <c r="O372" s="394"/>
      <c r="P372" s="360">
        <f t="shared" si="463"/>
        <v>113</v>
      </c>
      <c r="Q372" s="359" t="str">
        <f t="shared" si="426"/>
        <v>cxx113</v>
      </c>
      <c r="R372" s="334">
        <f t="shared" si="478"/>
        <v>3</v>
      </c>
      <c r="S372" s="82">
        <f t="shared" si="479"/>
        <v>0</v>
      </c>
      <c r="T372" s="295">
        <f t="shared" si="480"/>
        <v>0</v>
      </c>
      <c r="U372" s="295">
        <f t="shared" si="464"/>
        <v>0</v>
      </c>
      <c r="V372" s="295">
        <f t="shared" si="481"/>
        <v>0</v>
      </c>
      <c r="W372" s="156">
        <v>112</v>
      </c>
      <c r="X372" s="325">
        <f t="shared" si="482"/>
        <v>0</v>
      </c>
      <c r="Y372" s="325"/>
      <c r="Z372" s="325"/>
      <c r="AA372" s="325"/>
      <c r="AB372" s="325"/>
      <c r="AC372" s="394"/>
      <c r="AD372" s="360">
        <f t="shared" si="465"/>
        <v>113</v>
      </c>
      <c r="AE372" s="359" t="str">
        <f t="shared" si="427"/>
        <v>cxx113</v>
      </c>
      <c r="AF372" s="334">
        <f t="shared" si="483"/>
        <v>3</v>
      </c>
      <c r="AG372" s="82">
        <f t="shared" si="484"/>
        <v>0</v>
      </c>
      <c r="AH372" s="295">
        <f t="shared" si="485"/>
        <v>0</v>
      </c>
      <c r="AI372" s="295">
        <f t="shared" si="466"/>
        <v>0</v>
      </c>
      <c r="AJ372" s="295">
        <f t="shared" si="486"/>
        <v>0</v>
      </c>
      <c r="AK372" s="156">
        <v>112</v>
      </c>
      <c r="AL372" s="325">
        <f t="shared" si="487"/>
        <v>0</v>
      </c>
      <c r="AM372" s="325"/>
      <c r="AN372" s="325"/>
      <c r="AO372" s="325"/>
      <c r="AP372" s="325"/>
      <c r="AQ372" s="394"/>
      <c r="AR372" s="360">
        <f t="shared" si="467"/>
        <v>113</v>
      </c>
      <c r="AS372" s="359" t="str">
        <f t="shared" si="428"/>
        <v>cxx113</v>
      </c>
      <c r="AT372" s="334">
        <f t="shared" si="488"/>
        <v>3</v>
      </c>
      <c r="AU372" s="82">
        <f t="shared" si="489"/>
        <v>0</v>
      </c>
      <c r="AV372" s="295">
        <f t="shared" si="490"/>
        <v>0</v>
      </c>
      <c r="AW372" s="295">
        <f t="shared" si="468"/>
        <v>0</v>
      </c>
      <c r="AX372" s="295">
        <f t="shared" si="491"/>
        <v>0</v>
      </c>
      <c r="AY372" s="156">
        <v>112</v>
      </c>
      <c r="AZ372" s="325">
        <f t="shared" si="492"/>
        <v>0</v>
      </c>
      <c r="BA372" s="325"/>
      <c r="BB372" s="325"/>
      <c r="BC372" s="325"/>
      <c r="BD372" s="325"/>
      <c r="BE372" s="394"/>
      <c r="BF372" s="360">
        <f t="shared" si="469"/>
        <v>113</v>
      </c>
      <c r="BG372" s="359" t="str">
        <f t="shared" si="429"/>
        <v>cxx113</v>
      </c>
      <c r="BH372" s="334">
        <f t="shared" si="493"/>
        <v>3</v>
      </c>
      <c r="BI372" s="82">
        <f t="shared" si="494"/>
        <v>0</v>
      </c>
      <c r="BJ372" s="295">
        <f t="shared" si="495"/>
        <v>0</v>
      </c>
      <c r="BK372" s="295">
        <f t="shared" si="470"/>
        <v>0</v>
      </c>
      <c r="BL372" s="295">
        <f t="shared" si="496"/>
        <v>0</v>
      </c>
      <c r="BM372" s="156">
        <v>112</v>
      </c>
      <c r="BN372" s="325">
        <f t="shared" si="497"/>
        <v>0</v>
      </c>
      <c r="BO372" s="325"/>
      <c r="BP372" s="325"/>
      <c r="BQ372" s="325"/>
      <c r="BR372" s="325"/>
      <c r="BS372" s="394"/>
      <c r="BT372" s="360">
        <f t="shared" si="471"/>
        <v>113</v>
      </c>
      <c r="BU372" s="359" t="str">
        <f t="shared" si="430"/>
        <v>cxx113</v>
      </c>
      <c r="BV372" s="334">
        <f t="shared" si="498"/>
        <v>3</v>
      </c>
      <c r="BW372" s="82">
        <f t="shared" si="499"/>
        <v>0</v>
      </c>
      <c r="BX372" s="295">
        <f t="shared" si="500"/>
        <v>0</v>
      </c>
      <c r="BY372" s="295">
        <f t="shared" si="472"/>
        <v>0</v>
      </c>
      <c r="BZ372" s="295">
        <f t="shared" si="501"/>
        <v>0</v>
      </c>
      <c r="CA372" s="156">
        <v>112</v>
      </c>
      <c r="CB372" s="325">
        <f t="shared" si="502"/>
        <v>0</v>
      </c>
      <c r="CC372" s="325"/>
      <c r="CD372" s="325"/>
      <c r="CE372" s="325"/>
      <c r="CF372" s="325"/>
      <c r="CH372" s="394"/>
    </row>
    <row r="373" spans="1:86" ht="15" customHeight="1">
      <c r="A373" s="394"/>
      <c r="B373" s="360">
        <f t="shared" si="461"/>
        <v>114</v>
      </c>
      <c r="C373" s="359" t="str">
        <f t="shared" si="425"/>
        <v>cxx114</v>
      </c>
      <c r="D373" s="334">
        <f t="shared" si="473"/>
        <v>3</v>
      </c>
      <c r="E373" s="82">
        <f t="shared" si="474"/>
        <v>0</v>
      </c>
      <c r="F373" s="295">
        <f t="shared" si="475"/>
        <v>0</v>
      </c>
      <c r="G373" s="295">
        <f t="shared" si="462"/>
        <v>0</v>
      </c>
      <c r="H373" s="295">
        <f t="shared" si="476"/>
        <v>0</v>
      </c>
      <c r="I373">
        <v>113</v>
      </c>
      <c r="J373" s="325">
        <f t="shared" si="477"/>
        <v>0</v>
      </c>
      <c r="K373" s="325"/>
      <c r="L373" s="325"/>
      <c r="M373" s="325"/>
      <c r="N373" s="325"/>
      <c r="O373" s="394"/>
      <c r="P373" s="360">
        <f t="shared" si="463"/>
        <v>114</v>
      </c>
      <c r="Q373" s="359" t="str">
        <f t="shared" si="426"/>
        <v>cxx114</v>
      </c>
      <c r="R373" s="334">
        <f t="shared" si="478"/>
        <v>3</v>
      </c>
      <c r="S373" s="82">
        <f t="shared" si="479"/>
        <v>0</v>
      </c>
      <c r="T373" s="295">
        <f t="shared" si="480"/>
        <v>0</v>
      </c>
      <c r="U373" s="295">
        <f t="shared" si="464"/>
        <v>0</v>
      </c>
      <c r="V373" s="295">
        <f t="shared" si="481"/>
        <v>0</v>
      </c>
      <c r="W373">
        <v>113</v>
      </c>
      <c r="X373" s="325">
        <f t="shared" si="482"/>
        <v>0</v>
      </c>
      <c r="Y373" s="325"/>
      <c r="Z373" s="325"/>
      <c r="AA373" s="325"/>
      <c r="AB373" s="325"/>
      <c r="AC373" s="394"/>
      <c r="AD373" s="360">
        <f t="shared" si="465"/>
        <v>114</v>
      </c>
      <c r="AE373" s="359" t="str">
        <f t="shared" si="427"/>
        <v>cxx114</v>
      </c>
      <c r="AF373" s="334">
        <f t="shared" si="483"/>
        <v>3</v>
      </c>
      <c r="AG373" s="82">
        <f t="shared" si="484"/>
        <v>0</v>
      </c>
      <c r="AH373" s="295">
        <f t="shared" si="485"/>
        <v>0</v>
      </c>
      <c r="AI373" s="295">
        <f t="shared" si="466"/>
        <v>0</v>
      </c>
      <c r="AJ373" s="295">
        <f t="shared" si="486"/>
        <v>0</v>
      </c>
      <c r="AK373">
        <v>113</v>
      </c>
      <c r="AL373" s="325">
        <f t="shared" si="487"/>
        <v>0</v>
      </c>
      <c r="AM373" s="325"/>
      <c r="AN373" s="325"/>
      <c r="AO373" s="325"/>
      <c r="AP373" s="325"/>
      <c r="AQ373" s="394"/>
      <c r="AR373" s="360">
        <f t="shared" si="467"/>
        <v>114</v>
      </c>
      <c r="AS373" s="359" t="str">
        <f t="shared" si="428"/>
        <v>cxx114</v>
      </c>
      <c r="AT373" s="334">
        <f t="shared" si="488"/>
        <v>3</v>
      </c>
      <c r="AU373" s="82">
        <f t="shared" si="489"/>
        <v>0</v>
      </c>
      <c r="AV373" s="295">
        <f t="shared" si="490"/>
        <v>0</v>
      </c>
      <c r="AW373" s="295">
        <f t="shared" si="468"/>
        <v>0</v>
      </c>
      <c r="AX373" s="295">
        <f t="shared" si="491"/>
        <v>0</v>
      </c>
      <c r="AY373">
        <v>113</v>
      </c>
      <c r="AZ373" s="325">
        <f t="shared" si="492"/>
        <v>0</v>
      </c>
      <c r="BA373" s="325"/>
      <c r="BB373" s="325"/>
      <c r="BC373" s="325"/>
      <c r="BD373" s="325"/>
      <c r="BE373" s="394"/>
      <c r="BF373" s="360">
        <f t="shared" si="469"/>
        <v>114</v>
      </c>
      <c r="BG373" s="359" t="str">
        <f t="shared" si="429"/>
        <v>cxx114</v>
      </c>
      <c r="BH373" s="334">
        <f t="shared" si="493"/>
        <v>3</v>
      </c>
      <c r="BI373" s="82">
        <f t="shared" si="494"/>
        <v>0</v>
      </c>
      <c r="BJ373" s="295">
        <f t="shared" si="495"/>
        <v>0</v>
      </c>
      <c r="BK373" s="295">
        <f t="shared" si="470"/>
        <v>0</v>
      </c>
      <c r="BL373" s="295">
        <f t="shared" si="496"/>
        <v>0</v>
      </c>
      <c r="BM373">
        <v>113</v>
      </c>
      <c r="BN373" s="325">
        <f t="shared" si="497"/>
        <v>0</v>
      </c>
      <c r="BO373" s="325"/>
      <c r="BP373" s="325"/>
      <c r="BQ373" s="325"/>
      <c r="BR373" s="325"/>
      <c r="BS373" s="394"/>
      <c r="BT373" s="360">
        <f t="shared" si="471"/>
        <v>114</v>
      </c>
      <c r="BU373" s="359" t="str">
        <f t="shared" si="430"/>
        <v>cxx114</v>
      </c>
      <c r="BV373" s="334">
        <f t="shared" si="498"/>
        <v>3</v>
      </c>
      <c r="BW373" s="82">
        <f t="shared" si="499"/>
        <v>0</v>
      </c>
      <c r="BX373" s="295">
        <f t="shared" si="500"/>
        <v>0</v>
      </c>
      <c r="BY373" s="295">
        <f t="shared" si="472"/>
        <v>0</v>
      </c>
      <c r="BZ373" s="295">
        <f t="shared" si="501"/>
        <v>0</v>
      </c>
      <c r="CA373">
        <v>113</v>
      </c>
      <c r="CB373" s="325">
        <f t="shared" si="502"/>
        <v>0</v>
      </c>
      <c r="CC373" s="325"/>
      <c r="CD373" s="325"/>
      <c r="CE373" s="325"/>
      <c r="CF373" s="325"/>
      <c r="CH373" s="394"/>
    </row>
    <row r="374" spans="1:86" ht="15" customHeight="1">
      <c r="A374" s="394"/>
      <c r="B374" s="360">
        <f t="shared" si="461"/>
        <v>115</v>
      </c>
      <c r="C374" s="359" t="str">
        <f t="shared" si="425"/>
        <v>cxx115</v>
      </c>
      <c r="D374" s="334">
        <f t="shared" si="473"/>
        <v>3</v>
      </c>
      <c r="E374" s="82">
        <f t="shared" si="474"/>
        <v>0</v>
      </c>
      <c r="F374" s="295">
        <f t="shared" si="475"/>
        <v>0</v>
      </c>
      <c r="G374" s="295">
        <f t="shared" si="462"/>
        <v>0</v>
      </c>
      <c r="H374" s="295">
        <f t="shared" si="476"/>
        <v>0</v>
      </c>
      <c r="I374" s="156">
        <v>114</v>
      </c>
      <c r="J374" s="325">
        <f t="shared" si="477"/>
        <v>0</v>
      </c>
      <c r="K374" s="325"/>
      <c r="L374" s="325"/>
      <c r="M374" s="325"/>
      <c r="N374" s="325"/>
      <c r="O374" s="394"/>
      <c r="P374" s="360">
        <f t="shared" si="463"/>
        <v>115</v>
      </c>
      <c r="Q374" s="359" t="str">
        <f t="shared" si="426"/>
        <v>cxx115</v>
      </c>
      <c r="R374" s="334">
        <f t="shared" si="478"/>
        <v>3</v>
      </c>
      <c r="S374" s="82">
        <f t="shared" si="479"/>
        <v>0</v>
      </c>
      <c r="T374" s="295">
        <f t="shared" si="480"/>
        <v>0</v>
      </c>
      <c r="U374" s="295">
        <f t="shared" si="464"/>
        <v>0</v>
      </c>
      <c r="V374" s="295">
        <f t="shared" si="481"/>
        <v>0</v>
      </c>
      <c r="W374" s="156">
        <v>114</v>
      </c>
      <c r="X374" s="325">
        <f t="shared" si="482"/>
        <v>0</v>
      </c>
      <c r="Y374" s="325"/>
      <c r="Z374" s="325"/>
      <c r="AA374" s="325"/>
      <c r="AB374" s="325"/>
      <c r="AC374" s="394"/>
      <c r="AD374" s="360">
        <f t="shared" si="465"/>
        <v>115</v>
      </c>
      <c r="AE374" s="359" t="str">
        <f t="shared" si="427"/>
        <v>cxx115</v>
      </c>
      <c r="AF374" s="334">
        <f t="shared" si="483"/>
        <v>3</v>
      </c>
      <c r="AG374" s="82">
        <f t="shared" si="484"/>
        <v>0</v>
      </c>
      <c r="AH374" s="295">
        <f t="shared" si="485"/>
        <v>0</v>
      </c>
      <c r="AI374" s="295">
        <f t="shared" si="466"/>
        <v>0</v>
      </c>
      <c r="AJ374" s="295">
        <f t="shared" si="486"/>
        <v>0</v>
      </c>
      <c r="AK374" s="156">
        <v>114</v>
      </c>
      <c r="AL374" s="325">
        <f t="shared" si="487"/>
        <v>0</v>
      </c>
      <c r="AM374" s="325"/>
      <c r="AN374" s="325"/>
      <c r="AO374" s="325"/>
      <c r="AP374" s="325"/>
      <c r="AQ374" s="394"/>
      <c r="AR374" s="360">
        <f t="shared" si="467"/>
        <v>115</v>
      </c>
      <c r="AS374" s="359" t="str">
        <f t="shared" si="428"/>
        <v>cxx115</v>
      </c>
      <c r="AT374" s="334">
        <f t="shared" si="488"/>
        <v>3</v>
      </c>
      <c r="AU374" s="82">
        <f t="shared" si="489"/>
        <v>0</v>
      </c>
      <c r="AV374" s="295">
        <f t="shared" si="490"/>
        <v>0</v>
      </c>
      <c r="AW374" s="295">
        <f t="shared" si="468"/>
        <v>0</v>
      </c>
      <c r="AX374" s="295">
        <f t="shared" si="491"/>
        <v>0</v>
      </c>
      <c r="AY374" s="156">
        <v>114</v>
      </c>
      <c r="AZ374" s="325">
        <f t="shared" si="492"/>
        <v>0</v>
      </c>
      <c r="BA374" s="325"/>
      <c r="BB374" s="325"/>
      <c r="BC374" s="325"/>
      <c r="BD374" s="325"/>
      <c r="BE374" s="394"/>
      <c r="BF374" s="360">
        <f t="shared" si="469"/>
        <v>115</v>
      </c>
      <c r="BG374" s="359" t="str">
        <f t="shared" si="429"/>
        <v>cxx115</v>
      </c>
      <c r="BH374" s="334">
        <f t="shared" si="493"/>
        <v>3</v>
      </c>
      <c r="BI374" s="82">
        <f t="shared" si="494"/>
        <v>0</v>
      </c>
      <c r="BJ374" s="295">
        <f t="shared" si="495"/>
        <v>0</v>
      </c>
      <c r="BK374" s="295">
        <f t="shared" si="470"/>
        <v>0</v>
      </c>
      <c r="BL374" s="295">
        <f t="shared" si="496"/>
        <v>0</v>
      </c>
      <c r="BM374" s="156">
        <v>114</v>
      </c>
      <c r="BN374" s="325">
        <f t="shared" si="497"/>
        <v>0</v>
      </c>
      <c r="BO374" s="325"/>
      <c r="BP374" s="325"/>
      <c r="BQ374" s="325"/>
      <c r="BR374" s="325"/>
      <c r="BS374" s="394"/>
      <c r="BT374" s="360">
        <f t="shared" si="471"/>
        <v>115</v>
      </c>
      <c r="BU374" s="359" t="str">
        <f t="shared" si="430"/>
        <v>cxx115</v>
      </c>
      <c r="BV374" s="334">
        <f t="shared" si="498"/>
        <v>3</v>
      </c>
      <c r="BW374" s="82">
        <f t="shared" si="499"/>
        <v>0</v>
      </c>
      <c r="BX374" s="295">
        <f t="shared" si="500"/>
        <v>0</v>
      </c>
      <c r="BY374" s="295">
        <f t="shared" si="472"/>
        <v>0</v>
      </c>
      <c r="BZ374" s="295">
        <f t="shared" si="501"/>
        <v>0</v>
      </c>
      <c r="CA374" s="156">
        <v>114</v>
      </c>
      <c r="CB374" s="325">
        <f t="shared" si="502"/>
        <v>0</v>
      </c>
      <c r="CC374" s="325"/>
      <c r="CD374" s="325"/>
      <c r="CE374" s="325"/>
      <c r="CF374" s="325"/>
      <c r="CH374" s="394"/>
    </row>
    <row r="375" spans="1:86" ht="15" customHeight="1">
      <c r="A375" s="394"/>
      <c r="B375" s="360">
        <f t="shared" si="461"/>
        <v>116</v>
      </c>
      <c r="C375" s="359" t="str">
        <f t="shared" si="425"/>
        <v>cxx116</v>
      </c>
      <c r="D375" s="334">
        <f t="shared" si="473"/>
        <v>3</v>
      </c>
      <c r="E375" s="82">
        <f t="shared" si="474"/>
        <v>0</v>
      </c>
      <c r="F375" s="295">
        <f t="shared" si="475"/>
        <v>0</v>
      </c>
      <c r="G375" s="295">
        <f t="shared" si="462"/>
        <v>0</v>
      </c>
      <c r="H375" s="295">
        <f t="shared" si="476"/>
        <v>0</v>
      </c>
      <c r="I375">
        <v>115</v>
      </c>
      <c r="J375" s="325">
        <f t="shared" si="477"/>
        <v>0</v>
      </c>
      <c r="K375" s="325"/>
      <c r="L375" s="325"/>
      <c r="M375" s="325"/>
      <c r="N375" s="325"/>
      <c r="O375" s="394"/>
      <c r="P375" s="360">
        <f t="shared" si="463"/>
        <v>116</v>
      </c>
      <c r="Q375" s="359" t="str">
        <f t="shared" si="426"/>
        <v>cxx116</v>
      </c>
      <c r="R375" s="334">
        <f t="shared" si="478"/>
        <v>3</v>
      </c>
      <c r="S375" s="82">
        <f t="shared" si="479"/>
        <v>0</v>
      </c>
      <c r="T375" s="295">
        <f t="shared" si="480"/>
        <v>0</v>
      </c>
      <c r="U375" s="295">
        <f t="shared" si="464"/>
        <v>0</v>
      </c>
      <c r="V375" s="295">
        <f t="shared" si="481"/>
        <v>0</v>
      </c>
      <c r="W375">
        <v>115</v>
      </c>
      <c r="X375" s="325">
        <f t="shared" si="482"/>
        <v>0</v>
      </c>
      <c r="Y375" s="325"/>
      <c r="Z375" s="325"/>
      <c r="AA375" s="325"/>
      <c r="AB375" s="325"/>
      <c r="AC375" s="394"/>
      <c r="AD375" s="360">
        <f t="shared" si="465"/>
        <v>116</v>
      </c>
      <c r="AE375" s="359" t="str">
        <f t="shared" si="427"/>
        <v>cxx116</v>
      </c>
      <c r="AF375" s="334">
        <f t="shared" si="483"/>
        <v>3</v>
      </c>
      <c r="AG375" s="82">
        <f t="shared" si="484"/>
        <v>0</v>
      </c>
      <c r="AH375" s="295">
        <f t="shared" si="485"/>
        <v>0</v>
      </c>
      <c r="AI375" s="295">
        <f t="shared" si="466"/>
        <v>0</v>
      </c>
      <c r="AJ375" s="295">
        <f t="shared" si="486"/>
        <v>0</v>
      </c>
      <c r="AK375">
        <v>115</v>
      </c>
      <c r="AL375" s="325">
        <f t="shared" si="487"/>
        <v>0</v>
      </c>
      <c r="AM375" s="325"/>
      <c r="AN375" s="325"/>
      <c r="AO375" s="325"/>
      <c r="AP375" s="325"/>
      <c r="AQ375" s="394"/>
      <c r="AR375" s="360">
        <f t="shared" si="467"/>
        <v>116</v>
      </c>
      <c r="AS375" s="359" t="str">
        <f t="shared" si="428"/>
        <v>cxx116</v>
      </c>
      <c r="AT375" s="334">
        <f t="shared" si="488"/>
        <v>3</v>
      </c>
      <c r="AU375" s="82">
        <f t="shared" si="489"/>
        <v>0</v>
      </c>
      <c r="AV375" s="295">
        <f t="shared" si="490"/>
        <v>0</v>
      </c>
      <c r="AW375" s="295">
        <f t="shared" si="468"/>
        <v>0</v>
      </c>
      <c r="AX375" s="295">
        <f t="shared" si="491"/>
        <v>0</v>
      </c>
      <c r="AY375">
        <v>115</v>
      </c>
      <c r="AZ375" s="325">
        <f t="shared" si="492"/>
        <v>0</v>
      </c>
      <c r="BA375" s="325"/>
      <c r="BB375" s="325"/>
      <c r="BC375" s="325"/>
      <c r="BD375" s="325"/>
      <c r="BE375" s="394"/>
      <c r="BF375" s="360">
        <f t="shared" si="469"/>
        <v>116</v>
      </c>
      <c r="BG375" s="359" t="str">
        <f t="shared" si="429"/>
        <v>cxx116</v>
      </c>
      <c r="BH375" s="334">
        <f t="shared" si="493"/>
        <v>3</v>
      </c>
      <c r="BI375" s="82">
        <f t="shared" si="494"/>
        <v>0</v>
      </c>
      <c r="BJ375" s="295">
        <f t="shared" si="495"/>
        <v>0</v>
      </c>
      <c r="BK375" s="295">
        <f t="shared" si="470"/>
        <v>0</v>
      </c>
      <c r="BL375" s="295">
        <f t="shared" si="496"/>
        <v>0</v>
      </c>
      <c r="BM375">
        <v>115</v>
      </c>
      <c r="BN375" s="325">
        <f t="shared" si="497"/>
        <v>0</v>
      </c>
      <c r="BO375" s="325"/>
      <c r="BP375" s="325"/>
      <c r="BQ375" s="325"/>
      <c r="BR375" s="325"/>
      <c r="BS375" s="394"/>
      <c r="BT375" s="360">
        <f t="shared" si="471"/>
        <v>116</v>
      </c>
      <c r="BU375" s="359" t="str">
        <f t="shared" si="430"/>
        <v>cxx116</v>
      </c>
      <c r="BV375" s="334">
        <f t="shared" si="498"/>
        <v>3</v>
      </c>
      <c r="BW375" s="82">
        <f t="shared" si="499"/>
        <v>0</v>
      </c>
      <c r="BX375" s="295">
        <f t="shared" si="500"/>
        <v>0</v>
      </c>
      <c r="BY375" s="295">
        <f t="shared" si="472"/>
        <v>0</v>
      </c>
      <c r="BZ375" s="295">
        <f t="shared" si="501"/>
        <v>0</v>
      </c>
      <c r="CA375">
        <v>115</v>
      </c>
      <c r="CB375" s="325">
        <f t="shared" si="502"/>
        <v>0</v>
      </c>
      <c r="CC375" s="325"/>
      <c r="CD375" s="325"/>
      <c r="CE375" s="325"/>
      <c r="CF375" s="325"/>
      <c r="CH375" s="394"/>
    </row>
    <row r="376" spans="1:86" ht="15" customHeight="1">
      <c r="A376" s="394"/>
      <c r="B376" s="360">
        <f t="shared" si="461"/>
        <v>117</v>
      </c>
      <c r="C376" s="359" t="str">
        <f t="shared" si="425"/>
        <v>cxx117</v>
      </c>
      <c r="D376" s="334">
        <f t="shared" si="473"/>
        <v>3</v>
      </c>
      <c r="E376" s="82">
        <f t="shared" si="474"/>
        <v>0</v>
      </c>
      <c r="F376" s="295">
        <f t="shared" si="475"/>
        <v>0</v>
      </c>
      <c r="G376" s="295">
        <f t="shared" si="462"/>
        <v>0</v>
      </c>
      <c r="H376" s="295">
        <f t="shared" si="476"/>
        <v>0</v>
      </c>
      <c r="I376" s="156">
        <v>116</v>
      </c>
      <c r="J376" s="325">
        <f t="shared" si="477"/>
        <v>0</v>
      </c>
      <c r="K376" s="325"/>
      <c r="L376" s="325"/>
      <c r="M376" s="325"/>
      <c r="N376" s="325"/>
      <c r="O376" s="394"/>
      <c r="P376" s="360">
        <f t="shared" si="463"/>
        <v>117</v>
      </c>
      <c r="Q376" s="359" t="str">
        <f t="shared" si="426"/>
        <v>cxx117</v>
      </c>
      <c r="R376" s="334">
        <f t="shared" si="478"/>
        <v>3</v>
      </c>
      <c r="S376" s="82">
        <f t="shared" si="479"/>
        <v>0</v>
      </c>
      <c r="T376" s="295">
        <f t="shared" si="480"/>
        <v>0</v>
      </c>
      <c r="U376" s="295">
        <f t="shared" si="464"/>
        <v>0</v>
      </c>
      <c r="V376" s="295">
        <f t="shared" si="481"/>
        <v>0</v>
      </c>
      <c r="W376" s="156">
        <v>116</v>
      </c>
      <c r="X376" s="325">
        <f t="shared" si="482"/>
        <v>0</v>
      </c>
      <c r="Y376" s="325"/>
      <c r="Z376" s="325"/>
      <c r="AA376" s="325"/>
      <c r="AB376" s="325"/>
      <c r="AC376" s="394"/>
      <c r="AD376" s="360">
        <f t="shared" si="465"/>
        <v>117</v>
      </c>
      <c r="AE376" s="359" t="str">
        <f t="shared" si="427"/>
        <v>cxx117</v>
      </c>
      <c r="AF376" s="334">
        <f t="shared" si="483"/>
        <v>3</v>
      </c>
      <c r="AG376" s="82">
        <f t="shared" si="484"/>
        <v>0</v>
      </c>
      <c r="AH376" s="295">
        <f t="shared" si="485"/>
        <v>0</v>
      </c>
      <c r="AI376" s="295">
        <f t="shared" si="466"/>
        <v>0</v>
      </c>
      <c r="AJ376" s="295">
        <f t="shared" si="486"/>
        <v>0</v>
      </c>
      <c r="AK376" s="156">
        <v>116</v>
      </c>
      <c r="AL376" s="325">
        <f t="shared" si="487"/>
        <v>0</v>
      </c>
      <c r="AM376" s="325"/>
      <c r="AN376" s="325"/>
      <c r="AO376" s="325"/>
      <c r="AP376" s="325"/>
      <c r="AQ376" s="394"/>
      <c r="AR376" s="360">
        <f t="shared" si="467"/>
        <v>117</v>
      </c>
      <c r="AS376" s="359" t="str">
        <f t="shared" si="428"/>
        <v>cxx117</v>
      </c>
      <c r="AT376" s="334">
        <f t="shared" si="488"/>
        <v>3</v>
      </c>
      <c r="AU376" s="82">
        <f t="shared" si="489"/>
        <v>0</v>
      </c>
      <c r="AV376" s="295">
        <f t="shared" si="490"/>
        <v>0</v>
      </c>
      <c r="AW376" s="295">
        <f t="shared" si="468"/>
        <v>0</v>
      </c>
      <c r="AX376" s="295">
        <f t="shared" si="491"/>
        <v>0</v>
      </c>
      <c r="AY376" s="156">
        <v>116</v>
      </c>
      <c r="AZ376" s="325">
        <f t="shared" si="492"/>
        <v>0</v>
      </c>
      <c r="BA376" s="325"/>
      <c r="BB376" s="325"/>
      <c r="BC376" s="325"/>
      <c r="BD376" s="325"/>
      <c r="BE376" s="394"/>
      <c r="BF376" s="360">
        <f t="shared" si="469"/>
        <v>117</v>
      </c>
      <c r="BG376" s="359" t="str">
        <f t="shared" si="429"/>
        <v>cxx117</v>
      </c>
      <c r="BH376" s="334">
        <f t="shared" si="493"/>
        <v>3</v>
      </c>
      <c r="BI376" s="82">
        <f t="shared" si="494"/>
        <v>0</v>
      </c>
      <c r="BJ376" s="295">
        <f t="shared" si="495"/>
        <v>0</v>
      </c>
      <c r="BK376" s="295">
        <f t="shared" si="470"/>
        <v>0</v>
      </c>
      <c r="BL376" s="295">
        <f t="shared" si="496"/>
        <v>0</v>
      </c>
      <c r="BM376" s="156">
        <v>116</v>
      </c>
      <c r="BN376" s="325">
        <f t="shared" si="497"/>
        <v>0</v>
      </c>
      <c r="BO376" s="325"/>
      <c r="BP376" s="325"/>
      <c r="BQ376" s="325"/>
      <c r="BR376" s="325"/>
      <c r="BS376" s="394"/>
      <c r="BT376" s="360">
        <f t="shared" si="471"/>
        <v>117</v>
      </c>
      <c r="BU376" s="359" t="str">
        <f t="shared" si="430"/>
        <v>cxx117</v>
      </c>
      <c r="BV376" s="334">
        <f t="shared" si="498"/>
        <v>3</v>
      </c>
      <c r="BW376" s="82">
        <f t="shared" si="499"/>
        <v>0</v>
      </c>
      <c r="BX376" s="295">
        <f t="shared" si="500"/>
        <v>0</v>
      </c>
      <c r="BY376" s="295">
        <f t="shared" si="472"/>
        <v>0</v>
      </c>
      <c r="BZ376" s="295">
        <f t="shared" si="501"/>
        <v>0</v>
      </c>
      <c r="CA376" s="156">
        <v>116</v>
      </c>
      <c r="CB376" s="325">
        <f t="shared" si="502"/>
        <v>0</v>
      </c>
      <c r="CC376" s="325"/>
      <c r="CD376" s="325"/>
      <c r="CE376" s="325"/>
      <c r="CF376" s="325"/>
      <c r="CH376" s="394"/>
    </row>
    <row r="377" spans="1:86" ht="15" customHeight="1">
      <c r="A377" s="394"/>
      <c r="B377" s="360">
        <f t="shared" si="461"/>
        <v>118</v>
      </c>
      <c r="C377" s="359" t="str">
        <f t="shared" si="425"/>
        <v>cxx118</v>
      </c>
      <c r="D377" s="334">
        <f t="shared" si="473"/>
        <v>3</v>
      </c>
      <c r="E377" s="82">
        <f t="shared" si="474"/>
        <v>0</v>
      </c>
      <c r="F377" s="295">
        <f t="shared" si="475"/>
        <v>0</v>
      </c>
      <c r="G377" s="295">
        <f t="shared" si="462"/>
        <v>0</v>
      </c>
      <c r="H377" s="295">
        <f t="shared" si="476"/>
        <v>0</v>
      </c>
      <c r="I377">
        <v>117</v>
      </c>
      <c r="J377" s="325">
        <f t="shared" si="477"/>
        <v>0</v>
      </c>
      <c r="K377" s="325"/>
      <c r="L377" s="325"/>
      <c r="M377" s="325"/>
      <c r="N377" s="325"/>
      <c r="O377" s="394"/>
      <c r="P377" s="360">
        <f t="shared" si="463"/>
        <v>118</v>
      </c>
      <c r="Q377" s="359" t="str">
        <f t="shared" si="426"/>
        <v>cxx118</v>
      </c>
      <c r="R377" s="334">
        <f t="shared" si="478"/>
        <v>3</v>
      </c>
      <c r="S377" s="82">
        <f t="shared" si="479"/>
        <v>0</v>
      </c>
      <c r="T377" s="295">
        <f t="shared" si="480"/>
        <v>0</v>
      </c>
      <c r="U377" s="295">
        <f t="shared" si="464"/>
        <v>0</v>
      </c>
      <c r="V377" s="295">
        <f t="shared" si="481"/>
        <v>0</v>
      </c>
      <c r="W377">
        <v>117</v>
      </c>
      <c r="X377" s="325">
        <f t="shared" si="482"/>
        <v>0</v>
      </c>
      <c r="Y377" s="325"/>
      <c r="Z377" s="325"/>
      <c r="AA377" s="325"/>
      <c r="AB377" s="325"/>
      <c r="AC377" s="394"/>
      <c r="AD377" s="360">
        <f t="shared" si="465"/>
        <v>118</v>
      </c>
      <c r="AE377" s="359" t="str">
        <f t="shared" si="427"/>
        <v>cxx118</v>
      </c>
      <c r="AF377" s="334">
        <f t="shared" si="483"/>
        <v>3</v>
      </c>
      <c r="AG377" s="82">
        <f t="shared" si="484"/>
        <v>0</v>
      </c>
      <c r="AH377" s="295">
        <f t="shared" si="485"/>
        <v>0</v>
      </c>
      <c r="AI377" s="295">
        <f t="shared" si="466"/>
        <v>0</v>
      </c>
      <c r="AJ377" s="295">
        <f t="shared" si="486"/>
        <v>0</v>
      </c>
      <c r="AK377">
        <v>117</v>
      </c>
      <c r="AL377" s="325">
        <f t="shared" si="487"/>
        <v>0</v>
      </c>
      <c r="AM377" s="325"/>
      <c r="AN377" s="325"/>
      <c r="AO377" s="325"/>
      <c r="AP377" s="325"/>
      <c r="AQ377" s="394"/>
      <c r="AR377" s="360">
        <f t="shared" si="467"/>
        <v>118</v>
      </c>
      <c r="AS377" s="359" t="str">
        <f t="shared" si="428"/>
        <v>cxx118</v>
      </c>
      <c r="AT377" s="334">
        <f t="shared" si="488"/>
        <v>3</v>
      </c>
      <c r="AU377" s="82">
        <f t="shared" si="489"/>
        <v>0</v>
      </c>
      <c r="AV377" s="295">
        <f t="shared" si="490"/>
        <v>0</v>
      </c>
      <c r="AW377" s="295">
        <f t="shared" si="468"/>
        <v>0</v>
      </c>
      <c r="AX377" s="295">
        <f t="shared" si="491"/>
        <v>0</v>
      </c>
      <c r="AY377">
        <v>117</v>
      </c>
      <c r="AZ377" s="325">
        <f t="shared" si="492"/>
        <v>0</v>
      </c>
      <c r="BA377" s="325"/>
      <c r="BB377" s="325"/>
      <c r="BC377" s="325"/>
      <c r="BD377" s="325"/>
      <c r="BE377" s="394"/>
      <c r="BF377" s="360">
        <f t="shared" si="469"/>
        <v>118</v>
      </c>
      <c r="BG377" s="359" t="str">
        <f t="shared" si="429"/>
        <v>cxx118</v>
      </c>
      <c r="BH377" s="334">
        <f t="shared" si="493"/>
        <v>3</v>
      </c>
      <c r="BI377" s="82">
        <f t="shared" si="494"/>
        <v>0</v>
      </c>
      <c r="BJ377" s="295">
        <f t="shared" si="495"/>
        <v>0</v>
      </c>
      <c r="BK377" s="295">
        <f t="shared" si="470"/>
        <v>0</v>
      </c>
      <c r="BL377" s="295">
        <f t="shared" si="496"/>
        <v>0</v>
      </c>
      <c r="BM377">
        <v>117</v>
      </c>
      <c r="BN377" s="325">
        <f t="shared" si="497"/>
        <v>0</v>
      </c>
      <c r="BO377" s="325"/>
      <c r="BP377" s="325"/>
      <c r="BQ377" s="325"/>
      <c r="BR377" s="325"/>
      <c r="BS377" s="394"/>
      <c r="BT377" s="360">
        <f t="shared" si="471"/>
        <v>118</v>
      </c>
      <c r="BU377" s="359" t="str">
        <f t="shared" si="430"/>
        <v>cxx118</v>
      </c>
      <c r="BV377" s="334">
        <f t="shared" si="498"/>
        <v>3</v>
      </c>
      <c r="BW377" s="82">
        <f t="shared" si="499"/>
        <v>0</v>
      </c>
      <c r="BX377" s="295">
        <f t="shared" si="500"/>
        <v>0</v>
      </c>
      <c r="BY377" s="295">
        <f t="shared" si="472"/>
        <v>0</v>
      </c>
      <c r="BZ377" s="295">
        <f t="shared" si="501"/>
        <v>0</v>
      </c>
      <c r="CA377">
        <v>117</v>
      </c>
      <c r="CB377" s="325">
        <f t="shared" si="502"/>
        <v>0</v>
      </c>
      <c r="CC377" s="325"/>
      <c r="CD377" s="325"/>
      <c r="CE377" s="325"/>
      <c r="CF377" s="325"/>
      <c r="CH377" s="394"/>
    </row>
    <row r="378" spans="1:86" ht="15" customHeight="1">
      <c r="A378" s="394"/>
      <c r="B378" s="360">
        <f t="shared" si="461"/>
        <v>119</v>
      </c>
      <c r="C378" s="359" t="str">
        <f t="shared" si="425"/>
        <v>cxx119</v>
      </c>
      <c r="D378" s="334">
        <f t="shared" si="473"/>
        <v>3</v>
      </c>
      <c r="E378" s="82">
        <f t="shared" si="474"/>
        <v>0</v>
      </c>
      <c r="F378" s="295">
        <f t="shared" si="475"/>
        <v>0</v>
      </c>
      <c r="G378" s="295">
        <f t="shared" si="462"/>
        <v>0</v>
      </c>
      <c r="H378" s="295">
        <f t="shared" si="476"/>
        <v>0</v>
      </c>
      <c r="I378" s="156">
        <v>118</v>
      </c>
      <c r="J378" s="325">
        <f t="shared" si="477"/>
        <v>0</v>
      </c>
      <c r="K378" s="325"/>
      <c r="L378" s="325"/>
      <c r="M378" s="325"/>
      <c r="N378" s="325"/>
      <c r="O378" s="394"/>
      <c r="P378" s="360">
        <f t="shared" si="463"/>
        <v>119</v>
      </c>
      <c r="Q378" s="359" t="str">
        <f t="shared" si="426"/>
        <v>cxx119</v>
      </c>
      <c r="R378" s="334">
        <f t="shared" si="478"/>
        <v>3</v>
      </c>
      <c r="S378" s="82">
        <f t="shared" si="479"/>
        <v>0</v>
      </c>
      <c r="T378" s="295">
        <f t="shared" si="480"/>
        <v>0</v>
      </c>
      <c r="U378" s="295">
        <f t="shared" si="464"/>
        <v>0</v>
      </c>
      <c r="V378" s="295">
        <f t="shared" si="481"/>
        <v>0</v>
      </c>
      <c r="W378" s="156">
        <v>118</v>
      </c>
      <c r="X378" s="325">
        <f t="shared" si="482"/>
        <v>0</v>
      </c>
      <c r="Y378" s="325"/>
      <c r="Z378" s="325"/>
      <c r="AA378" s="325"/>
      <c r="AB378" s="325"/>
      <c r="AC378" s="394"/>
      <c r="AD378" s="360">
        <f t="shared" si="465"/>
        <v>119</v>
      </c>
      <c r="AE378" s="359" t="str">
        <f t="shared" si="427"/>
        <v>cxx119</v>
      </c>
      <c r="AF378" s="334">
        <f t="shared" si="483"/>
        <v>3</v>
      </c>
      <c r="AG378" s="82">
        <f t="shared" si="484"/>
        <v>0</v>
      </c>
      <c r="AH378" s="295">
        <f t="shared" si="485"/>
        <v>0</v>
      </c>
      <c r="AI378" s="295">
        <f t="shared" si="466"/>
        <v>0</v>
      </c>
      <c r="AJ378" s="295">
        <f t="shared" si="486"/>
        <v>0</v>
      </c>
      <c r="AK378" s="156">
        <v>118</v>
      </c>
      <c r="AL378" s="325">
        <f t="shared" si="487"/>
        <v>0</v>
      </c>
      <c r="AM378" s="325"/>
      <c r="AN378" s="325"/>
      <c r="AO378" s="325"/>
      <c r="AP378" s="325"/>
      <c r="AQ378" s="394"/>
      <c r="AR378" s="360">
        <f t="shared" si="467"/>
        <v>119</v>
      </c>
      <c r="AS378" s="359" t="str">
        <f t="shared" si="428"/>
        <v>cxx119</v>
      </c>
      <c r="AT378" s="334">
        <f t="shared" si="488"/>
        <v>3</v>
      </c>
      <c r="AU378" s="82">
        <f t="shared" si="489"/>
        <v>0</v>
      </c>
      <c r="AV378" s="295">
        <f t="shared" si="490"/>
        <v>0</v>
      </c>
      <c r="AW378" s="295">
        <f t="shared" si="468"/>
        <v>0</v>
      </c>
      <c r="AX378" s="295">
        <f t="shared" si="491"/>
        <v>0</v>
      </c>
      <c r="AY378" s="156">
        <v>118</v>
      </c>
      <c r="AZ378" s="325">
        <f t="shared" si="492"/>
        <v>0</v>
      </c>
      <c r="BA378" s="325"/>
      <c r="BB378" s="325"/>
      <c r="BC378" s="325"/>
      <c r="BD378" s="325"/>
      <c r="BE378" s="394"/>
      <c r="BF378" s="360">
        <f t="shared" si="469"/>
        <v>119</v>
      </c>
      <c r="BG378" s="359" t="str">
        <f t="shared" si="429"/>
        <v>cxx119</v>
      </c>
      <c r="BH378" s="334">
        <f t="shared" si="493"/>
        <v>3</v>
      </c>
      <c r="BI378" s="82">
        <f t="shared" si="494"/>
        <v>0</v>
      </c>
      <c r="BJ378" s="295">
        <f t="shared" si="495"/>
        <v>0</v>
      </c>
      <c r="BK378" s="295">
        <f t="shared" si="470"/>
        <v>0</v>
      </c>
      <c r="BL378" s="295">
        <f t="shared" si="496"/>
        <v>0</v>
      </c>
      <c r="BM378" s="156">
        <v>118</v>
      </c>
      <c r="BN378" s="325">
        <f t="shared" si="497"/>
        <v>0</v>
      </c>
      <c r="BO378" s="325"/>
      <c r="BP378" s="325"/>
      <c r="BQ378" s="325"/>
      <c r="BR378" s="325"/>
      <c r="BS378" s="394"/>
      <c r="BT378" s="360">
        <f t="shared" si="471"/>
        <v>119</v>
      </c>
      <c r="BU378" s="359" t="str">
        <f t="shared" si="430"/>
        <v>cxx119</v>
      </c>
      <c r="BV378" s="334">
        <f t="shared" si="498"/>
        <v>3</v>
      </c>
      <c r="BW378" s="82">
        <f t="shared" si="499"/>
        <v>0</v>
      </c>
      <c r="BX378" s="295">
        <f t="shared" si="500"/>
        <v>0</v>
      </c>
      <c r="BY378" s="295">
        <f t="shared" si="472"/>
        <v>0</v>
      </c>
      <c r="BZ378" s="295">
        <f t="shared" si="501"/>
        <v>0</v>
      </c>
      <c r="CA378" s="156">
        <v>118</v>
      </c>
      <c r="CB378" s="325">
        <f t="shared" si="502"/>
        <v>0</v>
      </c>
      <c r="CC378" s="325"/>
      <c r="CD378" s="325"/>
      <c r="CE378" s="325"/>
      <c r="CF378" s="325"/>
      <c r="CH378" s="394"/>
    </row>
    <row r="379" spans="1:86" ht="15" customHeight="1">
      <c r="A379" s="394"/>
      <c r="B379" s="360">
        <f t="shared" si="461"/>
        <v>120</v>
      </c>
      <c r="C379" s="359" t="str">
        <f t="shared" si="425"/>
        <v>cxx120</v>
      </c>
      <c r="D379" s="334">
        <f t="shared" si="473"/>
        <v>3</v>
      </c>
      <c r="E379" s="82">
        <f t="shared" si="474"/>
        <v>0</v>
      </c>
      <c r="F379" s="295">
        <f t="shared" si="475"/>
        <v>0</v>
      </c>
      <c r="G379" s="295">
        <f t="shared" si="462"/>
        <v>0</v>
      </c>
      <c r="H379" s="295">
        <f t="shared" si="476"/>
        <v>0</v>
      </c>
      <c r="I379">
        <v>119</v>
      </c>
      <c r="J379" s="325">
        <f t="shared" si="477"/>
        <v>0</v>
      </c>
      <c r="K379" s="325"/>
      <c r="L379" s="325"/>
      <c r="M379" s="325"/>
      <c r="N379" s="325"/>
      <c r="O379" s="394"/>
      <c r="P379" s="360">
        <f t="shared" si="463"/>
        <v>120</v>
      </c>
      <c r="Q379" s="359" t="str">
        <f t="shared" si="426"/>
        <v>cxx120</v>
      </c>
      <c r="R379" s="334">
        <f t="shared" si="478"/>
        <v>3</v>
      </c>
      <c r="S379" s="82">
        <f t="shared" si="479"/>
        <v>0</v>
      </c>
      <c r="T379" s="295">
        <f t="shared" si="480"/>
        <v>0</v>
      </c>
      <c r="U379" s="295">
        <f t="shared" si="464"/>
        <v>0</v>
      </c>
      <c r="V379" s="295">
        <f t="shared" si="481"/>
        <v>0</v>
      </c>
      <c r="W379">
        <v>119</v>
      </c>
      <c r="X379" s="325">
        <f t="shared" si="482"/>
        <v>0</v>
      </c>
      <c r="Y379" s="325"/>
      <c r="Z379" s="325"/>
      <c r="AA379" s="325"/>
      <c r="AB379" s="325"/>
      <c r="AC379" s="394"/>
      <c r="AD379" s="360">
        <f t="shared" si="465"/>
        <v>120</v>
      </c>
      <c r="AE379" s="359" t="str">
        <f t="shared" si="427"/>
        <v>cxx120</v>
      </c>
      <c r="AF379" s="334">
        <f t="shared" si="483"/>
        <v>3</v>
      </c>
      <c r="AG379" s="82">
        <f t="shared" si="484"/>
        <v>0</v>
      </c>
      <c r="AH379" s="295">
        <f t="shared" si="485"/>
        <v>0</v>
      </c>
      <c r="AI379" s="295">
        <f t="shared" si="466"/>
        <v>0</v>
      </c>
      <c r="AJ379" s="295">
        <f t="shared" si="486"/>
        <v>0</v>
      </c>
      <c r="AK379">
        <v>119</v>
      </c>
      <c r="AL379" s="325">
        <f t="shared" si="487"/>
        <v>0</v>
      </c>
      <c r="AM379" s="325"/>
      <c r="AN379" s="325"/>
      <c r="AO379" s="325"/>
      <c r="AP379" s="325"/>
      <c r="AQ379" s="394"/>
      <c r="AR379" s="360">
        <f t="shared" si="467"/>
        <v>120</v>
      </c>
      <c r="AS379" s="359" t="str">
        <f t="shared" si="428"/>
        <v>cxx120</v>
      </c>
      <c r="AT379" s="334">
        <f t="shared" si="488"/>
        <v>3</v>
      </c>
      <c r="AU379" s="82">
        <f t="shared" si="489"/>
        <v>0</v>
      </c>
      <c r="AV379" s="295">
        <f t="shared" si="490"/>
        <v>0</v>
      </c>
      <c r="AW379" s="295">
        <f t="shared" si="468"/>
        <v>0</v>
      </c>
      <c r="AX379" s="295">
        <f t="shared" si="491"/>
        <v>0</v>
      </c>
      <c r="AY379">
        <v>119</v>
      </c>
      <c r="AZ379" s="325">
        <f t="shared" si="492"/>
        <v>0</v>
      </c>
      <c r="BA379" s="325"/>
      <c r="BB379" s="325"/>
      <c r="BC379" s="325"/>
      <c r="BD379" s="325"/>
      <c r="BE379" s="394"/>
      <c r="BF379" s="360">
        <f t="shared" si="469"/>
        <v>120</v>
      </c>
      <c r="BG379" s="359" t="str">
        <f t="shared" si="429"/>
        <v>cxx120</v>
      </c>
      <c r="BH379" s="334">
        <f t="shared" si="493"/>
        <v>3</v>
      </c>
      <c r="BI379" s="82">
        <f t="shared" si="494"/>
        <v>0</v>
      </c>
      <c r="BJ379" s="295">
        <f t="shared" si="495"/>
        <v>0</v>
      </c>
      <c r="BK379" s="295">
        <f t="shared" si="470"/>
        <v>0</v>
      </c>
      <c r="BL379" s="295">
        <f t="shared" si="496"/>
        <v>0</v>
      </c>
      <c r="BM379">
        <v>119</v>
      </c>
      <c r="BN379" s="325">
        <f t="shared" si="497"/>
        <v>0</v>
      </c>
      <c r="BO379" s="325"/>
      <c r="BP379" s="325"/>
      <c r="BQ379" s="325"/>
      <c r="BR379" s="325"/>
      <c r="BS379" s="394"/>
      <c r="BT379" s="360">
        <f t="shared" si="471"/>
        <v>120</v>
      </c>
      <c r="BU379" s="359" t="str">
        <f t="shared" si="430"/>
        <v>cxx120</v>
      </c>
      <c r="BV379" s="334">
        <f t="shared" si="498"/>
        <v>3</v>
      </c>
      <c r="BW379" s="82">
        <f t="shared" si="499"/>
        <v>0</v>
      </c>
      <c r="BX379" s="295">
        <f t="shared" si="500"/>
        <v>0</v>
      </c>
      <c r="BY379" s="295">
        <f t="shared" si="472"/>
        <v>0</v>
      </c>
      <c r="BZ379" s="295">
        <f t="shared" si="501"/>
        <v>0</v>
      </c>
      <c r="CA379">
        <v>119</v>
      </c>
      <c r="CB379" s="325">
        <f t="shared" si="502"/>
        <v>0</v>
      </c>
      <c r="CC379" s="325"/>
      <c r="CD379" s="325"/>
      <c r="CE379" s="325"/>
      <c r="CF379" s="325"/>
      <c r="CH379" s="394"/>
    </row>
    <row r="380" spans="1:86" ht="15" customHeight="1">
      <c r="A380" s="394"/>
      <c r="B380" s="360"/>
      <c r="C380" s="361" t="s">
        <v>326</v>
      </c>
      <c r="D380" s="362"/>
      <c r="E380" s="363"/>
      <c r="F380" s="364"/>
      <c r="G380" s="364"/>
      <c r="H380" s="364"/>
      <c r="I380" s="365"/>
      <c r="J380" s="366"/>
      <c r="K380" s="366"/>
      <c r="L380" s="366"/>
      <c r="M380" s="366"/>
      <c r="N380" s="366"/>
      <c r="O380" s="394"/>
      <c r="P380" s="360"/>
      <c r="Q380" s="361" t="s">
        <v>326</v>
      </c>
      <c r="R380" s="362"/>
      <c r="S380" s="363"/>
      <c r="T380" s="364"/>
      <c r="U380" s="364"/>
      <c r="V380" s="364"/>
      <c r="W380" s="365"/>
      <c r="X380" s="366"/>
      <c r="Y380" s="366"/>
      <c r="Z380" s="366"/>
      <c r="AA380" s="366"/>
      <c r="AB380" s="366"/>
      <c r="AC380" s="394"/>
      <c r="AD380" s="360"/>
      <c r="AE380" s="361" t="s">
        <v>326</v>
      </c>
      <c r="AF380" s="362"/>
      <c r="AG380" s="363"/>
      <c r="AH380" s="364"/>
      <c r="AI380" s="364"/>
      <c r="AJ380" s="364"/>
      <c r="AK380" s="365"/>
      <c r="AL380" s="366"/>
      <c r="AM380" s="366"/>
      <c r="AN380" s="366"/>
      <c r="AO380" s="366"/>
      <c r="AP380" s="366"/>
      <c r="AQ380" s="394"/>
      <c r="AR380" s="360"/>
      <c r="AS380" s="361" t="s">
        <v>326</v>
      </c>
      <c r="AT380" s="362"/>
      <c r="AU380" s="363"/>
      <c r="AV380" s="364"/>
      <c r="AW380" s="364"/>
      <c r="AX380" s="364"/>
      <c r="AY380" s="365"/>
      <c r="AZ380" s="366"/>
      <c r="BA380" s="366"/>
      <c r="BB380" s="366"/>
      <c r="BC380" s="366"/>
      <c r="BD380" s="366"/>
      <c r="BE380" s="394"/>
      <c r="BF380" s="360"/>
      <c r="BG380" s="361" t="s">
        <v>327</v>
      </c>
      <c r="BH380" s="362"/>
      <c r="BI380" s="363"/>
      <c r="BJ380" s="364"/>
      <c r="BK380" s="364"/>
      <c r="BL380" s="364"/>
      <c r="BM380" s="365"/>
      <c r="BN380" s="366"/>
      <c r="BO380" s="366"/>
      <c r="BP380" s="366"/>
      <c r="BQ380" s="366"/>
      <c r="BR380" s="366"/>
      <c r="BS380" s="394"/>
      <c r="BT380" s="360"/>
      <c r="BU380" s="361" t="s">
        <v>328</v>
      </c>
      <c r="BV380" s="362"/>
      <c r="BW380" s="363"/>
      <c r="BX380" s="364"/>
      <c r="BY380" s="364"/>
      <c r="BZ380" s="364"/>
      <c r="CA380" s="365"/>
      <c r="CB380" s="366"/>
      <c r="CC380" s="366"/>
      <c r="CD380" s="366"/>
      <c r="CE380" s="366"/>
      <c r="CF380" s="366"/>
      <c r="CH380" s="394"/>
    </row>
    <row r="381" spans="1:86" ht="15" customHeight="1">
      <c r="A381" s="394"/>
      <c r="B381" s="360">
        <f>B382-1</f>
        <v>1</v>
      </c>
      <c r="C381" s="359" t="str">
        <f t="shared" ref="C381:C444" si="503">IF(B381=0,"dxx0","dxx"&amp;B381)</f>
        <v>dxx1</v>
      </c>
      <c r="D381" s="334"/>
      <c r="E381" s="82">
        <v>0</v>
      </c>
      <c r="F381" s="295"/>
      <c r="G381" s="295">
        <v>0</v>
      </c>
      <c r="H381" s="296">
        <f>emp1_mont_ini</f>
        <v>0</v>
      </c>
      <c r="I381" s="156">
        <v>0</v>
      </c>
      <c r="J381" s="325"/>
      <c r="K381" s="325"/>
      <c r="L381" s="325"/>
      <c r="M381" s="325"/>
      <c r="N381" s="325"/>
      <c r="O381" s="394"/>
      <c r="P381" s="360">
        <f>P382-1</f>
        <v>1</v>
      </c>
      <c r="Q381" s="359" t="str">
        <f t="shared" ref="Q381:Q444" si="504">IF(P381=0,"dxx0","dxx"&amp;P381)</f>
        <v>dxx1</v>
      </c>
      <c r="R381" s="334"/>
      <c r="S381" s="82">
        <v>0</v>
      </c>
      <c r="T381" s="295"/>
      <c r="U381" s="295">
        <v>0</v>
      </c>
      <c r="V381" s="296">
        <f>emp2_mont_ini</f>
        <v>0</v>
      </c>
      <c r="W381" s="156">
        <v>0</v>
      </c>
      <c r="X381" s="325"/>
      <c r="Y381" s="325"/>
      <c r="Z381" s="325"/>
      <c r="AA381" s="325"/>
      <c r="AB381" s="325"/>
      <c r="AC381" s="394"/>
      <c r="AD381" s="360">
        <f>AD382-1</f>
        <v>1</v>
      </c>
      <c r="AE381" s="359" t="str">
        <f t="shared" ref="AE381:AE444" si="505">IF(AD381=0,"dxx0","dxx"&amp;AD381)</f>
        <v>dxx1</v>
      </c>
      <c r="AF381" s="334"/>
      <c r="AG381" s="82">
        <v>0</v>
      </c>
      <c r="AH381" s="295"/>
      <c r="AI381" s="295">
        <v>0</v>
      </c>
      <c r="AJ381" s="296">
        <f>emp3_mont_ini</f>
        <v>0</v>
      </c>
      <c r="AK381" s="156">
        <v>0</v>
      </c>
      <c r="AL381" s="325"/>
      <c r="AM381" s="325"/>
      <c r="AN381" s="325"/>
      <c r="AO381" s="325"/>
      <c r="AP381" s="325"/>
      <c r="AQ381" s="394"/>
      <c r="AR381" s="360">
        <f>AR382-1</f>
        <v>1</v>
      </c>
      <c r="AS381" s="359" t="str">
        <f t="shared" ref="AS381:AS412" si="506">IF(AR381=0,"dxx0","dxx"&amp;AR381)</f>
        <v>dxx1</v>
      </c>
      <c r="AT381" s="334"/>
      <c r="AU381" s="82">
        <v>0</v>
      </c>
      <c r="AV381" s="295"/>
      <c r="AW381" s="295">
        <v>0</v>
      </c>
      <c r="AX381" s="296">
        <f>emp4_mont_ini</f>
        <v>0</v>
      </c>
      <c r="AY381" s="156">
        <v>0</v>
      </c>
      <c r="AZ381" s="325"/>
      <c r="BA381" s="325"/>
      <c r="BB381" s="325"/>
      <c r="BC381" s="325"/>
      <c r="BD381" s="325"/>
      <c r="BE381" s="394"/>
      <c r="BF381" s="360">
        <f>BF382-1</f>
        <v>1</v>
      </c>
      <c r="BG381" s="359" t="str">
        <f t="shared" ref="BG381:BG412" si="507">IF(BF381=0,"dxx0","dxx"&amp;BF381)</f>
        <v>dxx1</v>
      </c>
      <c r="BH381" s="334"/>
      <c r="BI381" s="82">
        <v>0</v>
      </c>
      <c r="BJ381" s="295"/>
      <c r="BK381" s="295">
        <v>0</v>
      </c>
      <c r="BL381" s="296">
        <f>emp5_mont_ini</f>
        <v>0</v>
      </c>
      <c r="BM381" s="156">
        <v>0</v>
      </c>
      <c r="BN381" s="325"/>
      <c r="BO381" s="325"/>
      <c r="BP381" s="325"/>
      <c r="BQ381" s="325"/>
      <c r="BR381" s="325"/>
      <c r="BS381" s="394"/>
      <c r="BT381" s="360">
        <f>BT382-1</f>
        <v>1</v>
      </c>
      <c r="BU381" s="359" t="str">
        <f t="shared" ref="BU381:BU412" si="508">IF(BT381=0,"dxx0","dxx"&amp;BT381)</f>
        <v>dxx1</v>
      </c>
      <c r="BV381" s="334"/>
      <c r="BW381" s="82">
        <v>0</v>
      </c>
      <c r="BX381" s="295"/>
      <c r="BY381" s="295">
        <v>0</v>
      </c>
      <c r="BZ381" s="296">
        <f>emp6_mont_ini</f>
        <v>0</v>
      </c>
      <c r="CA381" s="156">
        <v>0</v>
      </c>
      <c r="CB381" s="325"/>
      <c r="CC381" s="325"/>
      <c r="CD381" s="325"/>
      <c r="CE381" s="325"/>
      <c r="CF381" s="325"/>
      <c r="CH381" s="394"/>
    </row>
    <row r="382" spans="1:86" ht="15" customHeight="1">
      <c r="A382" s="394"/>
      <c r="B382" s="299">
        <f>emp1_debut</f>
        <v>2</v>
      </c>
      <c r="C382" s="359" t="str">
        <f t="shared" si="503"/>
        <v>dxx2</v>
      </c>
      <c r="D382" s="334">
        <f t="shared" ref="D382:D413" si="509">IF(I382&gt;emp1_fin,3,IF(I382&lt;=emp1_conge,0,2))</f>
        <v>2</v>
      </c>
      <c r="E382" s="82">
        <f t="shared" ref="E382:E413" si="510">IF(D382=2,emp1_vers+J381,0)</f>
        <v>0</v>
      </c>
      <c r="F382" s="295">
        <f t="shared" ref="F382:F413" si="511">IF(D382=3,0,IF(D382=0,0,IF(D381=2,ROUND(emp1_tx*H381,2),ROUND(emp1_tx*emp1_mont_ini,2))))</f>
        <v>0</v>
      </c>
      <c r="G382" s="295">
        <f>IF(D382=2,E382-F382,0)</f>
        <v>0</v>
      </c>
      <c r="H382" s="295">
        <f t="shared" ref="H382:H413" si="512">IF(OR(D382=3,I382=emp1_fin),0,IF(D382=0,H381+J382,H381-G382))</f>
        <v>0</v>
      </c>
      <c r="I382" s="156">
        <v>1</v>
      </c>
      <c r="J382" s="325">
        <f t="shared" ref="J382:J413" si="513">IF(AND(D382=0,D383=2),emp1_int_cumu,0)</f>
        <v>0</v>
      </c>
      <c r="K382" s="325"/>
      <c r="L382" s="325"/>
      <c r="M382" s="325"/>
      <c r="N382" s="325"/>
      <c r="O382" s="394"/>
      <c r="P382" s="299">
        <f>emp2_debut</f>
        <v>2</v>
      </c>
      <c r="Q382" s="359" t="str">
        <f t="shared" si="504"/>
        <v>dxx2</v>
      </c>
      <c r="R382" s="334">
        <f t="shared" ref="R382:R413" si="514">IF(W382&gt;emp2_fin,3,IF(W382&lt;=emp2_conge,0,2))</f>
        <v>2</v>
      </c>
      <c r="S382" s="82">
        <f t="shared" ref="S382:S413" si="515">IF(R382=2,emp2_vers+X381,0)</f>
        <v>0</v>
      </c>
      <c r="T382" s="295">
        <f t="shared" ref="T382:T413" si="516">IF(R382=3,0,IF(R382=0,0,IF(R381=2,ROUND(emp2_tx*V381,2),ROUND(emp2_tx*emp2_mont_ini,2))))</f>
        <v>0</v>
      </c>
      <c r="U382" s="295">
        <f>IF(R382=2,S382-T382,0)</f>
        <v>0</v>
      </c>
      <c r="V382" s="295">
        <f t="shared" ref="V382:V413" si="517">IF(OR(R382=3,W382=emp2_fin),0,IF(R382=0,V381+X382,V381-U382))</f>
        <v>0</v>
      </c>
      <c r="W382" s="156">
        <v>1</v>
      </c>
      <c r="X382" s="325">
        <f t="shared" ref="X382:X413" si="518">IF(AND(R382=0,R383=2),emp2_int_cumu,0)</f>
        <v>0</v>
      </c>
      <c r="Y382" s="325"/>
      <c r="Z382" s="325"/>
      <c r="AA382" s="325"/>
      <c r="AB382" s="325"/>
      <c r="AC382" s="394"/>
      <c r="AD382" s="299">
        <f>emp3_debut</f>
        <v>2</v>
      </c>
      <c r="AE382" s="359" t="str">
        <f t="shared" si="505"/>
        <v>dxx2</v>
      </c>
      <c r="AF382" s="334">
        <f t="shared" ref="AF382:AF413" si="519">IF(AK382&gt;emp3_fin,3,IF(AK382&lt;=emp3_conge,0,2))</f>
        <v>2</v>
      </c>
      <c r="AG382" s="82">
        <f t="shared" ref="AG382:AG413" si="520">IF(AF382=2,emp3_vers+AL381,0)</f>
        <v>0</v>
      </c>
      <c r="AH382" s="295">
        <f t="shared" ref="AH382:AH413" si="521">IF(AF382=3,0,IF(AF382=0,0,IF(AF381=2,ROUND(emp3_tx*AJ381,2),ROUND(emp3_tx*emp3_mont_ini,2))))</f>
        <v>0</v>
      </c>
      <c r="AI382" s="295">
        <f>IF(AF382=2,AG382-AH382,0)</f>
        <v>0</v>
      </c>
      <c r="AJ382" s="295">
        <f t="shared" ref="AJ382:AJ413" si="522">IF(OR(AF382=3,AK382=emp3_fin),0,IF(AF382=0,AJ381+AL382,AJ381-AI382))</f>
        <v>0</v>
      </c>
      <c r="AK382" s="156">
        <v>1</v>
      </c>
      <c r="AL382" s="325">
        <f t="shared" ref="AL382:AL413" si="523">IF(AND(AF382=0,AF383=2),emp3_int_cumu,0)</f>
        <v>0</v>
      </c>
      <c r="AM382" s="325"/>
      <c r="AN382" s="325"/>
      <c r="AO382" s="325"/>
      <c r="AP382" s="325"/>
      <c r="AQ382" s="394"/>
      <c r="AR382" s="299">
        <f>emp4_debut</f>
        <v>2</v>
      </c>
      <c r="AS382" s="359" t="str">
        <f t="shared" si="506"/>
        <v>dxx2</v>
      </c>
      <c r="AT382" s="334">
        <f t="shared" ref="AT382:AT413" si="524">IF(AY382&gt;emp4_fin,3,IF(AY382&lt;=emp4_conge,0,2))</f>
        <v>2</v>
      </c>
      <c r="AU382" s="82">
        <f t="shared" ref="AU382:AU413" si="525">IF(AT382=2,emp4_vers+AZ381,0)</f>
        <v>0</v>
      </c>
      <c r="AV382" s="295">
        <f t="shared" ref="AV382:AV413" si="526">IF(AT382=3,0,IF(AT382=0,0,IF(AT381=2,ROUND(emp4_tx*AX381,2),ROUND(emp4_tx*emp4_mont_ini,2))))</f>
        <v>0</v>
      </c>
      <c r="AW382" s="295">
        <f>IF(AT382=2,AU382-AV382,0)</f>
        <v>0</v>
      </c>
      <c r="AX382" s="295">
        <f t="shared" ref="AX382:AX413" si="527">IF(OR(AT382=3,AY382=emp4_fin),0,IF(AT382=0,AX381+AZ382,AX381-AW382))</f>
        <v>0</v>
      </c>
      <c r="AY382" s="156">
        <v>1</v>
      </c>
      <c r="AZ382" s="325">
        <f t="shared" ref="AZ382:AZ413" si="528">IF(AND(AT382=0,AT383=2),emp4_int_cumu,0)</f>
        <v>0</v>
      </c>
      <c r="BA382" s="325"/>
      <c r="BB382" s="325"/>
      <c r="BC382" s="325"/>
      <c r="BD382" s="325"/>
      <c r="BE382" s="394"/>
      <c r="BF382" s="299">
        <f>emp5_debut</f>
        <v>2</v>
      </c>
      <c r="BG382" s="359" t="str">
        <f t="shared" si="507"/>
        <v>dxx2</v>
      </c>
      <c r="BH382" s="334">
        <f t="shared" ref="BH382:BH413" si="529">IF(BM382&gt;emp5_fin,3,IF(BM382&lt;=emp5_conge,0,2))</f>
        <v>2</v>
      </c>
      <c r="BI382" s="82">
        <f t="shared" ref="BI382:BI413" si="530">IF(BH382=2,emp5_vers+BN381,0)</f>
        <v>0</v>
      </c>
      <c r="BJ382" s="295">
        <f t="shared" ref="BJ382:BJ413" si="531">IF(BH382=3,0,IF(BH382=0,0,IF(BH381=2,ROUND(emp5_tx*BL381,2),ROUND(emp5_tx*emp5_mont_ini,2))))</f>
        <v>0</v>
      </c>
      <c r="BK382" s="295">
        <f>IF(BH382=2,BI382-BJ382,0)</f>
        <v>0</v>
      </c>
      <c r="BL382" s="295">
        <f t="shared" ref="BL382:BL413" si="532">IF(OR(BH382=3,BM382=emp5_fin),0,IF(BH382=0,BL381+BN382,BL381-BK382))</f>
        <v>0</v>
      </c>
      <c r="BM382" s="156">
        <v>1</v>
      </c>
      <c r="BN382" s="325">
        <f t="shared" ref="BN382:BN413" si="533">IF(AND(BH382=0,BH383=2),emp5_int_cumu,0)</f>
        <v>0</v>
      </c>
      <c r="BO382" s="325"/>
      <c r="BP382" s="325"/>
      <c r="BQ382" s="325"/>
      <c r="BR382" s="325"/>
      <c r="BS382" s="394"/>
      <c r="BT382" s="299">
        <f>emp6_debut</f>
        <v>2</v>
      </c>
      <c r="BU382" s="359" t="str">
        <f t="shared" si="508"/>
        <v>dxx2</v>
      </c>
      <c r="BV382" s="334">
        <f t="shared" ref="BV382:BV413" si="534">IF(CA382&gt;emp6_fin,3,IF(CA382&lt;=emp6_conge,0,2))</f>
        <v>2</v>
      </c>
      <c r="BW382" s="82">
        <f t="shared" ref="BW382:BW413" si="535">IF(BV382=2,emp6_vers+CB381,0)</f>
        <v>0</v>
      </c>
      <c r="BX382" s="295">
        <f t="shared" ref="BX382:BX413" si="536">IF(BV382=3,0,IF(BV382=0,0,IF(BV381=2,ROUND(emp6_tx*BZ381,2),ROUND(emp6_tx*emp6_mont_ini,2))))</f>
        <v>0</v>
      </c>
      <c r="BY382" s="295">
        <f>IF(BV382=2,BW382-BX382,0)</f>
        <v>0</v>
      </c>
      <c r="BZ382" s="295">
        <f t="shared" ref="BZ382:BZ413" si="537">IF(OR(BV382=3,CA382=emp6_fin),0,IF(BV382=0,BZ381+CB382,BZ381-BY382))</f>
        <v>0</v>
      </c>
      <c r="CA382" s="156">
        <v>1</v>
      </c>
      <c r="CB382" s="325">
        <f t="shared" ref="CB382:CB413" si="538">IF(AND(BV382=0,BV383=2),emp6_int_cumu,0)</f>
        <v>0</v>
      </c>
      <c r="CC382" s="325"/>
      <c r="CD382" s="325"/>
      <c r="CE382" s="325"/>
      <c r="CF382" s="325"/>
      <c r="CH382" s="394"/>
    </row>
    <row r="383" spans="1:86" ht="15" customHeight="1">
      <c r="A383" s="394"/>
      <c r="B383" s="360">
        <f t="shared" ref="B383:B446" si="539">B382+1</f>
        <v>3</v>
      </c>
      <c r="C383" s="359" t="str">
        <f t="shared" si="503"/>
        <v>dxx3</v>
      </c>
      <c r="D383" s="334">
        <f t="shared" si="509"/>
        <v>2</v>
      </c>
      <c r="E383" s="82">
        <f t="shared" si="510"/>
        <v>0</v>
      </c>
      <c r="F383" s="295">
        <f t="shared" si="511"/>
        <v>0</v>
      </c>
      <c r="G383" s="295">
        <f t="shared" ref="G383:G406" si="540">IF(D383=2,E383-F383,0)</f>
        <v>0</v>
      </c>
      <c r="H383" s="295">
        <f t="shared" si="512"/>
        <v>0</v>
      </c>
      <c r="I383">
        <v>2</v>
      </c>
      <c r="J383" s="325">
        <f t="shared" si="513"/>
        <v>0</v>
      </c>
      <c r="K383" s="325"/>
      <c r="L383" s="325"/>
      <c r="M383" s="325"/>
      <c r="N383" s="325"/>
      <c r="O383" s="394"/>
      <c r="P383" s="360">
        <f t="shared" ref="P383:P446" si="541">P382+1</f>
        <v>3</v>
      </c>
      <c r="Q383" s="359" t="str">
        <f t="shared" si="504"/>
        <v>dxx3</v>
      </c>
      <c r="R383" s="334">
        <f t="shared" si="514"/>
        <v>2</v>
      </c>
      <c r="S383" s="82">
        <f t="shared" si="515"/>
        <v>0</v>
      </c>
      <c r="T383" s="295">
        <f t="shared" si="516"/>
        <v>0</v>
      </c>
      <c r="U383" s="295">
        <f t="shared" ref="U383:U406" si="542">IF(R383=2,S383-T383,0)</f>
        <v>0</v>
      </c>
      <c r="V383" s="295">
        <f t="shared" si="517"/>
        <v>0</v>
      </c>
      <c r="W383">
        <v>2</v>
      </c>
      <c r="X383" s="325">
        <f t="shared" si="518"/>
        <v>0</v>
      </c>
      <c r="Y383" s="325"/>
      <c r="Z383" s="325"/>
      <c r="AA383" s="325"/>
      <c r="AB383" s="325"/>
      <c r="AC383" s="394"/>
      <c r="AD383" s="360">
        <f t="shared" ref="AD383:AD446" si="543">AD382+1</f>
        <v>3</v>
      </c>
      <c r="AE383" s="359" t="str">
        <f t="shared" si="505"/>
        <v>dxx3</v>
      </c>
      <c r="AF383" s="334">
        <f t="shared" si="519"/>
        <v>2</v>
      </c>
      <c r="AG383" s="82">
        <f t="shared" si="520"/>
        <v>0</v>
      </c>
      <c r="AH383" s="295">
        <f t="shared" si="521"/>
        <v>0</v>
      </c>
      <c r="AI383" s="295">
        <f t="shared" ref="AI383:AI406" si="544">IF(AF383=2,AG383-AH383,0)</f>
        <v>0</v>
      </c>
      <c r="AJ383" s="295">
        <f t="shared" si="522"/>
        <v>0</v>
      </c>
      <c r="AK383">
        <v>2</v>
      </c>
      <c r="AL383" s="325">
        <f t="shared" si="523"/>
        <v>0</v>
      </c>
      <c r="AM383" s="325"/>
      <c r="AN383" s="325"/>
      <c r="AO383" s="325"/>
      <c r="AP383" s="325"/>
      <c r="AQ383" s="394"/>
      <c r="AR383" s="360">
        <f t="shared" ref="AR383:AR446" si="545">AR382+1</f>
        <v>3</v>
      </c>
      <c r="AS383" s="359" t="str">
        <f t="shared" si="506"/>
        <v>dxx3</v>
      </c>
      <c r="AT383" s="334">
        <f t="shared" si="524"/>
        <v>2</v>
      </c>
      <c r="AU383" s="82">
        <f t="shared" si="525"/>
        <v>0</v>
      </c>
      <c r="AV383" s="295">
        <f t="shared" si="526"/>
        <v>0</v>
      </c>
      <c r="AW383" s="295">
        <f t="shared" ref="AW383:AW406" si="546">IF(AT383=2,AU383-AV383,0)</f>
        <v>0</v>
      </c>
      <c r="AX383" s="295">
        <f t="shared" si="527"/>
        <v>0</v>
      </c>
      <c r="AY383">
        <v>2</v>
      </c>
      <c r="AZ383" s="325">
        <f t="shared" si="528"/>
        <v>0</v>
      </c>
      <c r="BA383" s="325"/>
      <c r="BB383" s="325"/>
      <c r="BC383" s="325"/>
      <c r="BD383" s="325"/>
      <c r="BE383" s="394"/>
      <c r="BF383" s="360">
        <f t="shared" ref="BF383:BF446" si="547">BF382+1</f>
        <v>3</v>
      </c>
      <c r="BG383" s="359" t="str">
        <f t="shared" si="507"/>
        <v>dxx3</v>
      </c>
      <c r="BH383" s="334">
        <f t="shared" si="529"/>
        <v>2</v>
      </c>
      <c r="BI383" s="82">
        <f t="shared" si="530"/>
        <v>0</v>
      </c>
      <c r="BJ383" s="295">
        <f t="shared" si="531"/>
        <v>0</v>
      </c>
      <c r="BK383" s="295">
        <f t="shared" ref="BK383:BK406" si="548">IF(BH383=2,BI383-BJ383,0)</f>
        <v>0</v>
      </c>
      <c r="BL383" s="295">
        <f t="shared" si="532"/>
        <v>0</v>
      </c>
      <c r="BM383">
        <v>2</v>
      </c>
      <c r="BN383" s="325">
        <f t="shared" si="533"/>
        <v>0</v>
      </c>
      <c r="BO383" s="325"/>
      <c r="BP383" s="325"/>
      <c r="BQ383" s="325"/>
      <c r="BR383" s="325"/>
      <c r="BS383" s="394"/>
      <c r="BT383" s="360">
        <f t="shared" ref="BT383:BT446" si="549">BT382+1</f>
        <v>3</v>
      </c>
      <c r="BU383" s="359" t="str">
        <f t="shared" si="508"/>
        <v>dxx3</v>
      </c>
      <c r="BV383" s="334">
        <f t="shared" si="534"/>
        <v>2</v>
      </c>
      <c r="BW383" s="82">
        <f t="shared" si="535"/>
        <v>0</v>
      </c>
      <c r="BX383" s="295">
        <f t="shared" si="536"/>
        <v>0</v>
      </c>
      <c r="BY383" s="295">
        <f t="shared" ref="BY383:BY406" si="550">IF(BV383=2,BW383-BX383,0)</f>
        <v>0</v>
      </c>
      <c r="BZ383" s="295">
        <f t="shared" si="537"/>
        <v>0</v>
      </c>
      <c r="CA383">
        <v>2</v>
      </c>
      <c r="CB383" s="325">
        <f t="shared" si="538"/>
        <v>0</v>
      </c>
      <c r="CC383" s="325"/>
      <c r="CD383" s="325"/>
      <c r="CE383" s="325"/>
      <c r="CF383" s="325"/>
      <c r="CH383" s="394"/>
    </row>
    <row r="384" spans="1:86" ht="15" customHeight="1">
      <c r="A384" s="394"/>
      <c r="B384" s="360">
        <f t="shared" si="539"/>
        <v>4</v>
      </c>
      <c r="C384" s="359" t="str">
        <f t="shared" si="503"/>
        <v>dxx4</v>
      </c>
      <c r="D384" s="334">
        <f t="shared" si="509"/>
        <v>2</v>
      </c>
      <c r="E384" s="82">
        <f t="shared" si="510"/>
        <v>0</v>
      </c>
      <c r="F384" s="295">
        <f t="shared" si="511"/>
        <v>0</v>
      </c>
      <c r="G384" s="295">
        <f t="shared" si="540"/>
        <v>0</v>
      </c>
      <c r="H384" s="295">
        <f t="shared" si="512"/>
        <v>0</v>
      </c>
      <c r="I384" s="156">
        <v>3</v>
      </c>
      <c r="J384" s="325">
        <f t="shared" si="513"/>
        <v>0</v>
      </c>
      <c r="K384" s="325"/>
      <c r="L384" s="325"/>
      <c r="M384" s="325"/>
      <c r="N384" s="325"/>
      <c r="O384" s="394"/>
      <c r="P384" s="360">
        <f t="shared" si="541"/>
        <v>4</v>
      </c>
      <c r="Q384" s="359" t="str">
        <f t="shared" si="504"/>
        <v>dxx4</v>
      </c>
      <c r="R384" s="334">
        <f t="shared" si="514"/>
        <v>2</v>
      </c>
      <c r="S384" s="82">
        <f t="shared" si="515"/>
        <v>0</v>
      </c>
      <c r="T384" s="295">
        <f t="shared" si="516"/>
        <v>0</v>
      </c>
      <c r="U384" s="295">
        <f t="shared" si="542"/>
        <v>0</v>
      </c>
      <c r="V384" s="295">
        <f t="shared" si="517"/>
        <v>0</v>
      </c>
      <c r="W384" s="156">
        <v>3</v>
      </c>
      <c r="X384" s="325">
        <f t="shared" si="518"/>
        <v>0</v>
      </c>
      <c r="Y384" s="325"/>
      <c r="Z384" s="325"/>
      <c r="AA384" s="325"/>
      <c r="AB384" s="325"/>
      <c r="AC384" s="394"/>
      <c r="AD384" s="360">
        <f t="shared" si="543"/>
        <v>4</v>
      </c>
      <c r="AE384" s="359" t="str">
        <f t="shared" si="505"/>
        <v>dxx4</v>
      </c>
      <c r="AF384" s="334">
        <f t="shared" si="519"/>
        <v>2</v>
      </c>
      <c r="AG384" s="82">
        <f t="shared" si="520"/>
        <v>0</v>
      </c>
      <c r="AH384" s="295">
        <f t="shared" si="521"/>
        <v>0</v>
      </c>
      <c r="AI384" s="295">
        <f t="shared" si="544"/>
        <v>0</v>
      </c>
      <c r="AJ384" s="295">
        <f t="shared" si="522"/>
        <v>0</v>
      </c>
      <c r="AK384" s="156">
        <v>3</v>
      </c>
      <c r="AL384" s="325">
        <f t="shared" si="523"/>
        <v>0</v>
      </c>
      <c r="AM384" s="325"/>
      <c r="AN384" s="325"/>
      <c r="AO384" s="325"/>
      <c r="AP384" s="325"/>
      <c r="AQ384" s="394"/>
      <c r="AR384" s="360">
        <f t="shared" si="545"/>
        <v>4</v>
      </c>
      <c r="AS384" s="359" t="str">
        <f t="shared" si="506"/>
        <v>dxx4</v>
      </c>
      <c r="AT384" s="334">
        <f t="shared" si="524"/>
        <v>2</v>
      </c>
      <c r="AU384" s="82">
        <f t="shared" si="525"/>
        <v>0</v>
      </c>
      <c r="AV384" s="295">
        <f t="shared" si="526"/>
        <v>0</v>
      </c>
      <c r="AW384" s="295">
        <f t="shared" si="546"/>
        <v>0</v>
      </c>
      <c r="AX384" s="295">
        <f t="shared" si="527"/>
        <v>0</v>
      </c>
      <c r="AY384" s="156">
        <v>3</v>
      </c>
      <c r="AZ384" s="325">
        <f t="shared" si="528"/>
        <v>0</v>
      </c>
      <c r="BA384" s="325"/>
      <c r="BB384" s="325"/>
      <c r="BC384" s="325"/>
      <c r="BD384" s="325"/>
      <c r="BE384" s="394"/>
      <c r="BF384" s="360">
        <f t="shared" si="547"/>
        <v>4</v>
      </c>
      <c r="BG384" s="359" t="str">
        <f t="shared" si="507"/>
        <v>dxx4</v>
      </c>
      <c r="BH384" s="334">
        <f t="shared" si="529"/>
        <v>2</v>
      </c>
      <c r="BI384" s="82">
        <f t="shared" si="530"/>
        <v>0</v>
      </c>
      <c r="BJ384" s="295">
        <f t="shared" si="531"/>
        <v>0</v>
      </c>
      <c r="BK384" s="295">
        <f t="shared" si="548"/>
        <v>0</v>
      </c>
      <c r="BL384" s="295">
        <f t="shared" si="532"/>
        <v>0</v>
      </c>
      <c r="BM384" s="156">
        <v>3</v>
      </c>
      <c r="BN384" s="325">
        <f t="shared" si="533"/>
        <v>0</v>
      </c>
      <c r="BO384" s="325"/>
      <c r="BP384" s="325"/>
      <c r="BQ384" s="325"/>
      <c r="BR384" s="325"/>
      <c r="BS384" s="394"/>
      <c r="BT384" s="360">
        <f t="shared" si="549"/>
        <v>4</v>
      </c>
      <c r="BU384" s="359" t="str">
        <f t="shared" si="508"/>
        <v>dxx4</v>
      </c>
      <c r="BV384" s="334">
        <f t="shared" si="534"/>
        <v>2</v>
      </c>
      <c r="BW384" s="82">
        <f t="shared" si="535"/>
        <v>0</v>
      </c>
      <c r="BX384" s="295">
        <f t="shared" si="536"/>
        <v>0</v>
      </c>
      <c r="BY384" s="295">
        <f t="shared" si="550"/>
        <v>0</v>
      </c>
      <c r="BZ384" s="295">
        <f t="shared" si="537"/>
        <v>0</v>
      </c>
      <c r="CA384" s="156">
        <v>3</v>
      </c>
      <c r="CB384" s="325">
        <f t="shared" si="538"/>
        <v>0</v>
      </c>
      <c r="CC384" s="325"/>
      <c r="CD384" s="325"/>
      <c r="CE384" s="325"/>
      <c r="CF384" s="325"/>
      <c r="CH384" s="394"/>
    </row>
    <row r="385" spans="1:86" ht="15" customHeight="1">
      <c r="A385" s="394"/>
      <c r="B385" s="360">
        <f t="shared" si="539"/>
        <v>5</v>
      </c>
      <c r="C385" s="359" t="str">
        <f t="shared" si="503"/>
        <v>dxx5</v>
      </c>
      <c r="D385" s="334">
        <f t="shared" si="509"/>
        <v>2</v>
      </c>
      <c r="E385" s="82">
        <f t="shared" si="510"/>
        <v>0</v>
      </c>
      <c r="F385" s="295">
        <f t="shared" si="511"/>
        <v>0</v>
      </c>
      <c r="G385" s="295">
        <f t="shared" si="540"/>
        <v>0</v>
      </c>
      <c r="H385" s="295">
        <f t="shared" si="512"/>
        <v>0</v>
      </c>
      <c r="I385">
        <v>4</v>
      </c>
      <c r="J385" s="325">
        <f t="shared" si="513"/>
        <v>0</v>
      </c>
      <c r="K385" s="325"/>
      <c r="L385" s="325"/>
      <c r="M385" s="325"/>
      <c r="N385" s="325"/>
      <c r="O385" s="394"/>
      <c r="P385" s="360">
        <f t="shared" si="541"/>
        <v>5</v>
      </c>
      <c r="Q385" s="359" t="str">
        <f t="shared" si="504"/>
        <v>dxx5</v>
      </c>
      <c r="R385" s="334">
        <f t="shared" si="514"/>
        <v>2</v>
      </c>
      <c r="S385" s="82">
        <f t="shared" si="515"/>
        <v>0</v>
      </c>
      <c r="T385" s="295">
        <f t="shared" si="516"/>
        <v>0</v>
      </c>
      <c r="U385" s="295">
        <f t="shared" si="542"/>
        <v>0</v>
      </c>
      <c r="V385" s="295">
        <f t="shared" si="517"/>
        <v>0</v>
      </c>
      <c r="W385">
        <v>4</v>
      </c>
      <c r="X385" s="325">
        <f t="shared" si="518"/>
        <v>0</v>
      </c>
      <c r="Y385" s="325"/>
      <c r="Z385" s="325"/>
      <c r="AA385" s="325"/>
      <c r="AB385" s="325"/>
      <c r="AC385" s="394"/>
      <c r="AD385" s="360">
        <f t="shared" si="543"/>
        <v>5</v>
      </c>
      <c r="AE385" s="359" t="str">
        <f t="shared" si="505"/>
        <v>dxx5</v>
      </c>
      <c r="AF385" s="334">
        <f t="shared" si="519"/>
        <v>2</v>
      </c>
      <c r="AG385" s="82">
        <f t="shared" si="520"/>
        <v>0</v>
      </c>
      <c r="AH385" s="295">
        <f t="shared" si="521"/>
        <v>0</v>
      </c>
      <c r="AI385" s="295">
        <f t="shared" si="544"/>
        <v>0</v>
      </c>
      <c r="AJ385" s="295">
        <f t="shared" si="522"/>
        <v>0</v>
      </c>
      <c r="AK385">
        <v>4</v>
      </c>
      <c r="AL385" s="325">
        <f t="shared" si="523"/>
        <v>0</v>
      </c>
      <c r="AM385" s="325"/>
      <c r="AN385" s="325"/>
      <c r="AO385" s="325"/>
      <c r="AP385" s="325"/>
      <c r="AQ385" s="394"/>
      <c r="AR385" s="360">
        <f t="shared" si="545"/>
        <v>5</v>
      </c>
      <c r="AS385" s="359" t="str">
        <f t="shared" si="506"/>
        <v>dxx5</v>
      </c>
      <c r="AT385" s="334">
        <f t="shared" si="524"/>
        <v>2</v>
      </c>
      <c r="AU385" s="82">
        <f t="shared" si="525"/>
        <v>0</v>
      </c>
      <c r="AV385" s="295">
        <f t="shared" si="526"/>
        <v>0</v>
      </c>
      <c r="AW385" s="295">
        <f t="shared" si="546"/>
        <v>0</v>
      </c>
      <c r="AX385" s="295">
        <f t="shared" si="527"/>
        <v>0</v>
      </c>
      <c r="AY385">
        <v>4</v>
      </c>
      <c r="AZ385" s="325">
        <f t="shared" si="528"/>
        <v>0</v>
      </c>
      <c r="BA385" s="325"/>
      <c r="BB385" s="325"/>
      <c r="BC385" s="325"/>
      <c r="BD385" s="325"/>
      <c r="BE385" s="394"/>
      <c r="BF385" s="360">
        <f t="shared" si="547"/>
        <v>5</v>
      </c>
      <c r="BG385" s="359" t="str">
        <f t="shared" si="507"/>
        <v>dxx5</v>
      </c>
      <c r="BH385" s="334">
        <f t="shared" si="529"/>
        <v>2</v>
      </c>
      <c r="BI385" s="82">
        <f t="shared" si="530"/>
        <v>0</v>
      </c>
      <c r="BJ385" s="295">
        <f t="shared" si="531"/>
        <v>0</v>
      </c>
      <c r="BK385" s="295">
        <f t="shared" si="548"/>
        <v>0</v>
      </c>
      <c r="BL385" s="295">
        <f t="shared" si="532"/>
        <v>0</v>
      </c>
      <c r="BM385">
        <v>4</v>
      </c>
      <c r="BN385" s="325">
        <f t="shared" si="533"/>
        <v>0</v>
      </c>
      <c r="BO385" s="325"/>
      <c r="BP385" s="325"/>
      <c r="BQ385" s="325"/>
      <c r="BR385" s="325"/>
      <c r="BS385" s="394"/>
      <c r="BT385" s="360">
        <f t="shared" si="549"/>
        <v>5</v>
      </c>
      <c r="BU385" s="359" t="str">
        <f t="shared" si="508"/>
        <v>dxx5</v>
      </c>
      <c r="BV385" s="334">
        <f t="shared" si="534"/>
        <v>2</v>
      </c>
      <c r="BW385" s="82">
        <f t="shared" si="535"/>
        <v>0</v>
      </c>
      <c r="BX385" s="295">
        <f t="shared" si="536"/>
        <v>0</v>
      </c>
      <c r="BY385" s="295">
        <f t="shared" si="550"/>
        <v>0</v>
      </c>
      <c r="BZ385" s="295">
        <f t="shared" si="537"/>
        <v>0</v>
      </c>
      <c r="CA385">
        <v>4</v>
      </c>
      <c r="CB385" s="325">
        <f t="shared" si="538"/>
        <v>0</v>
      </c>
      <c r="CC385" s="325"/>
      <c r="CD385" s="325"/>
      <c r="CE385" s="325"/>
      <c r="CF385" s="325"/>
      <c r="CH385" s="394"/>
    </row>
    <row r="386" spans="1:86" ht="15" customHeight="1">
      <c r="A386" s="394"/>
      <c r="B386" s="360">
        <f t="shared" si="539"/>
        <v>6</v>
      </c>
      <c r="C386" s="359" t="str">
        <f t="shared" si="503"/>
        <v>dxx6</v>
      </c>
      <c r="D386" s="334">
        <f t="shared" si="509"/>
        <v>2</v>
      </c>
      <c r="E386" s="82">
        <f t="shared" si="510"/>
        <v>0</v>
      </c>
      <c r="F386" s="295">
        <f t="shared" si="511"/>
        <v>0</v>
      </c>
      <c r="G386" s="295">
        <f t="shared" si="540"/>
        <v>0</v>
      </c>
      <c r="H386" s="295">
        <f t="shared" si="512"/>
        <v>0</v>
      </c>
      <c r="I386" s="156">
        <v>5</v>
      </c>
      <c r="J386" s="325">
        <f t="shared" si="513"/>
        <v>0</v>
      </c>
      <c r="K386" s="325"/>
      <c r="L386" s="325"/>
      <c r="M386" s="325"/>
      <c r="N386" s="325"/>
      <c r="O386" s="394"/>
      <c r="P386" s="360">
        <f t="shared" si="541"/>
        <v>6</v>
      </c>
      <c r="Q386" s="359" t="str">
        <f t="shared" si="504"/>
        <v>dxx6</v>
      </c>
      <c r="R386" s="334">
        <f t="shared" si="514"/>
        <v>2</v>
      </c>
      <c r="S386" s="82">
        <f t="shared" si="515"/>
        <v>0</v>
      </c>
      <c r="T386" s="295">
        <f t="shared" si="516"/>
        <v>0</v>
      </c>
      <c r="U386" s="295">
        <f t="shared" si="542"/>
        <v>0</v>
      </c>
      <c r="V386" s="295">
        <f t="shared" si="517"/>
        <v>0</v>
      </c>
      <c r="W386" s="156">
        <v>5</v>
      </c>
      <c r="X386" s="325">
        <f t="shared" si="518"/>
        <v>0</v>
      </c>
      <c r="Y386" s="325"/>
      <c r="Z386" s="325"/>
      <c r="AA386" s="325"/>
      <c r="AB386" s="325"/>
      <c r="AC386" s="394"/>
      <c r="AD386" s="360">
        <f t="shared" si="543"/>
        <v>6</v>
      </c>
      <c r="AE386" s="359" t="str">
        <f t="shared" si="505"/>
        <v>dxx6</v>
      </c>
      <c r="AF386" s="334">
        <f t="shared" si="519"/>
        <v>2</v>
      </c>
      <c r="AG386" s="82">
        <f t="shared" si="520"/>
        <v>0</v>
      </c>
      <c r="AH386" s="295">
        <f t="shared" si="521"/>
        <v>0</v>
      </c>
      <c r="AI386" s="295">
        <f t="shared" si="544"/>
        <v>0</v>
      </c>
      <c r="AJ386" s="295">
        <f t="shared" si="522"/>
        <v>0</v>
      </c>
      <c r="AK386" s="156">
        <v>5</v>
      </c>
      <c r="AL386" s="325">
        <f t="shared" si="523"/>
        <v>0</v>
      </c>
      <c r="AM386" s="325"/>
      <c r="AN386" s="325"/>
      <c r="AO386" s="325"/>
      <c r="AP386" s="325"/>
      <c r="AQ386" s="394"/>
      <c r="AR386" s="360">
        <f t="shared" si="545"/>
        <v>6</v>
      </c>
      <c r="AS386" s="359" t="str">
        <f t="shared" si="506"/>
        <v>dxx6</v>
      </c>
      <c r="AT386" s="334">
        <f t="shared" si="524"/>
        <v>2</v>
      </c>
      <c r="AU386" s="82">
        <f t="shared" si="525"/>
        <v>0</v>
      </c>
      <c r="AV386" s="295">
        <f t="shared" si="526"/>
        <v>0</v>
      </c>
      <c r="AW386" s="295">
        <f t="shared" si="546"/>
        <v>0</v>
      </c>
      <c r="AX386" s="295">
        <f t="shared" si="527"/>
        <v>0</v>
      </c>
      <c r="AY386" s="156">
        <v>5</v>
      </c>
      <c r="AZ386" s="325">
        <f t="shared" si="528"/>
        <v>0</v>
      </c>
      <c r="BA386" s="325"/>
      <c r="BB386" s="325"/>
      <c r="BC386" s="325"/>
      <c r="BD386" s="325"/>
      <c r="BE386" s="394"/>
      <c r="BF386" s="360">
        <f t="shared" si="547"/>
        <v>6</v>
      </c>
      <c r="BG386" s="359" t="str">
        <f t="shared" si="507"/>
        <v>dxx6</v>
      </c>
      <c r="BH386" s="334">
        <f t="shared" si="529"/>
        <v>2</v>
      </c>
      <c r="BI386" s="82">
        <f t="shared" si="530"/>
        <v>0</v>
      </c>
      <c r="BJ386" s="295">
        <f t="shared" si="531"/>
        <v>0</v>
      </c>
      <c r="BK386" s="295">
        <f t="shared" si="548"/>
        <v>0</v>
      </c>
      <c r="BL386" s="295">
        <f t="shared" si="532"/>
        <v>0</v>
      </c>
      <c r="BM386" s="156">
        <v>5</v>
      </c>
      <c r="BN386" s="325">
        <f t="shared" si="533"/>
        <v>0</v>
      </c>
      <c r="BO386" s="325"/>
      <c r="BP386" s="325"/>
      <c r="BQ386" s="325"/>
      <c r="BR386" s="325"/>
      <c r="BS386" s="394"/>
      <c r="BT386" s="360">
        <f t="shared" si="549"/>
        <v>6</v>
      </c>
      <c r="BU386" s="359" t="str">
        <f t="shared" si="508"/>
        <v>dxx6</v>
      </c>
      <c r="BV386" s="334">
        <f t="shared" si="534"/>
        <v>2</v>
      </c>
      <c r="BW386" s="82">
        <f t="shared" si="535"/>
        <v>0</v>
      </c>
      <c r="BX386" s="295">
        <f t="shared" si="536"/>
        <v>0</v>
      </c>
      <c r="BY386" s="295">
        <f t="shared" si="550"/>
        <v>0</v>
      </c>
      <c r="BZ386" s="295">
        <f t="shared" si="537"/>
        <v>0</v>
      </c>
      <c r="CA386" s="156">
        <v>5</v>
      </c>
      <c r="CB386" s="325">
        <f t="shared" si="538"/>
        <v>0</v>
      </c>
      <c r="CC386" s="325"/>
      <c r="CD386" s="325"/>
      <c r="CE386" s="325"/>
      <c r="CF386" s="325"/>
      <c r="CH386" s="394"/>
    </row>
    <row r="387" spans="1:86" ht="15" customHeight="1">
      <c r="A387" s="394"/>
      <c r="B387" s="360">
        <f t="shared" si="539"/>
        <v>7</v>
      </c>
      <c r="C387" s="359" t="str">
        <f t="shared" si="503"/>
        <v>dxx7</v>
      </c>
      <c r="D387" s="334">
        <f t="shared" si="509"/>
        <v>2</v>
      </c>
      <c r="E387" s="82">
        <f t="shared" si="510"/>
        <v>0</v>
      </c>
      <c r="F387" s="295">
        <f t="shared" si="511"/>
        <v>0</v>
      </c>
      <c r="G387" s="295">
        <f t="shared" si="540"/>
        <v>0</v>
      </c>
      <c r="H387" s="295">
        <f t="shared" si="512"/>
        <v>0</v>
      </c>
      <c r="I387">
        <v>6</v>
      </c>
      <c r="J387" s="325">
        <f t="shared" si="513"/>
        <v>0</v>
      </c>
      <c r="K387" s="325"/>
      <c r="L387" s="325"/>
      <c r="M387" s="325"/>
      <c r="N387" s="325"/>
      <c r="O387" s="394"/>
      <c r="P387" s="360">
        <f t="shared" si="541"/>
        <v>7</v>
      </c>
      <c r="Q387" s="359" t="str">
        <f t="shared" si="504"/>
        <v>dxx7</v>
      </c>
      <c r="R387" s="334">
        <f t="shared" si="514"/>
        <v>2</v>
      </c>
      <c r="S387" s="82">
        <f t="shared" si="515"/>
        <v>0</v>
      </c>
      <c r="T387" s="295">
        <f t="shared" si="516"/>
        <v>0</v>
      </c>
      <c r="U387" s="295">
        <f t="shared" si="542"/>
        <v>0</v>
      </c>
      <c r="V387" s="295">
        <f t="shared" si="517"/>
        <v>0</v>
      </c>
      <c r="W387">
        <v>6</v>
      </c>
      <c r="X387" s="325">
        <f t="shared" si="518"/>
        <v>0</v>
      </c>
      <c r="Y387" s="325"/>
      <c r="Z387" s="325"/>
      <c r="AA387" s="325"/>
      <c r="AB387" s="325"/>
      <c r="AC387" s="394"/>
      <c r="AD387" s="360">
        <f t="shared" si="543"/>
        <v>7</v>
      </c>
      <c r="AE387" s="359" t="str">
        <f t="shared" si="505"/>
        <v>dxx7</v>
      </c>
      <c r="AF387" s="334">
        <f t="shared" si="519"/>
        <v>2</v>
      </c>
      <c r="AG387" s="82">
        <f t="shared" si="520"/>
        <v>0</v>
      </c>
      <c r="AH387" s="295">
        <f t="shared" si="521"/>
        <v>0</v>
      </c>
      <c r="AI387" s="295">
        <f t="shared" si="544"/>
        <v>0</v>
      </c>
      <c r="AJ387" s="295">
        <f t="shared" si="522"/>
        <v>0</v>
      </c>
      <c r="AK387">
        <v>6</v>
      </c>
      <c r="AL387" s="325">
        <f t="shared" si="523"/>
        <v>0</v>
      </c>
      <c r="AM387" s="325"/>
      <c r="AN387" s="325"/>
      <c r="AO387" s="325"/>
      <c r="AP387" s="325"/>
      <c r="AQ387" s="394"/>
      <c r="AR387" s="360">
        <f t="shared" si="545"/>
        <v>7</v>
      </c>
      <c r="AS387" s="359" t="str">
        <f t="shared" si="506"/>
        <v>dxx7</v>
      </c>
      <c r="AT387" s="334">
        <f t="shared" si="524"/>
        <v>2</v>
      </c>
      <c r="AU387" s="82">
        <f t="shared" si="525"/>
        <v>0</v>
      </c>
      <c r="AV387" s="295">
        <f t="shared" si="526"/>
        <v>0</v>
      </c>
      <c r="AW387" s="295">
        <f t="shared" si="546"/>
        <v>0</v>
      </c>
      <c r="AX387" s="295">
        <f t="shared" si="527"/>
        <v>0</v>
      </c>
      <c r="AY387">
        <v>6</v>
      </c>
      <c r="AZ387" s="325">
        <f t="shared" si="528"/>
        <v>0</v>
      </c>
      <c r="BA387" s="325"/>
      <c r="BB387" s="325"/>
      <c r="BC387" s="325"/>
      <c r="BD387" s="325"/>
      <c r="BE387" s="394"/>
      <c r="BF387" s="360">
        <f t="shared" si="547"/>
        <v>7</v>
      </c>
      <c r="BG387" s="359" t="str">
        <f t="shared" si="507"/>
        <v>dxx7</v>
      </c>
      <c r="BH387" s="334">
        <f t="shared" si="529"/>
        <v>2</v>
      </c>
      <c r="BI387" s="82">
        <f t="shared" si="530"/>
        <v>0</v>
      </c>
      <c r="BJ387" s="295">
        <f t="shared" si="531"/>
        <v>0</v>
      </c>
      <c r="BK387" s="295">
        <f t="shared" si="548"/>
        <v>0</v>
      </c>
      <c r="BL387" s="295">
        <f t="shared" si="532"/>
        <v>0</v>
      </c>
      <c r="BM387">
        <v>6</v>
      </c>
      <c r="BN387" s="325">
        <f t="shared" si="533"/>
        <v>0</v>
      </c>
      <c r="BO387" s="325"/>
      <c r="BP387" s="325"/>
      <c r="BQ387" s="325"/>
      <c r="BR387" s="325"/>
      <c r="BS387" s="394"/>
      <c r="BT387" s="360">
        <f t="shared" si="549"/>
        <v>7</v>
      </c>
      <c r="BU387" s="359" t="str">
        <f t="shared" si="508"/>
        <v>dxx7</v>
      </c>
      <c r="BV387" s="334">
        <f t="shared" si="534"/>
        <v>2</v>
      </c>
      <c r="BW387" s="82">
        <f t="shared" si="535"/>
        <v>0</v>
      </c>
      <c r="BX387" s="295">
        <f t="shared" si="536"/>
        <v>0</v>
      </c>
      <c r="BY387" s="295">
        <f t="shared" si="550"/>
        <v>0</v>
      </c>
      <c r="BZ387" s="295">
        <f t="shared" si="537"/>
        <v>0</v>
      </c>
      <c r="CA387">
        <v>6</v>
      </c>
      <c r="CB387" s="325">
        <f t="shared" si="538"/>
        <v>0</v>
      </c>
      <c r="CC387" s="325"/>
      <c r="CD387" s="325"/>
      <c r="CE387" s="325"/>
      <c r="CF387" s="325"/>
      <c r="CH387" s="394"/>
    </row>
    <row r="388" spans="1:86" ht="15" customHeight="1">
      <c r="A388" s="394"/>
      <c r="B388" s="360">
        <f t="shared" si="539"/>
        <v>8</v>
      </c>
      <c r="C388" s="359" t="str">
        <f t="shared" si="503"/>
        <v>dxx8</v>
      </c>
      <c r="D388" s="334">
        <f t="shared" si="509"/>
        <v>2</v>
      </c>
      <c r="E388" s="82">
        <f t="shared" si="510"/>
        <v>0</v>
      </c>
      <c r="F388" s="295">
        <f t="shared" si="511"/>
        <v>0</v>
      </c>
      <c r="G388" s="295">
        <f t="shared" si="540"/>
        <v>0</v>
      </c>
      <c r="H388" s="295">
        <f t="shared" si="512"/>
        <v>0</v>
      </c>
      <c r="I388" s="156">
        <v>7</v>
      </c>
      <c r="J388" s="325">
        <f t="shared" si="513"/>
        <v>0</v>
      </c>
      <c r="K388" s="325"/>
      <c r="L388" s="325"/>
      <c r="M388" s="325"/>
      <c r="N388" s="325"/>
      <c r="O388" s="394"/>
      <c r="P388" s="360">
        <f t="shared" si="541"/>
        <v>8</v>
      </c>
      <c r="Q388" s="359" t="str">
        <f t="shared" si="504"/>
        <v>dxx8</v>
      </c>
      <c r="R388" s="334">
        <f t="shared" si="514"/>
        <v>2</v>
      </c>
      <c r="S388" s="82">
        <f t="shared" si="515"/>
        <v>0</v>
      </c>
      <c r="T388" s="295">
        <f t="shared" si="516"/>
        <v>0</v>
      </c>
      <c r="U388" s="295">
        <f t="shared" si="542"/>
        <v>0</v>
      </c>
      <c r="V388" s="295">
        <f t="shared" si="517"/>
        <v>0</v>
      </c>
      <c r="W388" s="156">
        <v>7</v>
      </c>
      <c r="X388" s="325">
        <f t="shared" si="518"/>
        <v>0</v>
      </c>
      <c r="Y388" s="325"/>
      <c r="Z388" s="325"/>
      <c r="AA388" s="325"/>
      <c r="AB388" s="325"/>
      <c r="AC388" s="394"/>
      <c r="AD388" s="360">
        <f t="shared" si="543"/>
        <v>8</v>
      </c>
      <c r="AE388" s="359" t="str">
        <f t="shared" si="505"/>
        <v>dxx8</v>
      </c>
      <c r="AF388" s="334">
        <f t="shared" si="519"/>
        <v>2</v>
      </c>
      <c r="AG388" s="82">
        <f t="shared" si="520"/>
        <v>0</v>
      </c>
      <c r="AH388" s="295">
        <f t="shared" si="521"/>
        <v>0</v>
      </c>
      <c r="AI388" s="295">
        <f t="shared" si="544"/>
        <v>0</v>
      </c>
      <c r="AJ388" s="295">
        <f t="shared" si="522"/>
        <v>0</v>
      </c>
      <c r="AK388" s="156">
        <v>7</v>
      </c>
      <c r="AL388" s="325">
        <f t="shared" si="523"/>
        <v>0</v>
      </c>
      <c r="AM388" s="325"/>
      <c r="AN388" s="325"/>
      <c r="AO388" s="325"/>
      <c r="AP388" s="325"/>
      <c r="AQ388" s="394"/>
      <c r="AR388" s="360">
        <f t="shared" si="545"/>
        <v>8</v>
      </c>
      <c r="AS388" s="359" t="str">
        <f t="shared" si="506"/>
        <v>dxx8</v>
      </c>
      <c r="AT388" s="334">
        <f t="shared" si="524"/>
        <v>2</v>
      </c>
      <c r="AU388" s="82">
        <f t="shared" si="525"/>
        <v>0</v>
      </c>
      <c r="AV388" s="295">
        <f t="shared" si="526"/>
        <v>0</v>
      </c>
      <c r="AW388" s="295">
        <f t="shared" si="546"/>
        <v>0</v>
      </c>
      <c r="AX388" s="295">
        <f t="shared" si="527"/>
        <v>0</v>
      </c>
      <c r="AY388" s="156">
        <v>7</v>
      </c>
      <c r="AZ388" s="325">
        <f t="shared" si="528"/>
        <v>0</v>
      </c>
      <c r="BA388" s="325"/>
      <c r="BB388" s="325"/>
      <c r="BC388" s="325"/>
      <c r="BD388" s="325"/>
      <c r="BE388" s="394"/>
      <c r="BF388" s="360">
        <f t="shared" si="547"/>
        <v>8</v>
      </c>
      <c r="BG388" s="359" t="str">
        <f t="shared" si="507"/>
        <v>dxx8</v>
      </c>
      <c r="BH388" s="334">
        <f t="shared" si="529"/>
        <v>2</v>
      </c>
      <c r="BI388" s="82">
        <f t="shared" si="530"/>
        <v>0</v>
      </c>
      <c r="BJ388" s="295">
        <f t="shared" si="531"/>
        <v>0</v>
      </c>
      <c r="BK388" s="295">
        <f t="shared" si="548"/>
        <v>0</v>
      </c>
      <c r="BL388" s="295">
        <f t="shared" si="532"/>
        <v>0</v>
      </c>
      <c r="BM388" s="156">
        <v>7</v>
      </c>
      <c r="BN388" s="325">
        <f t="shared" si="533"/>
        <v>0</v>
      </c>
      <c r="BO388" s="325"/>
      <c r="BP388" s="325"/>
      <c r="BQ388" s="325"/>
      <c r="BR388" s="325"/>
      <c r="BS388" s="394"/>
      <c r="BT388" s="360">
        <f t="shared" si="549"/>
        <v>8</v>
      </c>
      <c r="BU388" s="359" t="str">
        <f t="shared" si="508"/>
        <v>dxx8</v>
      </c>
      <c r="BV388" s="334">
        <f t="shared" si="534"/>
        <v>2</v>
      </c>
      <c r="BW388" s="82">
        <f>IF(BV388=2,emp6_vers+CB387,0)</f>
        <v>0</v>
      </c>
      <c r="BX388" s="295">
        <f t="shared" si="536"/>
        <v>0</v>
      </c>
      <c r="BY388" s="295">
        <f t="shared" si="550"/>
        <v>0</v>
      </c>
      <c r="BZ388" s="295">
        <f t="shared" si="537"/>
        <v>0</v>
      </c>
      <c r="CA388" s="156">
        <v>7</v>
      </c>
      <c r="CB388" s="325">
        <f t="shared" si="538"/>
        <v>0</v>
      </c>
      <c r="CC388" s="325"/>
      <c r="CD388" s="325"/>
      <c r="CE388" s="325"/>
      <c r="CF388" s="325"/>
      <c r="CH388" s="394"/>
    </row>
    <row r="389" spans="1:86" ht="15" customHeight="1">
      <c r="A389" s="394"/>
      <c r="B389" s="360">
        <f t="shared" si="539"/>
        <v>9</v>
      </c>
      <c r="C389" s="359" t="str">
        <f t="shared" si="503"/>
        <v>dxx9</v>
      </c>
      <c r="D389" s="334">
        <f t="shared" si="509"/>
        <v>2</v>
      </c>
      <c r="E389" s="82">
        <f t="shared" si="510"/>
        <v>0</v>
      </c>
      <c r="F389" s="295">
        <f t="shared" si="511"/>
        <v>0</v>
      </c>
      <c r="G389" s="295">
        <f t="shared" si="540"/>
        <v>0</v>
      </c>
      <c r="H389" s="295">
        <f t="shared" si="512"/>
        <v>0</v>
      </c>
      <c r="I389">
        <v>8</v>
      </c>
      <c r="J389" s="325">
        <f t="shared" si="513"/>
        <v>0</v>
      </c>
      <c r="K389" s="325"/>
      <c r="L389" s="325"/>
      <c r="M389" s="325"/>
      <c r="N389" s="325"/>
      <c r="O389" s="394"/>
      <c r="P389" s="360">
        <f t="shared" si="541"/>
        <v>9</v>
      </c>
      <c r="Q389" s="359" t="str">
        <f t="shared" si="504"/>
        <v>dxx9</v>
      </c>
      <c r="R389" s="334">
        <f t="shared" si="514"/>
        <v>2</v>
      </c>
      <c r="S389" s="82">
        <f t="shared" si="515"/>
        <v>0</v>
      </c>
      <c r="T389" s="295">
        <f t="shared" si="516"/>
        <v>0</v>
      </c>
      <c r="U389" s="295">
        <f t="shared" si="542"/>
        <v>0</v>
      </c>
      <c r="V389" s="295">
        <f t="shared" si="517"/>
        <v>0</v>
      </c>
      <c r="W389">
        <v>8</v>
      </c>
      <c r="X389" s="325">
        <f t="shared" si="518"/>
        <v>0</v>
      </c>
      <c r="Y389" s="325"/>
      <c r="Z389" s="325"/>
      <c r="AA389" s="325"/>
      <c r="AB389" s="325"/>
      <c r="AC389" s="394"/>
      <c r="AD389" s="360">
        <f t="shared" si="543"/>
        <v>9</v>
      </c>
      <c r="AE389" s="359" t="str">
        <f t="shared" si="505"/>
        <v>dxx9</v>
      </c>
      <c r="AF389" s="334">
        <f t="shared" si="519"/>
        <v>2</v>
      </c>
      <c r="AG389" s="82">
        <f t="shared" si="520"/>
        <v>0</v>
      </c>
      <c r="AH389" s="295">
        <f t="shared" si="521"/>
        <v>0</v>
      </c>
      <c r="AI389" s="295">
        <f t="shared" si="544"/>
        <v>0</v>
      </c>
      <c r="AJ389" s="295">
        <f t="shared" si="522"/>
        <v>0</v>
      </c>
      <c r="AK389">
        <v>8</v>
      </c>
      <c r="AL389" s="325">
        <f t="shared" si="523"/>
        <v>0</v>
      </c>
      <c r="AM389" s="325"/>
      <c r="AN389" s="325"/>
      <c r="AO389" s="325"/>
      <c r="AP389" s="325"/>
      <c r="AQ389" s="394"/>
      <c r="AR389" s="360">
        <f t="shared" si="545"/>
        <v>9</v>
      </c>
      <c r="AS389" s="359" t="str">
        <f t="shared" si="506"/>
        <v>dxx9</v>
      </c>
      <c r="AT389" s="334">
        <f t="shared" si="524"/>
        <v>2</v>
      </c>
      <c r="AU389" s="82">
        <f t="shared" si="525"/>
        <v>0</v>
      </c>
      <c r="AV389" s="295">
        <f t="shared" si="526"/>
        <v>0</v>
      </c>
      <c r="AW389" s="295">
        <f t="shared" si="546"/>
        <v>0</v>
      </c>
      <c r="AX389" s="295">
        <f t="shared" si="527"/>
        <v>0</v>
      </c>
      <c r="AY389">
        <v>8</v>
      </c>
      <c r="AZ389" s="325">
        <f t="shared" si="528"/>
        <v>0</v>
      </c>
      <c r="BA389" s="325"/>
      <c r="BB389" s="325"/>
      <c r="BC389" s="325"/>
      <c r="BD389" s="325"/>
      <c r="BE389" s="394"/>
      <c r="BF389" s="360">
        <f t="shared" si="547"/>
        <v>9</v>
      </c>
      <c r="BG389" s="359" t="str">
        <f t="shared" si="507"/>
        <v>dxx9</v>
      </c>
      <c r="BH389" s="334">
        <f t="shared" si="529"/>
        <v>2</v>
      </c>
      <c r="BI389" s="82">
        <f t="shared" si="530"/>
        <v>0</v>
      </c>
      <c r="BJ389" s="295">
        <f t="shared" si="531"/>
        <v>0</v>
      </c>
      <c r="BK389" s="295">
        <f t="shared" si="548"/>
        <v>0</v>
      </c>
      <c r="BL389" s="295">
        <f t="shared" si="532"/>
        <v>0</v>
      </c>
      <c r="BM389">
        <v>8</v>
      </c>
      <c r="BN389" s="325">
        <f t="shared" si="533"/>
        <v>0</v>
      </c>
      <c r="BO389" s="325"/>
      <c r="BP389" s="325"/>
      <c r="BQ389" s="325"/>
      <c r="BR389" s="325"/>
      <c r="BS389" s="394"/>
      <c r="BT389" s="360">
        <f t="shared" si="549"/>
        <v>9</v>
      </c>
      <c r="BU389" s="359" t="str">
        <f t="shared" si="508"/>
        <v>dxx9</v>
      </c>
      <c r="BV389" s="334">
        <f t="shared" si="534"/>
        <v>2</v>
      </c>
      <c r="BW389" s="82">
        <f t="shared" si="535"/>
        <v>0</v>
      </c>
      <c r="BX389" s="295">
        <f t="shared" si="536"/>
        <v>0</v>
      </c>
      <c r="BY389" s="295">
        <f t="shared" si="550"/>
        <v>0</v>
      </c>
      <c r="BZ389" s="295">
        <f t="shared" si="537"/>
        <v>0</v>
      </c>
      <c r="CA389">
        <v>8</v>
      </c>
      <c r="CB389" s="325">
        <f t="shared" si="538"/>
        <v>0</v>
      </c>
      <c r="CC389" s="325"/>
      <c r="CD389" s="325"/>
      <c r="CE389" s="325"/>
      <c r="CF389" s="325"/>
      <c r="CH389" s="394"/>
    </row>
    <row r="390" spans="1:86" ht="15" customHeight="1">
      <c r="A390" s="394"/>
      <c r="B390" s="360">
        <f t="shared" si="539"/>
        <v>10</v>
      </c>
      <c r="C390" s="359" t="str">
        <f t="shared" si="503"/>
        <v>dxx10</v>
      </c>
      <c r="D390" s="334">
        <f t="shared" si="509"/>
        <v>2</v>
      </c>
      <c r="E390" s="82">
        <f t="shared" si="510"/>
        <v>0</v>
      </c>
      <c r="F390" s="295">
        <f t="shared" si="511"/>
        <v>0</v>
      </c>
      <c r="G390" s="295">
        <f t="shared" si="540"/>
        <v>0</v>
      </c>
      <c r="H390" s="295">
        <f t="shared" si="512"/>
        <v>0</v>
      </c>
      <c r="I390" s="156">
        <v>9</v>
      </c>
      <c r="J390" s="325">
        <f t="shared" si="513"/>
        <v>0</v>
      </c>
      <c r="K390" s="325"/>
      <c r="L390" s="325"/>
      <c r="M390" s="325"/>
      <c r="N390" s="325"/>
      <c r="O390" s="394"/>
      <c r="P390" s="360">
        <f t="shared" si="541"/>
        <v>10</v>
      </c>
      <c r="Q390" s="359" t="str">
        <f t="shared" si="504"/>
        <v>dxx10</v>
      </c>
      <c r="R390" s="334">
        <f t="shared" si="514"/>
        <v>2</v>
      </c>
      <c r="S390" s="82">
        <f t="shared" si="515"/>
        <v>0</v>
      </c>
      <c r="T390" s="295">
        <f t="shared" si="516"/>
        <v>0</v>
      </c>
      <c r="U390" s="295">
        <f t="shared" si="542"/>
        <v>0</v>
      </c>
      <c r="V390" s="295">
        <f t="shared" si="517"/>
        <v>0</v>
      </c>
      <c r="W390" s="156">
        <v>9</v>
      </c>
      <c r="X390" s="325">
        <f t="shared" si="518"/>
        <v>0</v>
      </c>
      <c r="Y390" s="325"/>
      <c r="Z390" s="325"/>
      <c r="AA390" s="325"/>
      <c r="AB390" s="325"/>
      <c r="AC390" s="394"/>
      <c r="AD390" s="360">
        <f t="shared" si="543"/>
        <v>10</v>
      </c>
      <c r="AE390" s="359" t="str">
        <f t="shared" si="505"/>
        <v>dxx10</v>
      </c>
      <c r="AF390" s="334">
        <f t="shared" si="519"/>
        <v>2</v>
      </c>
      <c r="AG390" s="82">
        <f t="shared" si="520"/>
        <v>0</v>
      </c>
      <c r="AH390" s="295">
        <f t="shared" si="521"/>
        <v>0</v>
      </c>
      <c r="AI390" s="295">
        <f t="shared" si="544"/>
        <v>0</v>
      </c>
      <c r="AJ390" s="295">
        <f t="shared" si="522"/>
        <v>0</v>
      </c>
      <c r="AK390" s="156">
        <v>9</v>
      </c>
      <c r="AL390" s="325">
        <f t="shared" si="523"/>
        <v>0</v>
      </c>
      <c r="AM390" s="325"/>
      <c r="AN390" s="325"/>
      <c r="AO390" s="325"/>
      <c r="AP390" s="325"/>
      <c r="AQ390" s="394"/>
      <c r="AR390" s="360">
        <f t="shared" si="545"/>
        <v>10</v>
      </c>
      <c r="AS390" s="359" t="str">
        <f t="shared" si="506"/>
        <v>dxx10</v>
      </c>
      <c r="AT390" s="334">
        <f t="shared" si="524"/>
        <v>2</v>
      </c>
      <c r="AU390" s="82">
        <f t="shared" si="525"/>
        <v>0</v>
      </c>
      <c r="AV390" s="295">
        <f t="shared" si="526"/>
        <v>0</v>
      </c>
      <c r="AW390" s="295">
        <f t="shared" si="546"/>
        <v>0</v>
      </c>
      <c r="AX390" s="295">
        <f t="shared" si="527"/>
        <v>0</v>
      </c>
      <c r="AY390" s="156">
        <v>9</v>
      </c>
      <c r="AZ390" s="325">
        <f t="shared" si="528"/>
        <v>0</v>
      </c>
      <c r="BA390" s="325"/>
      <c r="BB390" s="325"/>
      <c r="BC390" s="325"/>
      <c r="BD390" s="325"/>
      <c r="BE390" s="394"/>
      <c r="BF390" s="360">
        <f t="shared" si="547"/>
        <v>10</v>
      </c>
      <c r="BG390" s="359" t="str">
        <f t="shared" si="507"/>
        <v>dxx10</v>
      </c>
      <c r="BH390" s="334">
        <f t="shared" si="529"/>
        <v>2</v>
      </c>
      <c r="BI390" s="82">
        <f t="shared" si="530"/>
        <v>0</v>
      </c>
      <c r="BJ390" s="295">
        <f t="shared" si="531"/>
        <v>0</v>
      </c>
      <c r="BK390" s="295">
        <f t="shared" si="548"/>
        <v>0</v>
      </c>
      <c r="BL390" s="295">
        <f t="shared" si="532"/>
        <v>0</v>
      </c>
      <c r="BM390" s="156">
        <v>9</v>
      </c>
      <c r="BN390" s="325">
        <f t="shared" si="533"/>
        <v>0</v>
      </c>
      <c r="BO390" s="325"/>
      <c r="BP390" s="325"/>
      <c r="BQ390" s="325"/>
      <c r="BR390" s="325"/>
      <c r="BS390" s="394"/>
      <c r="BT390" s="360">
        <f t="shared" si="549"/>
        <v>10</v>
      </c>
      <c r="BU390" s="359" t="str">
        <f t="shared" si="508"/>
        <v>dxx10</v>
      </c>
      <c r="BV390" s="334">
        <f t="shared" si="534"/>
        <v>2</v>
      </c>
      <c r="BW390" s="82">
        <f t="shared" si="535"/>
        <v>0</v>
      </c>
      <c r="BX390" s="295">
        <f t="shared" si="536"/>
        <v>0</v>
      </c>
      <c r="BY390" s="295">
        <f t="shared" si="550"/>
        <v>0</v>
      </c>
      <c r="BZ390" s="295">
        <f t="shared" si="537"/>
        <v>0</v>
      </c>
      <c r="CA390" s="156">
        <v>9</v>
      </c>
      <c r="CB390" s="325">
        <f t="shared" si="538"/>
        <v>0</v>
      </c>
      <c r="CC390" s="325"/>
      <c r="CD390" s="325"/>
      <c r="CE390" s="325"/>
      <c r="CF390" s="325"/>
      <c r="CH390" s="394"/>
    </row>
    <row r="391" spans="1:86" ht="15" customHeight="1">
      <c r="A391" s="394"/>
      <c r="B391" s="360">
        <f t="shared" si="539"/>
        <v>11</v>
      </c>
      <c r="C391" s="359" t="str">
        <f t="shared" si="503"/>
        <v>dxx11</v>
      </c>
      <c r="D391" s="334">
        <f t="shared" si="509"/>
        <v>2</v>
      </c>
      <c r="E391" s="82">
        <f t="shared" si="510"/>
        <v>0</v>
      </c>
      <c r="F391" s="295">
        <f t="shared" si="511"/>
        <v>0</v>
      </c>
      <c r="G391" s="295">
        <f t="shared" si="540"/>
        <v>0</v>
      </c>
      <c r="H391" s="295">
        <f t="shared" si="512"/>
        <v>0</v>
      </c>
      <c r="I391">
        <v>10</v>
      </c>
      <c r="J391" s="325">
        <f t="shared" si="513"/>
        <v>0</v>
      </c>
      <c r="K391" s="325"/>
      <c r="L391" s="325"/>
      <c r="M391" s="325"/>
      <c r="N391" s="325"/>
      <c r="O391" s="394"/>
      <c r="P391" s="360">
        <f t="shared" si="541"/>
        <v>11</v>
      </c>
      <c r="Q391" s="359" t="str">
        <f t="shared" si="504"/>
        <v>dxx11</v>
      </c>
      <c r="R391" s="334">
        <f t="shared" si="514"/>
        <v>2</v>
      </c>
      <c r="S391" s="82">
        <f t="shared" si="515"/>
        <v>0</v>
      </c>
      <c r="T391" s="295">
        <f t="shared" si="516"/>
        <v>0</v>
      </c>
      <c r="U391" s="295">
        <f t="shared" si="542"/>
        <v>0</v>
      </c>
      <c r="V391" s="295">
        <f t="shared" si="517"/>
        <v>0</v>
      </c>
      <c r="W391">
        <v>10</v>
      </c>
      <c r="X391" s="325">
        <f t="shared" si="518"/>
        <v>0</v>
      </c>
      <c r="Y391" s="325"/>
      <c r="Z391" s="325"/>
      <c r="AA391" s="325"/>
      <c r="AB391" s="325"/>
      <c r="AC391" s="394"/>
      <c r="AD391" s="360">
        <f t="shared" si="543"/>
        <v>11</v>
      </c>
      <c r="AE391" s="359" t="str">
        <f t="shared" si="505"/>
        <v>dxx11</v>
      </c>
      <c r="AF391" s="334">
        <f t="shared" si="519"/>
        <v>2</v>
      </c>
      <c r="AG391" s="82">
        <f t="shared" si="520"/>
        <v>0</v>
      </c>
      <c r="AH391" s="295">
        <f t="shared" si="521"/>
        <v>0</v>
      </c>
      <c r="AI391" s="295">
        <f t="shared" si="544"/>
        <v>0</v>
      </c>
      <c r="AJ391" s="295">
        <f t="shared" si="522"/>
        <v>0</v>
      </c>
      <c r="AK391">
        <v>10</v>
      </c>
      <c r="AL391" s="325">
        <f t="shared" si="523"/>
        <v>0</v>
      </c>
      <c r="AM391" s="325"/>
      <c r="AN391" s="325"/>
      <c r="AO391" s="325"/>
      <c r="AP391" s="325"/>
      <c r="AQ391" s="394"/>
      <c r="AR391" s="360">
        <f t="shared" si="545"/>
        <v>11</v>
      </c>
      <c r="AS391" s="359" t="str">
        <f t="shared" si="506"/>
        <v>dxx11</v>
      </c>
      <c r="AT391" s="334">
        <f t="shared" si="524"/>
        <v>2</v>
      </c>
      <c r="AU391" s="82">
        <f t="shared" si="525"/>
        <v>0</v>
      </c>
      <c r="AV391" s="295">
        <f t="shared" si="526"/>
        <v>0</v>
      </c>
      <c r="AW391" s="295">
        <f t="shared" si="546"/>
        <v>0</v>
      </c>
      <c r="AX391" s="295">
        <f t="shared" si="527"/>
        <v>0</v>
      </c>
      <c r="AY391">
        <v>10</v>
      </c>
      <c r="AZ391" s="325">
        <f t="shared" si="528"/>
        <v>0</v>
      </c>
      <c r="BA391" s="325"/>
      <c r="BB391" s="325"/>
      <c r="BC391" s="325"/>
      <c r="BD391" s="325"/>
      <c r="BE391" s="394"/>
      <c r="BF391" s="360">
        <f t="shared" si="547"/>
        <v>11</v>
      </c>
      <c r="BG391" s="359" t="str">
        <f t="shared" si="507"/>
        <v>dxx11</v>
      </c>
      <c r="BH391" s="334">
        <f t="shared" si="529"/>
        <v>2</v>
      </c>
      <c r="BI391" s="82">
        <f t="shared" si="530"/>
        <v>0</v>
      </c>
      <c r="BJ391" s="295">
        <f t="shared" si="531"/>
        <v>0</v>
      </c>
      <c r="BK391" s="295">
        <f t="shared" si="548"/>
        <v>0</v>
      </c>
      <c r="BL391" s="295">
        <f t="shared" si="532"/>
        <v>0</v>
      </c>
      <c r="BM391">
        <v>10</v>
      </c>
      <c r="BN391" s="325">
        <f t="shared" si="533"/>
        <v>0</v>
      </c>
      <c r="BO391" s="325"/>
      <c r="BP391" s="325"/>
      <c r="BQ391" s="325"/>
      <c r="BR391" s="325"/>
      <c r="BS391" s="394"/>
      <c r="BT391" s="360">
        <f t="shared" si="549"/>
        <v>11</v>
      </c>
      <c r="BU391" s="359" t="str">
        <f t="shared" si="508"/>
        <v>dxx11</v>
      </c>
      <c r="BV391" s="334">
        <f t="shared" si="534"/>
        <v>2</v>
      </c>
      <c r="BW391" s="82">
        <f t="shared" si="535"/>
        <v>0</v>
      </c>
      <c r="BX391" s="295">
        <f t="shared" si="536"/>
        <v>0</v>
      </c>
      <c r="BY391" s="295">
        <f t="shared" si="550"/>
        <v>0</v>
      </c>
      <c r="BZ391" s="295">
        <f t="shared" si="537"/>
        <v>0</v>
      </c>
      <c r="CA391">
        <v>10</v>
      </c>
      <c r="CB391" s="325">
        <f t="shared" si="538"/>
        <v>0</v>
      </c>
      <c r="CC391" s="325"/>
      <c r="CD391" s="325"/>
      <c r="CE391" s="325"/>
      <c r="CF391" s="325"/>
      <c r="CH391" s="394"/>
    </row>
    <row r="392" spans="1:86" ht="15" customHeight="1">
      <c r="A392" s="394"/>
      <c r="B392" s="360">
        <f t="shared" si="539"/>
        <v>12</v>
      </c>
      <c r="C392" s="359" t="str">
        <f t="shared" si="503"/>
        <v>dxx12</v>
      </c>
      <c r="D392" s="334">
        <f t="shared" si="509"/>
        <v>2</v>
      </c>
      <c r="E392" s="82">
        <f t="shared" si="510"/>
        <v>0</v>
      </c>
      <c r="F392" s="295">
        <f t="shared" si="511"/>
        <v>0</v>
      </c>
      <c r="G392" s="295">
        <f t="shared" si="540"/>
        <v>0</v>
      </c>
      <c r="H392" s="295">
        <f t="shared" si="512"/>
        <v>0</v>
      </c>
      <c r="I392" s="156">
        <v>11</v>
      </c>
      <c r="J392" s="325">
        <f t="shared" si="513"/>
        <v>0</v>
      </c>
      <c r="K392" s="325"/>
      <c r="L392" s="325"/>
      <c r="M392" s="325"/>
      <c r="N392" s="325"/>
      <c r="O392" s="394"/>
      <c r="P392" s="360">
        <f t="shared" si="541"/>
        <v>12</v>
      </c>
      <c r="Q392" s="359" t="str">
        <f t="shared" si="504"/>
        <v>dxx12</v>
      </c>
      <c r="R392" s="334">
        <f t="shared" si="514"/>
        <v>2</v>
      </c>
      <c r="S392" s="82">
        <f t="shared" si="515"/>
        <v>0</v>
      </c>
      <c r="T392" s="295">
        <f t="shared" si="516"/>
        <v>0</v>
      </c>
      <c r="U392" s="295">
        <f t="shared" si="542"/>
        <v>0</v>
      </c>
      <c r="V392" s="295">
        <f t="shared" si="517"/>
        <v>0</v>
      </c>
      <c r="W392" s="156">
        <v>11</v>
      </c>
      <c r="X392" s="325">
        <f t="shared" si="518"/>
        <v>0</v>
      </c>
      <c r="Y392" s="325"/>
      <c r="Z392" s="325"/>
      <c r="AA392" s="325"/>
      <c r="AB392" s="325"/>
      <c r="AC392" s="394"/>
      <c r="AD392" s="360">
        <f t="shared" si="543"/>
        <v>12</v>
      </c>
      <c r="AE392" s="359" t="str">
        <f t="shared" si="505"/>
        <v>dxx12</v>
      </c>
      <c r="AF392" s="334">
        <f t="shared" si="519"/>
        <v>2</v>
      </c>
      <c r="AG392" s="82">
        <f t="shared" si="520"/>
        <v>0</v>
      </c>
      <c r="AH392" s="295">
        <f t="shared" si="521"/>
        <v>0</v>
      </c>
      <c r="AI392" s="295">
        <f t="shared" si="544"/>
        <v>0</v>
      </c>
      <c r="AJ392" s="295">
        <f t="shared" si="522"/>
        <v>0</v>
      </c>
      <c r="AK392" s="156">
        <v>11</v>
      </c>
      <c r="AL392" s="325">
        <f t="shared" si="523"/>
        <v>0</v>
      </c>
      <c r="AM392" s="325"/>
      <c r="AN392" s="325"/>
      <c r="AO392" s="325"/>
      <c r="AP392" s="325"/>
      <c r="AQ392" s="394"/>
      <c r="AR392" s="360">
        <f t="shared" si="545"/>
        <v>12</v>
      </c>
      <c r="AS392" s="359" t="str">
        <f t="shared" si="506"/>
        <v>dxx12</v>
      </c>
      <c r="AT392" s="334">
        <f t="shared" si="524"/>
        <v>2</v>
      </c>
      <c r="AU392" s="82">
        <f t="shared" si="525"/>
        <v>0</v>
      </c>
      <c r="AV392" s="295">
        <f t="shared" si="526"/>
        <v>0</v>
      </c>
      <c r="AW392" s="295">
        <f t="shared" si="546"/>
        <v>0</v>
      </c>
      <c r="AX392" s="295">
        <f t="shared" si="527"/>
        <v>0</v>
      </c>
      <c r="AY392" s="156">
        <v>11</v>
      </c>
      <c r="AZ392" s="325">
        <f t="shared" si="528"/>
        <v>0</v>
      </c>
      <c r="BA392" s="325"/>
      <c r="BB392" s="325"/>
      <c r="BC392" s="325"/>
      <c r="BD392" s="325"/>
      <c r="BE392" s="394"/>
      <c r="BF392" s="360">
        <f t="shared" si="547"/>
        <v>12</v>
      </c>
      <c r="BG392" s="359" t="str">
        <f t="shared" si="507"/>
        <v>dxx12</v>
      </c>
      <c r="BH392" s="334">
        <f t="shared" si="529"/>
        <v>2</v>
      </c>
      <c r="BI392" s="82">
        <f t="shared" si="530"/>
        <v>0</v>
      </c>
      <c r="BJ392" s="295">
        <f t="shared" si="531"/>
        <v>0</v>
      </c>
      <c r="BK392" s="295">
        <f t="shared" si="548"/>
        <v>0</v>
      </c>
      <c r="BL392" s="295">
        <f t="shared" si="532"/>
        <v>0</v>
      </c>
      <c r="BM392" s="156">
        <v>11</v>
      </c>
      <c r="BN392" s="325">
        <f t="shared" si="533"/>
        <v>0</v>
      </c>
      <c r="BO392" s="325"/>
      <c r="BP392" s="325"/>
      <c r="BQ392" s="325"/>
      <c r="BR392" s="325"/>
      <c r="BS392" s="394"/>
      <c r="BT392" s="360">
        <f t="shared" si="549"/>
        <v>12</v>
      </c>
      <c r="BU392" s="359" t="str">
        <f t="shared" si="508"/>
        <v>dxx12</v>
      </c>
      <c r="BV392" s="334">
        <f t="shared" si="534"/>
        <v>2</v>
      </c>
      <c r="BW392" s="82">
        <f t="shared" si="535"/>
        <v>0</v>
      </c>
      <c r="BX392" s="295">
        <f t="shared" si="536"/>
        <v>0</v>
      </c>
      <c r="BY392" s="295">
        <f t="shared" si="550"/>
        <v>0</v>
      </c>
      <c r="BZ392" s="295">
        <f t="shared" si="537"/>
        <v>0</v>
      </c>
      <c r="CA392" s="156">
        <v>11</v>
      </c>
      <c r="CB392" s="325">
        <f t="shared" si="538"/>
        <v>0</v>
      </c>
      <c r="CC392" s="325"/>
      <c r="CD392" s="325"/>
      <c r="CE392" s="325"/>
      <c r="CF392" s="325"/>
      <c r="CH392" s="394"/>
    </row>
    <row r="393" spans="1:86" ht="15" customHeight="1">
      <c r="A393" s="394"/>
      <c r="B393" s="360">
        <f t="shared" si="539"/>
        <v>13</v>
      </c>
      <c r="C393" s="359" t="str">
        <f t="shared" si="503"/>
        <v>dxx13</v>
      </c>
      <c r="D393" s="334">
        <f t="shared" si="509"/>
        <v>2</v>
      </c>
      <c r="E393" s="82">
        <f t="shared" si="510"/>
        <v>0</v>
      </c>
      <c r="F393" s="295">
        <f t="shared" si="511"/>
        <v>0</v>
      </c>
      <c r="G393" s="295">
        <f t="shared" si="540"/>
        <v>0</v>
      </c>
      <c r="H393" s="295">
        <f t="shared" si="512"/>
        <v>0</v>
      </c>
      <c r="I393">
        <v>12</v>
      </c>
      <c r="J393" s="325">
        <f t="shared" si="513"/>
        <v>0</v>
      </c>
      <c r="K393" s="325"/>
      <c r="L393" s="325"/>
      <c r="M393" s="325"/>
      <c r="N393" s="325"/>
      <c r="O393" s="394"/>
      <c r="P393" s="360">
        <f t="shared" si="541"/>
        <v>13</v>
      </c>
      <c r="Q393" s="359" t="str">
        <f t="shared" si="504"/>
        <v>dxx13</v>
      </c>
      <c r="R393" s="334">
        <f t="shared" si="514"/>
        <v>2</v>
      </c>
      <c r="S393" s="82">
        <f t="shared" si="515"/>
        <v>0</v>
      </c>
      <c r="T393" s="295">
        <f t="shared" si="516"/>
        <v>0</v>
      </c>
      <c r="U393" s="295">
        <f t="shared" si="542"/>
        <v>0</v>
      </c>
      <c r="V393" s="295">
        <f t="shared" si="517"/>
        <v>0</v>
      </c>
      <c r="W393">
        <v>12</v>
      </c>
      <c r="X393" s="325">
        <f t="shared" si="518"/>
        <v>0</v>
      </c>
      <c r="Y393" s="325"/>
      <c r="Z393" s="325"/>
      <c r="AA393" s="325"/>
      <c r="AB393" s="325"/>
      <c r="AC393" s="394"/>
      <c r="AD393" s="360">
        <f t="shared" si="543"/>
        <v>13</v>
      </c>
      <c r="AE393" s="359" t="str">
        <f t="shared" si="505"/>
        <v>dxx13</v>
      </c>
      <c r="AF393" s="334">
        <f t="shared" si="519"/>
        <v>2</v>
      </c>
      <c r="AG393" s="82">
        <f t="shared" si="520"/>
        <v>0</v>
      </c>
      <c r="AH393" s="295">
        <f t="shared" si="521"/>
        <v>0</v>
      </c>
      <c r="AI393" s="295">
        <f t="shared" si="544"/>
        <v>0</v>
      </c>
      <c r="AJ393" s="295">
        <f t="shared" si="522"/>
        <v>0</v>
      </c>
      <c r="AK393">
        <v>12</v>
      </c>
      <c r="AL393" s="325">
        <f t="shared" si="523"/>
        <v>0</v>
      </c>
      <c r="AM393" s="325"/>
      <c r="AN393" s="325"/>
      <c r="AO393" s="325"/>
      <c r="AP393" s="325"/>
      <c r="AQ393" s="394"/>
      <c r="AR393" s="360">
        <f t="shared" si="545"/>
        <v>13</v>
      </c>
      <c r="AS393" s="359" t="str">
        <f t="shared" si="506"/>
        <v>dxx13</v>
      </c>
      <c r="AT393" s="334">
        <f t="shared" si="524"/>
        <v>2</v>
      </c>
      <c r="AU393" s="82">
        <f t="shared" si="525"/>
        <v>0</v>
      </c>
      <c r="AV393" s="295">
        <f t="shared" si="526"/>
        <v>0</v>
      </c>
      <c r="AW393" s="295">
        <f t="shared" si="546"/>
        <v>0</v>
      </c>
      <c r="AX393" s="295">
        <f t="shared" si="527"/>
        <v>0</v>
      </c>
      <c r="AY393">
        <v>12</v>
      </c>
      <c r="AZ393" s="325">
        <f t="shared" si="528"/>
        <v>0</v>
      </c>
      <c r="BA393" s="325"/>
      <c r="BB393" s="325"/>
      <c r="BC393" s="325"/>
      <c r="BD393" s="325"/>
      <c r="BE393" s="394"/>
      <c r="BF393" s="360">
        <f t="shared" si="547"/>
        <v>13</v>
      </c>
      <c r="BG393" s="359" t="str">
        <f t="shared" si="507"/>
        <v>dxx13</v>
      </c>
      <c r="BH393" s="334">
        <f t="shared" si="529"/>
        <v>2</v>
      </c>
      <c r="BI393" s="82">
        <f t="shared" si="530"/>
        <v>0</v>
      </c>
      <c r="BJ393" s="295">
        <f t="shared" si="531"/>
        <v>0</v>
      </c>
      <c r="BK393" s="295">
        <f t="shared" si="548"/>
        <v>0</v>
      </c>
      <c r="BL393" s="295">
        <f t="shared" si="532"/>
        <v>0</v>
      </c>
      <c r="BM393">
        <v>12</v>
      </c>
      <c r="BN393" s="325">
        <f t="shared" si="533"/>
        <v>0</v>
      </c>
      <c r="BO393" s="325"/>
      <c r="BP393" s="325"/>
      <c r="BQ393" s="325"/>
      <c r="BR393" s="325"/>
      <c r="BS393" s="394"/>
      <c r="BT393" s="360">
        <f t="shared" si="549"/>
        <v>13</v>
      </c>
      <c r="BU393" s="359" t="str">
        <f t="shared" si="508"/>
        <v>dxx13</v>
      </c>
      <c r="BV393" s="334">
        <f t="shared" si="534"/>
        <v>2</v>
      </c>
      <c r="BW393" s="82">
        <f t="shared" si="535"/>
        <v>0</v>
      </c>
      <c r="BX393" s="295">
        <f t="shared" si="536"/>
        <v>0</v>
      </c>
      <c r="BY393" s="295">
        <f t="shared" si="550"/>
        <v>0</v>
      </c>
      <c r="BZ393" s="295">
        <f t="shared" si="537"/>
        <v>0</v>
      </c>
      <c r="CA393">
        <v>12</v>
      </c>
      <c r="CB393" s="325">
        <f t="shared" si="538"/>
        <v>0</v>
      </c>
      <c r="CC393" s="325"/>
      <c r="CD393" s="325"/>
      <c r="CE393" s="325"/>
      <c r="CF393" s="325"/>
      <c r="CH393" s="394"/>
    </row>
    <row r="394" spans="1:86" ht="15" customHeight="1">
      <c r="A394" s="394"/>
      <c r="B394" s="360">
        <f t="shared" si="539"/>
        <v>14</v>
      </c>
      <c r="C394" s="359" t="str">
        <f t="shared" si="503"/>
        <v>dxx14</v>
      </c>
      <c r="D394" s="334">
        <f t="shared" si="509"/>
        <v>2</v>
      </c>
      <c r="E394" s="82">
        <f t="shared" si="510"/>
        <v>0</v>
      </c>
      <c r="F394" s="295">
        <f t="shared" si="511"/>
        <v>0</v>
      </c>
      <c r="G394" s="295">
        <f t="shared" si="540"/>
        <v>0</v>
      </c>
      <c r="H394" s="295">
        <f t="shared" si="512"/>
        <v>0</v>
      </c>
      <c r="I394" s="156">
        <v>13</v>
      </c>
      <c r="J394" s="325">
        <f t="shared" si="513"/>
        <v>0</v>
      </c>
      <c r="K394" s="325"/>
      <c r="L394" s="325"/>
      <c r="M394" s="325"/>
      <c r="N394" s="325"/>
      <c r="O394" s="394"/>
      <c r="P394" s="360">
        <f t="shared" si="541"/>
        <v>14</v>
      </c>
      <c r="Q394" s="359" t="str">
        <f t="shared" si="504"/>
        <v>dxx14</v>
      </c>
      <c r="R394" s="334">
        <f t="shared" si="514"/>
        <v>2</v>
      </c>
      <c r="S394" s="82">
        <f t="shared" si="515"/>
        <v>0</v>
      </c>
      <c r="T394" s="295">
        <f t="shared" si="516"/>
        <v>0</v>
      </c>
      <c r="U394" s="295">
        <f t="shared" si="542"/>
        <v>0</v>
      </c>
      <c r="V394" s="295">
        <f t="shared" si="517"/>
        <v>0</v>
      </c>
      <c r="W394" s="156">
        <v>13</v>
      </c>
      <c r="X394" s="325">
        <f t="shared" si="518"/>
        <v>0</v>
      </c>
      <c r="Y394" s="325"/>
      <c r="Z394" s="325"/>
      <c r="AA394" s="325"/>
      <c r="AB394" s="325"/>
      <c r="AC394" s="394"/>
      <c r="AD394" s="360">
        <f t="shared" si="543"/>
        <v>14</v>
      </c>
      <c r="AE394" s="359" t="str">
        <f t="shared" si="505"/>
        <v>dxx14</v>
      </c>
      <c r="AF394" s="334">
        <f t="shared" si="519"/>
        <v>2</v>
      </c>
      <c r="AG394" s="82">
        <f t="shared" si="520"/>
        <v>0</v>
      </c>
      <c r="AH394" s="295">
        <f t="shared" si="521"/>
        <v>0</v>
      </c>
      <c r="AI394" s="295">
        <f t="shared" si="544"/>
        <v>0</v>
      </c>
      <c r="AJ394" s="295">
        <f t="shared" si="522"/>
        <v>0</v>
      </c>
      <c r="AK394" s="156">
        <v>13</v>
      </c>
      <c r="AL394" s="325">
        <f t="shared" si="523"/>
        <v>0</v>
      </c>
      <c r="AM394" s="325"/>
      <c r="AN394" s="325"/>
      <c r="AO394" s="325"/>
      <c r="AP394" s="325"/>
      <c r="AQ394" s="394"/>
      <c r="AR394" s="360">
        <f t="shared" si="545"/>
        <v>14</v>
      </c>
      <c r="AS394" s="359" t="str">
        <f t="shared" si="506"/>
        <v>dxx14</v>
      </c>
      <c r="AT394" s="334">
        <f t="shared" si="524"/>
        <v>2</v>
      </c>
      <c r="AU394" s="82">
        <f t="shared" si="525"/>
        <v>0</v>
      </c>
      <c r="AV394" s="295">
        <f t="shared" si="526"/>
        <v>0</v>
      </c>
      <c r="AW394" s="295">
        <f t="shared" si="546"/>
        <v>0</v>
      </c>
      <c r="AX394" s="295">
        <f t="shared" si="527"/>
        <v>0</v>
      </c>
      <c r="AY394" s="156">
        <v>13</v>
      </c>
      <c r="AZ394" s="325">
        <f t="shared" si="528"/>
        <v>0</v>
      </c>
      <c r="BA394" s="325"/>
      <c r="BB394" s="325"/>
      <c r="BC394" s="325"/>
      <c r="BD394" s="325"/>
      <c r="BE394" s="394"/>
      <c r="BF394" s="360">
        <f t="shared" si="547"/>
        <v>14</v>
      </c>
      <c r="BG394" s="359" t="str">
        <f t="shared" si="507"/>
        <v>dxx14</v>
      </c>
      <c r="BH394" s="334">
        <f t="shared" si="529"/>
        <v>2</v>
      </c>
      <c r="BI394" s="82">
        <f t="shared" si="530"/>
        <v>0</v>
      </c>
      <c r="BJ394" s="295">
        <f t="shared" si="531"/>
        <v>0</v>
      </c>
      <c r="BK394" s="295">
        <f t="shared" si="548"/>
        <v>0</v>
      </c>
      <c r="BL394" s="295">
        <f t="shared" si="532"/>
        <v>0</v>
      </c>
      <c r="BM394" s="156">
        <v>13</v>
      </c>
      <c r="BN394" s="325">
        <f t="shared" si="533"/>
        <v>0</v>
      </c>
      <c r="BO394" s="325"/>
      <c r="BP394" s="325"/>
      <c r="BQ394" s="325"/>
      <c r="BR394" s="325"/>
      <c r="BS394" s="394"/>
      <c r="BT394" s="360">
        <f t="shared" si="549"/>
        <v>14</v>
      </c>
      <c r="BU394" s="359" t="str">
        <f t="shared" si="508"/>
        <v>dxx14</v>
      </c>
      <c r="BV394" s="334">
        <f t="shared" si="534"/>
        <v>2</v>
      </c>
      <c r="BW394" s="82">
        <f t="shared" si="535"/>
        <v>0</v>
      </c>
      <c r="BX394" s="295">
        <f t="shared" si="536"/>
        <v>0</v>
      </c>
      <c r="BY394" s="295">
        <f t="shared" si="550"/>
        <v>0</v>
      </c>
      <c r="BZ394" s="295">
        <f t="shared" si="537"/>
        <v>0</v>
      </c>
      <c r="CA394" s="156">
        <v>13</v>
      </c>
      <c r="CB394" s="325">
        <f t="shared" si="538"/>
        <v>0</v>
      </c>
      <c r="CC394" s="325"/>
      <c r="CD394" s="325"/>
      <c r="CE394" s="325"/>
      <c r="CF394" s="325"/>
      <c r="CH394" s="394"/>
    </row>
    <row r="395" spans="1:86" ht="15" customHeight="1">
      <c r="A395" s="394"/>
      <c r="B395" s="360">
        <f t="shared" si="539"/>
        <v>15</v>
      </c>
      <c r="C395" s="359" t="str">
        <f t="shared" si="503"/>
        <v>dxx15</v>
      </c>
      <c r="D395" s="334">
        <f t="shared" si="509"/>
        <v>2</v>
      </c>
      <c r="E395" s="82">
        <f t="shared" si="510"/>
        <v>0</v>
      </c>
      <c r="F395" s="295">
        <f t="shared" si="511"/>
        <v>0</v>
      </c>
      <c r="G395" s="295">
        <f t="shared" si="540"/>
        <v>0</v>
      </c>
      <c r="H395" s="295">
        <f t="shared" si="512"/>
        <v>0</v>
      </c>
      <c r="I395">
        <v>14</v>
      </c>
      <c r="J395" s="325">
        <f t="shared" si="513"/>
        <v>0</v>
      </c>
      <c r="K395" s="325"/>
      <c r="L395" s="325"/>
      <c r="M395" s="325"/>
      <c r="N395" s="325"/>
      <c r="O395" s="394"/>
      <c r="P395" s="360">
        <f t="shared" si="541"/>
        <v>15</v>
      </c>
      <c r="Q395" s="359" t="str">
        <f t="shared" si="504"/>
        <v>dxx15</v>
      </c>
      <c r="R395" s="334">
        <f t="shared" si="514"/>
        <v>2</v>
      </c>
      <c r="S395" s="82">
        <f t="shared" si="515"/>
        <v>0</v>
      </c>
      <c r="T395" s="295">
        <f t="shared" si="516"/>
        <v>0</v>
      </c>
      <c r="U395" s="295">
        <f t="shared" si="542"/>
        <v>0</v>
      </c>
      <c r="V395" s="295">
        <f t="shared" si="517"/>
        <v>0</v>
      </c>
      <c r="W395">
        <v>14</v>
      </c>
      <c r="X395" s="325">
        <f t="shared" si="518"/>
        <v>0</v>
      </c>
      <c r="Y395" s="325"/>
      <c r="Z395" s="325"/>
      <c r="AA395" s="325"/>
      <c r="AB395" s="325"/>
      <c r="AC395" s="394"/>
      <c r="AD395" s="360">
        <f t="shared" si="543"/>
        <v>15</v>
      </c>
      <c r="AE395" s="359" t="str">
        <f t="shared" si="505"/>
        <v>dxx15</v>
      </c>
      <c r="AF395" s="334">
        <f t="shared" si="519"/>
        <v>2</v>
      </c>
      <c r="AG395" s="82">
        <f t="shared" si="520"/>
        <v>0</v>
      </c>
      <c r="AH395" s="295">
        <f t="shared" si="521"/>
        <v>0</v>
      </c>
      <c r="AI395" s="295">
        <f t="shared" si="544"/>
        <v>0</v>
      </c>
      <c r="AJ395" s="295">
        <f t="shared" si="522"/>
        <v>0</v>
      </c>
      <c r="AK395">
        <v>14</v>
      </c>
      <c r="AL395" s="325">
        <f t="shared" si="523"/>
        <v>0</v>
      </c>
      <c r="AM395" s="325"/>
      <c r="AN395" s="325"/>
      <c r="AO395" s="325"/>
      <c r="AP395" s="325"/>
      <c r="AQ395" s="394"/>
      <c r="AR395" s="360">
        <f t="shared" si="545"/>
        <v>15</v>
      </c>
      <c r="AS395" s="359" t="str">
        <f t="shared" si="506"/>
        <v>dxx15</v>
      </c>
      <c r="AT395" s="334">
        <f t="shared" si="524"/>
        <v>2</v>
      </c>
      <c r="AU395" s="82">
        <f t="shared" si="525"/>
        <v>0</v>
      </c>
      <c r="AV395" s="295">
        <f t="shared" si="526"/>
        <v>0</v>
      </c>
      <c r="AW395" s="295">
        <f t="shared" si="546"/>
        <v>0</v>
      </c>
      <c r="AX395" s="295">
        <f t="shared" si="527"/>
        <v>0</v>
      </c>
      <c r="AY395">
        <v>14</v>
      </c>
      <c r="AZ395" s="325">
        <f t="shared" si="528"/>
        <v>0</v>
      </c>
      <c r="BA395" s="325"/>
      <c r="BB395" s="325"/>
      <c r="BC395" s="325"/>
      <c r="BD395" s="325"/>
      <c r="BE395" s="394"/>
      <c r="BF395" s="360">
        <f t="shared" si="547"/>
        <v>15</v>
      </c>
      <c r="BG395" s="359" t="str">
        <f t="shared" si="507"/>
        <v>dxx15</v>
      </c>
      <c r="BH395" s="334">
        <f t="shared" si="529"/>
        <v>2</v>
      </c>
      <c r="BI395" s="82">
        <f t="shared" si="530"/>
        <v>0</v>
      </c>
      <c r="BJ395" s="295">
        <f t="shared" si="531"/>
        <v>0</v>
      </c>
      <c r="BK395" s="295">
        <f t="shared" si="548"/>
        <v>0</v>
      </c>
      <c r="BL395" s="295">
        <f t="shared" si="532"/>
        <v>0</v>
      </c>
      <c r="BM395">
        <v>14</v>
      </c>
      <c r="BN395" s="325">
        <f t="shared" si="533"/>
        <v>0</v>
      </c>
      <c r="BO395" s="325"/>
      <c r="BP395" s="325"/>
      <c r="BQ395" s="325"/>
      <c r="BR395" s="325"/>
      <c r="BS395" s="394"/>
      <c r="BT395" s="360">
        <f t="shared" si="549"/>
        <v>15</v>
      </c>
      <c r="BU395" s="359" t="str">
        <f t="shared" si="508"/>
        <v>dxx15</v>
      </c>
      <c r="BV395" s="334">
        <f t="shared" si="534"/>
        <v>2</v>
      </c>
      <c r="BW395" s="82">
        <f t="shared" si="535"/>
        <v>0</v>
      </c>
      <c r="BX395" s="295">
        <f t="shared" si="536"/>
        <v>0</v>
      </c>
      <c r="BY395" s="295">
        <f t="shared" si="550"/>
        <v>0</v>
      </c>
      <c r="BZ395" s="295">
        <f t="shared" si="537"/>
        <v>0</v>
      </c>
      <c r="CA395">
        <v>14</v>
      </c>
      <c r="CB395" s="325">
        <f t="shared" si="538"/>
        <v>0</v>
      </c>
      <c r="CC395" s="325"/>
      <c r="CD395" s="325"/>
      <c r="CE395" s="325"/>
      <c r="CF395" s="325"/>
      <c r="CH395" s="394"/>
    </row>
    <row r="396" spans="1:86" ht="15" customHeight="1">
      <c r="A396" s="394"/>
      <c r="B396" s="360">
        <f t="shared" si="539"/>
        <v>16</v>
      </c>
      <c r="C396" s="359" t="str">
        <f t="shared" si="503"/>
        <v>dxx16</v>
      </c>
      <c r="D396" s="334">
        <f t="shared" si="509"/>
        <v>2</v>
      </c>
      <c r="E396" s="82">
        <f t="shared" si="510"/>
        <v>0</v>
      </c>
      <c r="F396" s="295">
        <f t="shared" si="511"/>
        <v>0</v>
      </c>
      <c r="G396" s="295">
        <f t="shared" si="540"/>
        <v>0</v>
      </c>
      <c r="H396" s="295">
        <f t="shared" si="512"/>
        <v>0</v>
      </c>
      <c r="I396" s="156">
        <v>15</v>
      </c>
      <c r="J396" s="325">
        <f t="shared" si="513"/>
        <v>0</v>
      </c>
      <c r="K396" s="325"/>
      <c r="L396" s="325"/>
      <c r="M396" s="325"/>
      <c r="N396" s="325"/>
      <c r="O396" s="394"/>
      <c r="P396" s="360">
        <f t="shared" si="541"/>
        <v>16</v>
      </c>
      <c r="Q396" s="359" t="str">
        <f t="shared" si="504"/>
        <v>dxx16</v>
      </c>
      <c r="R396" s="334">
        <f t="shared" si="514"/>
        <v>2</v>
      </c>
      <c r="S396" s="82">
        <f t="shared" si="515"/>
        <v>0</v>
      </c>
      <c r="T396" s="295">
        <f t="shared" si="516"/>
        <v>0</v>
      </c>
      <c r="U396" s="295">
        <f t="shared" si="542"/>
        <v>0</v>
      </c>
      <c r="V396" s="295">
        <f t="shared" si="517"/>
        <v>0</v>
      </c>
      <c r="W396" s="156">
        <v>15</v>
      </c>
      <c r="X396" s="325">
        <f t="shared" si="518"/>
        <v>0</v>
      </c>
      <c r="Y396" s="325"/>
      <c r="Z396" s="325"/>
      <c r="AA396" s="325"/>
      <c r="AB396" s="325"/>
      <c r="AC396" s="394"/>
      <c r="AD396" s="360">
        <f t="shared" si="543"/>
        <v>16</v>
      </c>
      <c r="AE396" s="359" t="str">
        <f t="shared" si="505"/>
        <v>dxx16</v>
      </c>
      <c r="AF396" s="334">
        <f t="shared" si="519"/>
        <v>2</v>
      </c>
      <c r="AG396" s="82">
        <f t="shared" si="520"/>
        <v>0</v>
      </c>
      <c r="AH396" s="295">
        <f t="shared" si="521"/>
        <v>0</v>
      </c>
      <c r="AI396" s="295">
        <f t="shared" si="544"/>
        <v>0</v>
      </c>
      <c r="AJ396" s="295">
        <f t="shared" si="522"/>
        <v>0</v>
      </c>
      <c r="AK396" s="156">
        <v>15</v>
      </c>
      <c r="AL396" s="325">
        <f t="shared" si="523"/>
        <v>0</v>
      </c>
      <c r="AM396" s="325"/>
      <c r="AN396" s="325"/>
      <c r="AO396" s="325"/>
      <c r="AP396" s="325"/>
      <c r="AQ396" s="394"/>
      <c r="AR396" s="360">
        <f t="shared" si="545"/>
        <v>16</v>
      </c>
      <c r="AS396" s="359" t="str">
        <f t="shared" si="506"/>
        <v>dxx16</v>
      </c>
      <c r="AT396" s="334">
        <f t="shared" si="524"/>
        <v>2</v>
      </c>
      <c r="AU396" s="82">
        <f t="shared" si="525"/>
        <v>0</v>
      </c>
      <c r="AV396" s="295">
        <f t="shared" si="526"/>
        <v>0</v>
      </c>
      <c r="AW396" s="295">
        <f t="shared" si="546"/>
        <v>0</v>
      </c>
      <c r="AX396" s="295">
        <f t="shared" si="527"/>
        <v>0</v>
      </c>
      <c r="AY396" s="156">
        <v>15</v>
      </c>
      <c r="AZ396" s="325">
        <f t="shared" si="528"/>
        <v>0</v>
      </c>
      <c r="BA396" s="325"/>
      <c r="BB396" s="325"/>
      <c r="BC396" s="325"/>
      <c r="BD396" s="325"/>
      <c r="BE396" s="394"/>
      <c r="BF396" s="360">
        <f t="shared" si="547"/>
        <v>16</v>
      </c>
      <c r="BG396" s="359" t="str">
        <f t="shared" si="507"/>
        <v>dxx16</v>
      </c>
      <c r="BH396" s="334">
        <f t="shared" si="529"/>
        <v>2</v>
      </c>
      <c r="BI396" s="82">
        <f t="shared" si="530"/>
        <v>0</v>
      </c>
      <c r="BJ396" s="295">
        <f t="shared" si="531"/>
        <v>0</v>
      </c>
      <c r="BK396" s="295">
        <f t="shared" si="548"/>
        <v>0</v>
      </c>
      <c r="BL396" s="295">
        <f t="shared" si="532"/>
        <v>0</v>
      </c>
      <c r="BM396" s="156">
        <v>15</v>
      </c>
      <c r="BN396" s="325">
        <f t="shared" si="533"/>
        <v>0</v>
      </c>
      <c r="BO396" s="325"/>
      <c r="BP396" s="325"/>
      <c r="BQ396" s="325"/>
      <c r="BR396" s="325"/>
      <c r="BS396" s="394"/>
      <c r="BT396" s="360">
        <f t="shared" si="549"/>
        <v>16</v>
      </c>
      <c r="BU396" s="359" t="str">
        <f t="shared" si="508"/>
        <v>dxx16</v>
      </c>
      <c r="BV396" s="334">
        <f t="shared" si="534"/>
        <v>2</v>
      </c>
      <c r="BW396" s="82">
        <f t="shared" si="535"/>
        <v>0</v>
      </c>
      <c r="BX396" s="295">
        <f t="shared" si="536"/>
        <v>0</v>
      </c>
      <c r="BY396" s="295">
        <f t="shared" si="550"/>
        <v>0</v>
      </c>
      <c r="BZ396" s="295">
        <f t="shared" si="537"/>
        <v>0</v>
      </c>
      <c r="CA396" s="156">
        <v>15</v>
      </c>
      <c r="CB396" s="325">
        <f t="shared" si="538"/>
        <v>0</v>
      </c>
      <c r="CC396" s="325"/>
      <c r="CD396" s="325"/>
      <c r="CE396" s="325"/>
      <c r="CF396" s="325"/>
      <c r="CH396" s="394"/>
    </row>
    <row r="397" spans="1:86" ht="15" customHeight="1">
      <c r="A397" s="394"/>
      <c r="B397" s="360">
        <f t="shared" si="539"/>
        <v>17</v>
      </c>
      <c r="C397" s="359" t="str">
        <f t="shared" si="503"/>
        <v>dxx17</v>
      </c>
      <c r="D397" s="334">
        <f t="shared" si="509"/>
        <v>2</v>
      </c>
      <c r="E397" s="82">
        <f t="shared" si="510"/>
        <v>0</v>
      </c>
      <c r="F397" s="295">
        <f t="shared" si="511"/>
        <v>0</v>
      </c>
      <c r="G397" s="295">
        <f t="shared" si="540"/>
        <v>0</v>
      </c>
      <c r="H397" s="295">
        <f t="shared" si="512"/>
        <v>0</v>
      </c>
      <c r="I397">
        <v>16</v>
      </c>
      <c r="J397" s="325">
        <f t="shared" si="513"/>
        <v>0</v>
      </c>
      <c r="K397" s="325"/>
      <c r="L397" s="325"/>
      <c r="M397" s="325"/>
      <c r="N397" s="325"/>
      <c r="O397" s="394"/>
      <c r="P397" s="360">
        <f t="shared" si="541"/>
        <v>17</v>
      </c>
      <c r="Q397" s="359" t="str">
        <f t="shared" si="504"/>
        <v>dxx17</v>
      </c>
      <c r="R397" s="334">
        <f t="shared" si="514"/>
        <v>2</v>
      </c>
      <c r="S397" s="82">
        <f t="shared" si="515"/>
        <v>0</v>
      </c>
      <c r="T397" s="295">
        <f t="shared" si="516"/>
        <v>0</v>
      </c>
      <c r="U397" s="295">
        <f t="shared" si="542"/>
        <v>0</v>
      </c>
      <c r="V397" s="295">
        <f t="shared" si="517"/>
        <v>0</v>
      </c>
      <c r="W397">
        <v>16</v>
      </c>
      <c r="X397" s="325">
        <f t="shared" si="518"/>
        <v>0</v>
      </c>
      <c r="Y397" s="325"/>
      <c r="Z397" s="325"/>
      <c r="AA397" s="325"/>
      <c r="AB397" s="325"/>
      <c r="AC397" s="394"/>
      <c r="AD397" s="360">
        <f t="shared" si="543"/>
        <v>17</v>
      </c>
      <c r="AE397" s="359" t="str">
        <f t="shared" si="505"/>
        <v>dxx17</v>
      </c>
      <c r="AF397" s="334">
        <f t="shared" si="519"/>
        <v>2</v>
      </c>
      <c r="AG397" s="82">
        <f t="shared" si="520"/>
        <v>0</v>
      </c>
      <c r="AH397" s="295">
        <f t="shared" si="521"/>
        <v>0</v>
      </c>
      <c r="AI397" s="295">
        <f t="shared" si="544"/>
        <v>0</v>
      </c>
      <c r="AJ397" s="295">
        <f t="shared" si="522"/>
        <v>0</v>
      </c>
      <c r="AK397">
        <v>16</v>
      </c>
      <c r="AL397" s="325">
        <f t="shared" si="523"/>
        <v>0</v>
      </c>
      <c r="AM397" s="325"/>
      <c r="AN397" s="325"/>
      <c r="AO397" s="325"/>
      <c r="AP397" s="325"/>
      <c r="AQ397" s="394"/>
      <c r="AR397" s="360">
        <f t="shared" si="545"/>
        <v>17</v>
      </c>
      <c r="AS397" s="359" t="str">
        <f t="shared" si="506"/>
        <v>dxx17</v>
      </c>
      <c r="AT397" s="334">
        <f t="shared" si="524"/>
        <v>2</v>
      </c>
      <c r="AU397" s="82">
        <f t="shared" si="525"/>
        <v>0</v>
      </c>
      <c r="AV397" s="295">
        <f t="shared" si="526"/>
        <v>0</v>
      </c>
      <c r="AW397" s="295">
        <f t="shared" si="546"/>
        <v>0</v>
      </c>
      <c r="AX397" s="295">
        <f t="shared" si="527"/>
        <v>0</v>
      </c>
      <c r="AY397">
        <v>16</v>
      </c>
      <c r="AZ397" s="325">
        <f t="shared" si="528"/>
        <v>0</v>
      </c>
      <c r="BA397" s="325"/>
      <c r="BB397" s="325"/>
      <c r="BC397" s="325"/>
      <c r="BD397" s="325"/>
      <c r="BE397" s="394"/>
      <c r="BF397" s="360">
        <f t="shared" si="547"/>
        <v>17</v>
      </c>
      <c r="BG397" s="359" t="str">
        <f t="shared" si="507"/>
        <v>dxx17</v>
      </c>
      <c r="BH397" s="334">
        <f t="shared" si="529"/>
        <v>2</v>
      </c>
      <c r="BI397" s="82">
        <f t="shared" si="530"/>
        <v>0</v>
      </c>
      <c r="BJ397" s="295">
        <f t="shared" si="531"/>
        <v>0</v>
      </c>
      <c r="BK397" s="295">
        <f t="shared" si="548"/>
        <v>0</v>
      </c>
      <c r="BL397" s="295">
        <f t="shared" si="532"/>
        <v>0</v>
      </c>
      <c r="BM397">
        <v>16</v>
      </c>
      <c r="BN397" s="325">
        <f t="shared" si="533"/>
        <v>0</v>
      </c>
      <c r="BO397" s="325"/>
      <c r="BP397" s="325"/>
      <c r="BQ397" s="325"/>
      <c r="BR397" s="325"/>
      <c r="BS397" s="394"/>
      <c r="BT397" s="360">
        <f t="shared" si="549"/>
        <v>17</v>
      </c>
      <c r="BU397" s="359" t="str">
        <f t="shared" si="508"/>
        <v>dxx17</v>
      </c>
      <c r="BV397" s="334">
        <f t="shared" si="534"/>
        <v>2</v>
      </c>
      <c r="BW397" s="82">
        <f t="shared" si="535"/>
        <v>0</v>
      </c>
      <c r="BX397" s="295">
        <f t="shared" si="536"/>
        <v>0</v>
      </c>
      <c r="BY397" s="295">
        <f t="shared" si="550"/>
        <v>0</v>
      </c>
      <c r="BZ397" s="295">
        <f t="shared" si="537"/>
        <v>0</v>
      </c>
      <c r="CA397">
        <v>16</v>
      </c>
      <c r="CB397" s="325">
        <f t="shared" si="538"/>
        <v>0</v>
      </c>
      <c r="CC397" s="325"/>
      <c r="CD397" s="325"/>
      <c r="CE397" s="325"/>
      <c r="CF397" s="325"/>
      <c r="CH397" s="394"/>
    </row>
    <row r="398" spans="1:86" ht="15" customHeight="1">
      <c r="A398" s="394"/>
      <c r="B398" s="360">
        <f t="shared" si="539"/>
        <v>18</v>
      </c>
      <c r="C398" s="359" t="str">
        <f t="shared" si="503"/>
        <v>dxx18</v>
      </c>
      <c r="D398" s="334">
        <f t="shared" si="509"/>
        <v>2</v>
      </c>
      <c r="E398" s="82">
        <f t="shared" si="510"/>
        <v>0</v>
      </c>
      <c r="F398" s="295">
        <f t="shared" si="511"/>
        <v>0</v>
      </c>
      <c r="G398" s="295">
        <f t="shared" si="540"/>
        <v>0</v>
      </c>
      <c r="H398" s="295">
        <f t="shared" si="512"/>
        <v>0</v>
      </c>
      <c r="I398" s="156">
        <v>17</v>
      </c>
      <c r="J398" s="325">
        <f t="shared" si="513"/>
        <v>0</v>
      </c>
      <c r="K398" s="325"/>
      <c r="L398" s="325"/>
      <c r="M398" s="325"/>
      <c r="N398" s="325"/>
      <c r="O398" s="394"/>
      <c r="P398" s="360">
        <f t="shared" si="541"/>
        <v>18</v>
      </c>
      <c r="Q398" s="359" t="str">
        <f t="shared" si="504"/>
        <v>dxx18</v>
      </c>
      <c r="R398" s="334">
        <f t="shared" si="514"/>
        <v>2</v>
      </c>
      <c r="S398" s="82">
        <f t="shared" si="515"/>
        <v>0</v>
      </c>
      <c r="T398" s="295">
        <f t="shared" si="516"/>
        <v>0</v>
      </c>
      <c r="U398" s="295">
        <f t="shared" si="542"/>
        <v>0</v>
      </c>
      <c r="V398" s="295">
        <f t="shared" si="517"/>
        <v>0</v>
      </c>
      <c r="W398" s="156">
        <v>17</v>
      </c>
      <c r="X398" s="325">
        <f t="shared" si="518"/>
        <v>0</v>
      </c>
      <c r="Y398" s="325"/>
      <c r="Z398" s="325"/>
      <c r="AA398" s="325"/>
      <c r="AB398" s="325"/>
      <c r="AC398" s="394"/>
      <c r="AD398" s="360">
        <f t="shared" si="543"/>
        <v>18</v>
      </c>
      <c r="AE398" s="359" t="str">
        <f t="shared" si="505"/>
        <v>dxx18</v>
      </c>
      <c r="AF398" s="334">
        <f t="shared" si="519"/>
        <v>2</v>
      </c>
      <c r="AG398" s="82">
        <f t="shared" si="520"/>
        <v>0</v>
      </c>
      <c r="AH398" s="295">
        <f t="shared" si="521"/>
        <v>0</v>
      </c>
      <c r="AI398" s="295">
        <f t="shared" si="544"/>
        <v>0</v>
      </c>
      <c r="AJ398" s="295">
        <f t="shared" si="522"/>
        <v>0</v>
      </c>
      <c r="AK398" s="156">
        <v>17</v>
      </c>
      <c r="AL398" s="325">
        <f t="shared" si="523"/>
        <v>0</v>
      </c>
      <c r="AM398" s="325"/>
      <c r="AN398" s="325"/>
      <c r="AO398" s="325"/>
      <c r="AP398" s="325"/>
      <c r="AQ398" s="394"/>
      <c r="AR398" s="360">
        <f t="shared" si="545"/>
        <v>18</v>
      </c>
      <c r="AS398" s="359" t="str">
        <f t="shared" si="506"/>
        <v>dxx18</v>
      </c>
      <c r="AT398" s="334">
        <f t="shared" si="524"/>
        <v>2</v>
      </c>
      <c r="AU398" s="82">
        <f t="shared" si="525"/>
        <v>0</v>
      </c>
      <c r="AV398" s="295">
        <f t="shared" si="526"/>
        <v>0</v>
      </c>
      <c r="AW398" s="295">
        <f t="shared" si="546"/>
        <v>0</v>
      </c>
      <c r="AX398" s="295">
        <f t="shared" si="527"/>
        <v>0</v>
      </c>
      <c r="AY398" s="156">
        <v>17</v>
      </c>
      <c r="AZ398" s="325">
        <f t="shared" si="528"/>
        <v>0</v>
      </c>
      <c r="BA398" s="325"/>
      <c r="BB398" s="325"/>
      <c r="BC398" s="325"/>
      <c r="BD398" s="325"/>
      <c r="BE398" s="394"/>
      <c r="BF398" s="360">
        <f t="shared" si="547"/>
        <v>18</v>
      </c>
      <c r="BG398" s="359" t="str">
        <f t="shared" si="507"/>
        <v>dxx18</v>
      </c>
      <c r="BH398" s="334">
        <f t="shared" si="529"/>
        <v>2</v>
      </c>
      <c r="BI398" s="82">
        <f t="shared" si="530"/>
        <v>0</v>
      </c>
      <c r="BJ398" s="295">
        <f t="shared" si="531"/>
        <v>0</v>
      </c>
      <c r="BK398" s="295">
        <f t="shared" si="548"/>
        <v>0</v>
      </c>
      <c r="BL398" s="295">
        <f t="shared" si="532"/>
        <v>0</v>
      </c>
      <c r="BM398" s="156">
        <v>17</v>
      </c>
      <c r="BN398" s="325">
        <f t="shared" si="533"/>
        <v>0</v>
      </c>
      <c r="BO398" s="325"/>
      <c r="BP398" s="325"/>
      <c r="BQ398" s="325"/>
      <c r="BR398" s="325"/>
      <c r="BS398" s="394"/>
      <c r="BT398" s="360">
        <f t="shared" si="549"/>
        <v>18</v>
      </c>
      <c r="BU398" s="359" t="str">
        <f t="shared" si="508"/>
        <v>dxx18</v>
      </c>
      <c r="BV398" s="334">
        <f t="shared" si="534"/>
        <v>2</v>
      </c>
      <c r="BW398" s="82">
        <f t="shared" si="535"/>
        <v>0</v>
      </c>
      <c r="BX398" s="295">
        <f t="shared" si="536"/>
        <v>0</v>
      </c>
      <c r="BY398" s="295">
        <f t="shared" si="550"/>
        <v>0</v>
      </c>
      <c r="BZ398" s="295">
        <f t="shared" si="537"/>
        <v>0</v>
      </c>
      <c r="CA398" s="156">
        <v>17</v>
      </c>
      <c r="CB398" s="325">
        <f t="shared" si="538"/>
        <v>0</v>
      </c>
      <c r="CC398" s="325"/>
      <c r="CD398" s="325"/>
      <c r="CE398" s="325"/>
      <c r="CF398" s="325"/>
      <c r="CH398" s="394"/>
    </row>
    <row r="399" spans="1:86" ht="15" customHeight="1">
      <c r="A399" s="394"/>
      <c r="B399" s="360">
        <f t="shared" si="539"/>
        <v>19</v>
      </c>
      <c r="C399" s="359" t="str">
        <f t="shared" si="503"/>
        <v>dxx19</v>
      </c>
      <c r="D399" s="334">
        <f t="shared" si="509"/>
        <v>2</v>
      </c>
      <c r="E399" s="82">
        <f t="shared" si="510"/>
        <v>0</v>
      </c>
      <c r="F399" s="295">
        <f t="shared" si="511"/>
        <v>0</v>
      </c>
      <c r="G399" s="295">
        <f t="shared" si="540"/>
        <v>0</v>
      </c>
      <c r="H399" s="295">
        <f t="shared" si="512"/>
        <v>0</v>
      </c>
      <c r="I399">
        <v>18</v>
      </c>
      <c r="J399" s="325">
        <f t="shared" si="513"/>
        <v>0</v>
      </c>
      <c r="K399" s="325"/>
      <c r="L399" s="325"/>
      <c r="M399" s="325"/>
      <c r="N399" s="325"/>
      <c r="O399" s="394"/>
      <c r="P399" s="360">
        <f t="shared" si="541"/>
        <v>19</v>
      </c>
      <c r="Q399" s="359" t="str">
        <f t="shared" si="504"/>
        <v>dxx19</v>
      </c>
      <c r="R399" s="334">
        <f t="shared" si="514"/>
        <v>2</v>
      </c>
      <c r="S399" s="82">
        <f t="shared" si="515"/>
        <v>0</v>
      </c>
      <c r="T399" s="295">
        <f t="shared" si="516"/>
        <v>0</v>
      </c>
      <c r="U399" s="295">
        <f t="shared" si="542"/>
        <v>0</v>
      </c>
      <c r="V399" s="295">
        <f t="shared" si="517"/>
        <v>0</v>
      </c>
      <c r="W399">
        <v>18</v>
      </c>
      <c r="X399" s="325">
        <f t="shared" si="518"/>
        <v>0</v>
      </c>
      <c r="Y399" s="325"/>
      <c r="Z399" s="325"/>
      <c r="AA399" s="325"/>
      <c r="AB399" s="325"/>
      <c r="AC399" s="394"/>
      <c r="AD399" s="360">
        <f t="shared" si="543"/>
        <v>19</v>
      </c>
      <c r="AE399" s="359" t="str">
        <f t="shared" si="505"/>
        <v>dxx19</v>
      </c>
      <c r="AF399" s="334">
        <f t="shared" si="519"/>
        <v>2</v>
      </c>
      <c r="AG399" s="82">
        <f t="shared" si="520"/>
        <v>0</v>
      </c>
      <c r="AH399" s="295">
        <f t="shared" si="521"/>
        <v>0</v>
      </c>
      <c r="AI399" s="295">
        <f t="shared" si="544"/>
        <v>0</v>
      </c>
      <c r="AJ399" s="295">
        <f t="shared" si="522"/>
        <v>0</v>
      </c>
      <c r="AK399">
        <v>18</v>
      </c>
      <c r="AL399" s="325">
        <f t="shared" si="523"/>
        <v>0</v>
      </c>
      <c r="AM399" s="325"/>
      <c r="AN399" s="325"/>
      <c r="AO399" s="325"/>
      <c r="AP399" s="325"/>
      <c r="AQ399" s="394"/>
      <c r="AR399" s="360">
        <f t="shared" si="545"/>
        <v>19</v>
      </c>
      <c r="AS399" s="359" t="str">
        <f t="shared" si="506"/>
        <v>dxx19</v>
      </c>
      <c r="AT399" s="334">
        <f t="shared" si="524"/>
        <v>2</v>
      </c>
      <c r="AU399" s="82">
        <f t="shared" si="525"/>
        <v>0</v>
      </c>
      <c r="AV399" s="295">
        <f t="shared" si="526"/>
        <v>0</v>
      </c>
      <c r="AW399" s="295">
        <f t="shared" si="546"/>
        <v>0</v>
      </c>
      <c r="AX399" s="295">
        <f t="shared" si="527"/>
        <v>0</v>
      </c>
      <c r="AY399">
        <v>18</v>
      </c>
      <c r="AZ399" s="325">
        <f t="shared" si="528"/>
        <v>0</v>
      </c>
      <c r="BA399" s="325"/>
      <c r="BB399" s="325"/>
      <c r="BC399" s="325"/>
      <c r="BD399" s="325"/>
      <c r="BE399" s="394"/>
      <c r="BF399" s="360">
        <f t="shared" si="547"/>
        <v>19</v>
      </c>
      <c r="BG399" s="359" t="str">
        <f t="shared" si="507"/>
        <v>dxx19</v>
      </c>
      <c r="BH399" s="334">
        <f t="shared" si="529"/>
        <v>2</v>
      </c>
      <c r="BI399" s="82">
        <f t="shared" si="530"/>
        <v>0</v>
      </c>
      <c r="BJ399" s="295">
        <f t="shared" si="531"/>
        <v>0</v>
      </c>
      <c r="BK399" s="295">
        <f t="shared" si="548"/>
        <v>0</v>
      </c>
      <c r="BL399" s="295">
        <f t="shared" si="532"/>
        <v>0</v>
      </c>
      <c r="BM399">
        <v>18</v>
      </c>
      <c r="BN399" s="325">
        <f t="shared" si="533"/>
        <v>0</v>
      </c>
      <c r="BO399" s="325"/>
      <c r="BP399" s="325"/>
      <c r="BQ399" s="325"/>
      <c r="BR399" s="325"/>
      <c r="BS399" s="394"/>
      <c r="BT399" s="360">
        <f t="shared" si="549"/>
        <v>19</v>
      </c>
      <c r="BU399" s="359" t="str">
        <f t="shared" si="508"/>
        <v>dxx19</v>
      </c>
      <c r="BV399" s="334">
        <f t="shared" si="534"/>
        <v>2</v>
      </c>
      <c r="BW399" s="82">
        <f t="shared" si="535"/>
        <v>0</v>
      </c>
      <c r="BX399" s="295">
        <f t="shared" si="536"/>
        <v>0</v>
      </c>
      <c r="BY399" s="295">
        <f t="shared" si="550"/>
        <v>0</v>
      </c>
      <c r="BZ399" s="295">
        <f t="shared" si="537"/>
        <v>0</v>
      </c>
      <c r="CA399">
        <v>18</v>
      </c>
      <c r="CB399" s="325">
        <f t="shared" si="538"/>
        <v>0</v>
      </c>
      <c r="CC399" s="325"/>
      <c r="CD399" s="325"/>
      <c r="CE399" s="325"/>
      <c r="CF399" s="325"/>
      <c r="CH399" s="394"/>
    </row>
    <row r="400" spans="1:86" ht="15" customHeight="1">
      <c r="A400" s="394"/>
      <c r="B400" s="360">
        <f t="shared" si="539"/>
        <v>20</v>
      </c>
      <c r="C400" s="359" t="str">
        <f t="shared" si="503"/>
        <v>dxx20</v>
      </c>
      <c r="D400" s="334">
        <f t="shared" si="509"/>
        <v>2</v>
      </c>
      <c r="E400" s="82">
        <f t="shared" si="510"/>
        <v>0</v>
      </c>
      <c r="F400" s="295">
        <f t="shared" si="511"/>
        <v>0</v>
      </c>
      <c r="G400" s="295">
        <f t="shared" si="540"/>
        <v>0</v>
      </c>
      <c r="H400" s="295">
        <f t="shared" si="512"/>
        <v>0</v>
      </c>
      <c r="I400" s="156">
        <v>19</v>
      </c>
      <c r="J400" s="325">
        <f t="shared" si="513"/>
        <v>0</v>
      </c>
      <c r="K400" s="325"/>
      <c r="L400" s="325"/>
      <c r="M400" s="325"/>
      <c r="N400" s="325"/>
      <c r="O400" s="394"/>
      <c r="P400" s="360">
        <f t="shared" si="541"/>
        <v>20</v>
      </c>
      <c r="Q400" s="359" t="str">
        <f t="shared" si="504"/>
        <v>dxx20</v>
      </c>
      <c r="R400" s="334">
        <f t="shared" si="514"/>
        <v>2</v>
      </c>
      <c r="S400" s="82">
        <f t="shared" si="515"/>
        <v>0</v>
      </c>
      <c r="T400" s="295">
        <f t="shared" si="516"/>
        <v>0</v>
      </c>
      <c r="U400" s="295">
        <f t="shared" si="542"/>
        <v>0</v>
      </c>
      <c r="V400" s="295">
        <f t="shared" si="517"/>
        <v>0</v>
      </c>
      <c r="W400" s="156">
        <v>19</v>
      </c>
      <c r="X400" s="325">
        <f t="shared" si="518"/>
        <v>0</v>
      </c>
      <c r="Y400" s="325"/>
      <c r="Z400" s="325"/>
      <c r="AA400" s="325"/>
      <c r="AB400" s="325"/>
      <c r="AC400" s="394"/>
      <c r="AD400" s="360">
        <f t="shared" si="543"/>
        <v>20</v>
      </c>
      <c r="AE400" s="359" t="str">
        <f t="shared" si="505"/>
        <v>dxx20</v>
      </c>
      <c r="AF400" s="334">
        <f t="shared" si="519"/>
        <v>2</v>
      </c>
      <c r="AG400" s="82">
        <f t="shared" si="520"/>
        <v>0</v>
      </c>
      <c r="AH400" s="295">
        <f t="shared" si="521"/>
        <v>0</v>
      </c>
      <c r="AI400" s="295">
        <f t="shared" si="544"/>
        <v>0</v>
      </c>
      <c r="AJ400" s="295">
        <f t="shared" si="522"/>
        <v>0</v>
      </c>
      <c r="AK400" s="156">
        <v>19</v>
      </c>
      <c r="AL400" s="325">
        <f t="shared" si="523"/>
        <v>0</v>
      </c>
      <c r="AM400" s="325"/>
      <c r="AN400" s="325"/>
      <c r="AO400" s="325"/>
      <c r="AP400" s="325"/>
      <c r="AQ400" s="394"/>
      <c r="AR400" s="360">
        <f t="shared" si="545"/>
        <v>20</v>
      </c>
      <c r="AS400" s="359" t="str">
        <f t="shared" si="506"/>
        <v>dxx20</v>
      </c>
      <c r="AT400" s="334">
        <f t="shared" si="524"/>
        <v>2</v>
      </c>
      <c r="AU400" s="82">
        <f t="shared" si="525"/>
        <v>0</v>
      </c>
      <c r="AV400" s="295">
        <f t="shared" si="526"/>
        <v>0</v>
      </c>
      <c r="AW400" s="295">
        <f t="shared" si="546"/>
        <v>0</v>
      </c>
      <c r="AX400" s="295">
        <f t="shared" si="527"/>
        <v>0</v>
      </c>
      <c r="AY400" s="156">
        <v>19</v>
      </c>
      <c r="AZ400" s="325">
        <f t="shared" si="528"/>
        <v>0</v>
      </c>
      <c r="BA400" s="325"/>
      <c r="BB400" s="325"/>
      <c r="BC400" s="325"/>
      <c r="BD400" s="325"/>
      <c r="BE400" s="394"/>
      <c r="BF400" s="360">
        <f t="shared" si="547"/>
        <v>20</v>
      </c>
      <c r="BG400" s="359" t="str">
        <f t="shared" si="507"/>
        <v>dxx20</v>
      </c>
      <c r="BH400" s="334">
        <f t="shared" si="529"/>
        <v>2</v>
      </c>
      <c r="BI400" s="82">
        <f t="shared" si="530"/>
        <v>0</v>
      </c>
      <c r="BJ400" s="295">
        <f t="shared" si="531"/>
        <v>0</v>
      </c>
      <c r="BK400" s="295">
        <f t="shared" si="548"/>
        <v>0</v>
      </c>
      <c r="BL400" s="295">
        <f t="shared" si="532"/>
        <v>0</v>
      </c>
      <c r="BM400" s="156">
        <v>19</v>
      </c>
      <c r="BN400" s="325">
        <f t="shared" si="533"/>
        <v>0</v>
      </c>
      <c r="BO400" s="325"/>
      <c r="BP400" s="325"/>
      <c r="BQ400" s="325"/>
      <c r="BR400" s="325"/>
      <c r="BS400" s="394"/>
      <c r="BT400" s="360">
        <f t="shared" si="549"/>
        <v>20</v>
      </c>
      <c r="BU400" s="359" t="str">
        <f t="shared" si="508"/>
        <v>dxx20</v>
      </c>
      <c r="BV400" s="334">
        <f t="shared" si="534"/>
        <v>2</v>
      </c>
      <c r="BW400" s="82">
        <f t="shared" si="535"/>
        <v>0</v>
      </c>
      <c r="BX400" s="295">
        <f t="shared" si="536"/>
        <v>0</v>
      </c>
      <c r="BY400" s="295">
        <f t="shared" si="550"/>
        <v>0</v>
      </c>
      <c r="BZ400" s="295">
        <f t="shared" si="537"/>
        <v>0</v>
      </c>
      <c r="CA400" s="156">
        <v>19</v>
      </c>
      <c r="CB400" s="325">
        <f t="shared" si="538"/>
        <v>0</v>
      </c>
      <c r="CC400" s="325"/>
      <c r="CD400" s="325"/>
      <c r="CE400" s="325"/>
      <c r="CF400" s="325"/>
      <c r="CH400" s="394"/>
    </row>
    <row r="401" spans="1:86" ht="15" customHeight="1">
      <c r="A401" s="394"/>
      <c r="B401" s="360">
        <f t="shared" si="539"/>
        <v>21</v>
      </c>
      <c r="C401" s="359" t="str">
        <f t="shared" si="503"/>
        <v>dxx21</v>
      </c>
      <c r="D401" s="334">
        <f t="shared" si="509"/>
        <v>2</v>
      </c>
      <c r="E401" s="82">
        <f t="shared" si="510"/>
        <v>0</v>
      </c>
      <c r="F401" s="295">
        <f t="shared" si="511"/>
        <v>0</v>
      </c>
      <c r="G401" s="295">
        <f t="shared" si="540"/>
        <v>0</v>
      </c>
      <c r="H401" s="295">
        <f t="shared" si="512"/>
        <v>0</v>
      </c>
      <c r="I401">
        <v>20</v>
      </c>
      <c r="J401" s="325">
        <f t="shared" si="513"/>
        <v>0</v>
      </c>
      <c r="K401" s="325"/>
      <c r="L401" s="325"/>
      <c r="M401" s="325"/>
      <c r="N401" s="325"/>
      <c r="O401" s="394"/>
      <c r="P401" s="360">
        <f t="shared" si="541"/>
        <v>21</v>
      </c>
      <c r="Q401" s="359" t="str">
        <f t="shared" si="504"/>
        <v>dxx21</v>
      </c>
      <c r="R401" s="334">
        <f t="shared" si="514"/>
        <v>2</v>
      </c>
      <c r="S401" s="82">
        <f t="shared" si="515"/>
        <v>0</v>
      </c>
      <c r="T401" s="295">
        <f t="shared" si="516"/>
        <v>0</v>
      </c>
      <c r="U401" s="295">
        <f t="shared" si="542"/>
        <v>0</v>
      </c>
      <c r="V401" s="295">
        <f t="shared" si="517"/>
        <v>0</v>
      </c>
      <c r="W401">
        <v>20</v>
      </c>
      <c r="X401" s="325">
        <f t="shared" si="518"/>
        <v>0</v>
      </c>
      <c r="Y401" s="325"/>
      <c r="Z401" s="325"/>
      <c r="AA401" s="325"/>
      <c r="AB401" s="325"/>
      <c r="AC401" s="394"/>
      <c r="AD401" s="360">
        <f t="shared" si="543"/>
        <v>21</v>
      </c>
      <c r="AE401" s="359" t="str">
        <f t="shared" si="505"/>
        <v>dxx21</v>
      </c>
      <c r="AF401" s="334">
        <f t="shared" si="519"/>
        <v>2</v>
      </c>
      <c r="AG401" s="82">
        <f t="shared" si="520"/>
        <v>0</v>
      </c>
      <c r="AH401" s="295">
        <f t="shared" si="521"/>
        <v>0</v>
      </c>
      <c r="AI401" s="295">
        <f t="shared" si="544"/>
        <v>0</v>
      </c>
      <c r="AJ401" s="295">
        <f t="shared" si="522"/>
        <v>0</v>
      </c>
      <c r="AK401">
        <v>20</v>
      </c>
      <c r="AL401" s="325">
        <f t="shared" si="523"/>
        <v>0</v>
      </c>
      <c r="AM401" s="325"/>
      <c r="AN401" s="325"/>
      <c r="AO401" s="325"/>
      <c r="AP401" s="325"/>
      <c r="AQ401" s="394"/>
      <c r="AR401" s="360">
        <f t="shared" si="545"/>
        <v>21</v>
      </c>
      <c r="AS401" s="359" t="str">
        <f t="shared" si="506"/>
        <v>dxx21</v>
      </c>
      <c r="AT401" s="334">
        <f t="shared" si="524"/>
        <v>2</v>
      </c>
      <c r="AU401" s="82">
        <f t="shared" si="525"/>
        <v>0</v>
      </c>
      <c r="AV401" s="295">
        <f t="shared" si="526"/>
        <v>0</v>
      </c>
      <c r="AW401" s="295">
        <f t="shared" si="546"/>
        <v>0</v>
      </c>
      <c r="AX401" s="295">
        <f t="shared" si="527"/>
        <v>0</v>
      </c>
      <c r="AY401">
        <v>20</v>
      </c>
      <c r="AZ401" s="325">
        <f t="shared" si="528"/>
        <v>0</v>
      </c>
      <c r="BA401" s="325"/>
      <c r="BB401" s="325"/>
      <c r="BC401" s="325"/>
      <c r="BD401" s="325"/>
      <c r="BE401" s="394"/>
      <c r="BF401" s="360">
        <f t="shared" si="547"/>
        <v>21</v>
      </c>
      <c r="BG401" s="359" t="str">
        <f t="shared" si="507"/>
        <v>dxx21</v>
      </c>
      <c r="BH401" s="334">
        <f t="shared" si="529"/>
        <v>2</v>
      </c>
      <c r="BI401" s="82">
        <f t="shared" si="530"/>
        <v>0</v>
      </c>
      <c r="BJ401" s="295">
        <f t="shared" si="531"/>
        <v>0</v>
      </c>
      <c r="BK401" s="295">
        <f t="shared" si="548"/>
        <v>0</v>
      </c>
      <c r="BL401" s="295">
        <f t="shared" si="532"/>
        <v>0</v>
      </c>
      <c r="BM401">
        <v>20</v>
      </c>
      <c r="BN401" s="325">
        <f t="shared" si="533"/>
        <v>0</v>
      </c>
      <c r="BO401" s="325"/>
      <c r="BP401" s="325"/>
      <c r="BQ401" s="325"/>
      <c r="BR401" s="325"/>
      <c r="BS401" s="394"/>
      <c r="BT401" s="360">
        <f t="shared" si="549"/>
        <v>21</v>
      </c>
      <c r="BU401" s="359" t="str">
        <f t="shared" si="508"/>
        <v>dxx21</v>
      </c>
      <c r="BV401" s="334">
        <f t="shared" si="534"/>
        <v>2</v>
      </c>
      <c r="BW401" s="82">
        <f t="shared" si="535"/>
        <v>0</v>
      </c>
      <c r="BX401" s="295">
        <f t="shared" si="536"/>
        <v>0</v>
      </c>
      <c r="BY401" s="295">
        <f t="shared" si="550"/>
        <v>0</v>
      </c>
      <c r="BZ401" s="295">
        <f t="shared" si="537"/>
        <v>0</v>
      </c>
      <c r="CA401">
        <v>20</v>
      </c>
      <c r="CB401" s="325">
        <f t="shared" si="538"/>
        <v>0</v>
      </c>
      <c r="CC401" s="325"/>
      <c r="CD401" s="325"/>
      <c r="CE401" s="325"/>
      <c r="CF401" s="325"/>
      <c r="CH401" s="394"/>
    </row>
    <row r="402" spans="1:86" ht="15" customHeight="1">
      <c r="A402" s="394"/>
      <c r="B402" s="360">
        <f t="shared" si="539"/>
        <v>22</v>
      </c>
      <c r="C402" s="359" t="str">
        <f t="shared" si="503"/>
        <v>dxx22</v>
      </c>
      <c r="D402" s="334">
        <f t="shared" si="509"/>
        <v>2</v>
      </c>
      <c r="E402" s="82">
        <f t="shared" si="510"/>
        <v>0</v>
      </c>
      <c r="F402" s="295">
        <f t="shared" si="511"/>
        <v>0</v>
      </c>
      <c r="G402" s="295">
        <f t="shared" si="540"/>
        <v>0</v>
      </c>
      <c r="H402" s="295">
        <f t="shared" si="512"/>
        <v>0</v>
      </c>
      <c r="I402" s="156">
        <v>21</v>
      </c>
      <c r="J402" s="325">
        <f t="shared" si="513"/>
        <v>0</v>
      </c>
      <c r="K402" s="325"/>
      <c r="L402" s="325"/>
      <c r="M402" s="325"/>
      <c r="N402" s="325"/>
      <c r="O402" s="394"/>
      <c r="P402" s="360">
        <f t="shared" si="541"/>
        <v>22</v>
      </c>
      <c r="Q402" s="359" t="str">
        <f t="shared" si="504"/>
        <v>dxx22</v>
      </c>
      <c r="R402" s="334">
        <f t="shared" si="514"/>
        <v>2</v>
      </c>
      <c r="S402" s="82">
        <f t="shared" si="515"/>
        <v>0</v>
      </c>
      <c r="T402" s="295">
        <f t="shared" si="516"/>
        <v>0</v>
      </c>
      <c r="U402" s="295">
        <f t="shared" si="542"/>
        <v>0</v>
      </c>
      <c r="V402" s="295">
        <f t="shared" si="517"/>
        <v>0</v>
      </c>
      <c r="W402" s="156">
        <v>21</v>
      </c>
      <c r="X402" s="325">
        <f t="shared" si="518"/>
        <v>0</v>
      </c>
      <c r="Y402" s="325"/>
      <c r="Z402" s="325"/>
      <c r="AA402" s="325"/>
      <c r="AB402" s="325"/>
      <c r="AC402" s="394"/>
      <c r="AD402" s="360">
        <f t="shared" si="543"/>
        <v>22</v>
      </c>
      <c r="AE402" s="359" t="str">
        <f t="shared" si="505"/>
        <v>dxx22</v>
      </c>
      <c r="AF402" s="334">
        <f t="shared" si="519"/>
        <v>2</v>
      </c>
      <c r="AG402" s="82">
        <f t="shared" si="520"/>
        <v>0</v>
      </c>
      <c r="AH402" s="295">
        <f t="shared" si="521"/>
        <v>0</v>
      </c>
      <c r="AI402" s="295">
        <f t="shared" si="544"/>
        <v>0</v>
      </c>
      <c r="AJ402" s="295">
        <f t="shared" si="522"/>
        <v>0</v>
      </c>
      <c r="AK402" s="156">
        <v>21</v>
      </c>
      <c r="AL402" s="325">
        <f t="shared" si="523"/>
        <v>0</v>
      </c>
      <c r="AM402" s="325"/>
      <c r="AN402" s="325"/>
      <c r="AO402" s="325"/>
      <c r="AP402" s="325"/>
      <c r="AQ402" s="394"/>
      <c r="AR402" s="360">
        <f t="shared" si="545"/>
        <v>22</v>
      </c>
      <c r="AS402" s="359" t="str">
        <f t="shared" si="506"/>
        <v>dxx22</v>
      </c>
      <c r="AT402" s="334">
        <f t="shared" si="524"/>
        <v>2</v>
      </c>
      <c r="AU402" s="82">
        <f t="shared" si="525"/>
        <v>0</v>
      </c>
      <c r="AV402" s="295">
        <f t="shared" si="526"/>
        <v>0</v>
      </c>
      <c r="AW402" s="295">
        <f t="shared" si="546"/>
        <v>0</v>
      </c>
      <c r="AX402" s="295">
        <f t="shared" si="527"/>
        <v>0</v>
      </c>
      <c r="AY402" s="156">
        <v>21</v>
      </c>
      <c r="AZ402" s="325">
        <f t="shared" si="528"/>
        <v>0</v>
      </c>
      <c r="BA402" s="325"/>
      <c r="BB402" s="325"/>
      <c r="BC402" s="325"/>
      <c r="BD402" s="325"/>
      <c r="BE402" s="394"/>
      <c r="BF402" s="360">
        <f t="shared" si="547"/>
        <v>22</v>
      </c>
      <c r="BG402" s="359" t="str">
        <f t="shared" si="507"/>
        <v>dxx22</v>
      </c>
      <c r="BH402" s="334">
        <f t="shared" si="529"/>
        <v>2</v>
      </c>
      <c r="BI402" s="82">
        <f t="shared" si="530"/>
        <v>0</v>
      </c>
      <c r="BJ402" s="295">
        <f t="shared" si="531"/>
        <v>0</v>
      </c>
      <c r="BK402" s="295">
        <f t="shared" si="548"/>
        <v>0</v>
      </c>
      <c r="BL402" s="295">
        <f t="shared" si="532"/>
        <v>0</v>
      </c>
      <c r="BM402" s="156">
        <v>21</v>
      </c>
      <c r="BN402" s="325">
        <f t="shared" si="533"/>
        <v>0</v>
      </c>
      <c r="BO402" s="325"/>
      <c r="BP402" s="325"/>
      <c r="BQ402" s="325"/>
      <c r="BR402" s="325"/>
      <c r="BS402" s="394"/>
      <c r="BT402" s="360">
        <f t="shared" si="549"/>
        <v>22</v>
      </c>
      <c r="BU402" s="359" t="str">
        <f t="shared" si="508"/>
        <v>dxx22</v>
      </c>
      <c r="BV402" s="334">
        <f t="shared" si="534"/>
        <v>2</v>
      </c>
      <c r="BW402" s="82">
        <f t="shared" si="535"/>
        <v>0</v>
      </c>
      <c r="BX402" s="295">
        <f t="shared" si="536"/>
        <v>0</v>
      </c>
      <c r="BY402" s="295">
        <f t="shared" si="550"/>
        <v>0</v>
      </c>
      <c r="BZ402" s="295">
        <f t="shared" si="537"/>
        <v>0</v>
      </c>
      <c r="CA402" s="156">
        <v>21</v>
      </c>
      <c r="CB402" s="325">
        <f t="shared" si="538"/>
        <v>0</v>
      </c>
      <c r="CC402" s="325"/>
      <c r="CD402" s="325"/>
      <c r="CE402" s="325"/>
      <c r="CF402" s="325"/>
      <c r="CH402" s="394"/>
    </row>
    <row r="403" spans="1:86" ht="15" customHeight="1">
      <c r="A403" s="394"/>
      <c r="B403" s="360">
        <f t="shared" si="539"/>
        <v>23</v>
      </c>
      <c r="C403" s="359" t="str">
        <f t="shared" si="503"/>
        <v>dxx23</v>
      </c>
      <c r="D403" s="334">
        <f t="shared" si="509"/>
        <v>2</v>
      </c>
      <c r="E403" s="82">
        <f t="shared" si="510"/>
        <v>0</v>
      </c>
      <c r="F403" s="295">
        <f t="shared" si="511"/>
        <v>0</v>
      </c>
      <c r="G403" s="295">
        <f t="shared" si="540"/>
        <v>0</v>
      </c>
      <c r="H403" s="295">
        <f t="shared" si="512"/>
        <v>0</v>
      </c>
      <c r="I403">
        <v>22</v>
      </c>
      <c r="J403" s="325">
        <f t="shared" si="513"/>
        <v>0</v>
      </c>
      <c r="K403" s="325"/>
      <c r="L403" s="325"/>
      <c r="M403" s="325"/>
      <c r="N403" s="325"/>
      <c r="O403" s="394"/>
      <c r="P403" s="360">
        <f t="shared" si="541"/>
        <v>23</v>
      </c>
      <c r="Q403" s="359" t="str">
        <f t="shared" si="504"/>
        <v>dxx23</v>
      </c>
      <c r="R403" s="334">
        <f t="shared" si="514"/>
        <v>2</v>
      </c>
      <c r="S403" s="82">
        <f t="shared" si="515"/>
        <v>0</v>
      </c>
      <c r="T403" s="295">
        <f t="shared" si="516"/>
        <v>0</v>
      </c>
      <c r="U403" s="295">
        <f t="shared" si="542"/>
        <v>0</v>
      </c>
      <c r="V403" s="295">
        <f t="shared" si="517"/>
        <v>0</v>
      </c>
      <c r="W403">
        <v>22</v>
      </c>
      <c r="X403" s="325">
        <f t="shared" si="518"/>
        <v>0</v>
      </c>
      <c r="Y403" s="325"/>
      <c r="Z403" s="325"/>
      <c r="AA403" s="325"/>
      <c r="AB403" s="325"/>
      <c r="AC403" s="394"/>
      <c r="AD403" s="360">
        <f t="shared" si="543"/>
        <v>23</v>
      </c>
      <c r="AE403" s="359" t="str">
        <f t="shared" si="505"/>
        <v>dxx23</v>
      </c>
      <c r="AF403" s="334">
        <f t="shared" si="519"/>
        <v>2</v>
      </c>
      <c r="AG403" s="82">
        <f t="shared" si="520"/>
        <v>0</v>
      </c>
      <c r="AH403" s="295">
        <f t="shared" si="521"/>
        <v>0</v>
      </c>
      <c r="AI403" s="295">
        <f t="shared" si="544"/>
        <v>0</v>
      </c>
      <c r="AJ403" s="295">
        <f t="shared" si="522"/>
        <v>0</v>
      </c>
      <c r="AK403">
        <v>22</v>
      </c>
      <c r="AL403" s="325">
        <f t="shared" si="523"/>
        <v>0</v>
      </c>
      <c r="AM403" s="325"/>
      <c r="AN403" s="325"/>
      <c r="AO403" s="325"/>
      <c r="AP403" s="325"/>
      <c r="AQ403" s="394"/>
      <c r="AR403" s="360">
        <f t="shared" si="545"/>
        <v>23</v>
      </c>
      <c r="AS403" s="359" t="str">
        <f t="shared" si="506"/>
        <v>dxx23</v>
      </c>
      <c r="AT403" s="334">
        <f t="shared" si="524"/>
        <v>2</v>
      </c>
      <c r="AU403" s="82">
        <f t="shared" si="525"/>
        <v>0</v>
      </c>
      <c r="AV403" s="295">
        <f t="shared" si="526"/>
        <v>0</v>
      </c>
      <c r="AW403" s="295">
        <f t="shared" si="546"/>
        <v>0</v>
      </c>
      <c r="AX403" s="295">
        <f t="shared" si="527"/>
        <v>0</v>
      </c>
      <c r="AY403">
        <v>22</v>
      </c>
      <c r="AZ403" s="325">
        <f t="shared" si="528"/>
        <v>0</v>
      </c>
      <c r="BA403" s="325"/>
      <c r="BB403" s="325"/>
      <c r="BC403" s="325"/>
      <c r="BD403" s="325"/>
      <c r="BE403" s="394"/>
      <c r="BF403" s="360">
        <f t="shared" si="547"/>
        <v>23</v>
      </c>
      <c r="BG403" s="359" t="str">
        <f t="shared" si="507"/>
        <v>dxx23</v>
      </c>
      <c r="BH403" s="334">
        <f t="shared" si="529"/>
        <v>2</v>
      </c>
      <c r="BI403" s="82">
        <f t="shared" si="530"/>
        <v>0</v>
      </c>
      <c r="BJ403" s="295">
        <f t="shared" si="531"/>
        <v>0</v>
      </c>
      <c r="BK403" s="295">
        <f t="shared" si="548"/>
        <v>0</v>
      </c>
      <c r="BL403" s="295">
        <f t="shared" si="532"/>
        <v>0</v>
      </c>
      <c r="BM403">
        <v>22</v>
      </c>
      <c r="BN403" s="325">
        <f t="shared" si="533"/>
        <v>0</v>
      </c>
      <c r="BO403" s="325"/>
      <c r="BP403" s="325"/>
      <c r="BQ403" s="325"/>
      <c r="BR403" s="325"/>
      <c r="BS403" s="394"/>
      <c r="BT403" s="360">
        <f t="shared" si="549"/>
        <v>23</v>
      </c>
      <c r="BU403" s="359" t="str">
        <f t="shared" si="508"/>
        <v>dxx23</v>
      </c>
      <c r="BV403" s="334">
        <f t="shared" si="534"/>
        <v>2</v>
      </c>
      <c r="BW403" s="82">
        <f t="shared" si="535"/>
        <v>0</v>
      </c>
      <c r="BX403" s="295">
        <f t="shared" si="536"/>
        <v>0</v>
      </c>
      <c r="BY403" s="295">
        <f t="shared" si="550"/>
        <v>0</v>
      </c>
      <c r="BZ403" s="295">
        <f t="shared" si="537"/>
        <v>0</v>
      </c>
      <c r="CA403">
        <v>22</v>
      </c>
      <c r="CB403" s="325">
        <f t="shared" si="538"/>
        <v>0</v>
      </c>
      <c r="CC403" s="325"/>
      <c r="CD403" s="325"/>
      <c r="CE403" s="325"/>
      <c r="CF403" s="325"/>
      <c r="CH403" s="394"/>
    </row>
    <row r="404" spans="1:86" ht="15" customHeight="1">
      <c r="A404" s="394"/>
      <c r="B404" s="360">
        <f t="shared" si="539"/>
        <v>24</v>
      </c>
      <c r="C404" s="359" t="str">
        <f t="shared" si="503"/>
        <v>dxx24</v>
      </c>
      <c r="D404" s="334">
        <f t="shared" si="509"/>
        <v>2</v>
      </c>
      <c r="E404" s="82">
        <f t="shared" si="510"/>
        <v>0</v>
      </c>
      <c r="F404" s="295">
        <f t="shared" si="511"/>
        <v>0</v>
      </c>
      <c r="G404" s="295">
        <f t="shared" si="540"/>
        <v>0</v>
      </c>
      <c r="H404" s="295">
        <f t="shared" si="512"/>
        <v>0</v>
      </c>
      <c r="I404" s="156">
        <v>23</v>
      </c>
      <c r="J404" s="325">
        <f t="shared" si="513"/>
        <v>0</v>
      </c>
      <c r="K404" s="325"/>
      <c r="L404" s="325"/>
      <c r="M404" s="325"/>
      <c r="N404" s="325"/>
      <c r="O404" s="394"/>
      <c r="P404" s="360">
        <f t="shared" si="541"/>
        <v>24</v>
      </c>
      <c r="Q404" s="359" t="str">
        <f t="shared" si="504"/>
        <v>dxx24</v>
      </c>
      <c r="R404" s="334">
        <f t="shared" si="514"/>
        <v>2</v>
      </c>
      <c r="S404" s="82">
        <f t="shared" si="515"/>
        <v>0</v>
      </c>
      <c r="T404" s="295">
        <f t="shared" si="516"/>
        <v>0</v>
      </c>
      <c r="U404" s="295">
        <f t="shared" si="542"/>
        <v>0</v>
      </c>
      <c r="V404" s="295">
        <f t="shared" si="517"/>
        <v>0</v>
      </c>
      <c r="W404" s="156">
        <v>23</v>
      </c>
      <c r="X404" s="325">
        <f t="shared" si="518"/>
        <v>0</v>
      </c>
      <c r="Y404" s="325"/>
      <c r="Z404" s="325"/>
      <c r="AA404" s="325"/>
      <c r="AB404" s="325"/>
      <c r="AC404" s="394"/>
      <c r="AD404" s="360">
        <f t="shared" si="543"/>
        <v>24</v>
      </c>
      <c r="AE404" s="359" t="str">
        <f t="shared" si="505"/>
        <v>dxx24</v>
      </c>
      <c r="AF404" s="334">
        <f t="shared" si="519"/>
        <v>2</v>
      </c>
      <c r="AG404" s="82">
        <f t="shared" si="520"/>
        <v>0</v>
      </c>
      <c r="AH404" s="295">
        <f t="shared" si="521"/>
        <v>0</v>
      </c>
      <c r="AI404" s="295">
        <f t="shared" si="544"/>
        <v>0</v>
      </c>
      <c r="AJ404" s="295">
        <f t="shared" si="522"/>
        <v>0</v>
      </c>
      <c r="AK404" s="156">
        <v>23</v>
      </c>
      <c r="AL404" s="325">
        <f t="shared" si="523"/>
        <v>0</v>
      </c>
      <c r="AM404" s="325"/>
      <c r="AN404" s="325"/>
      <c r="AO404" s="325"/>
      <c r="AP404" s="325"/>
      <c r="AQ404" s="394"/>
      <c r="AR404" s="360">
        <f t="shared" si="545"/>
        <v>24</v>
      </c>
      <c r="AS404" s="359" t="str">
        <f t="shared" si="506"/>
        <v>dxx24</v>
      </c>
      <c r="AT404" s="334">
        <f t="shared" si="524"/>
        <v>2</v>
      </c>
      <c r="AU404" s="82">
        <f t="shared" si="525"/>
        <v>0</v>
      </c>
      <c r="AV404" s="295">
        <f t="shared" si="526"/>
        <v>0</v>
      </c>
      <c r="AW404" s="295">
        <f t="shared" si="546"/>
        <v>0</v>
      </c>
      <c r="AX404" s="295">
        <f t="shared" si="527"/>
        <v>0</v>
      </c>
      <c r="AY404" s="156">
        <v>23</v>
      </c>
      <c r="AZ404" s="325">
        <f t="shared" si="528"/>
        <v>0</v>
      </c>
      <c r="BA404" s="325"/>
      <c r="BB404" s="325"/>
      <c r="BC404" s="325"/>
      <c r="BD404" s="325"/>
      <c r="BE404" s="394"/>
      <c r="BF404" s="360">
        <f t="shared" si="547"/>
        <v>24</v>
      </c>
      <c r="BG404" s="359" t="str">
        <f t="shared" si="507"/>
        <v>dxx24</v>
      </c>
      <c r="BH404" s="334">
        <f t="shared" si="529"/>
        <v>2</v>
      </c>
      <c r="BI404" s="82">
        <f t="shared" si="530"/>
        <v>0</v>
      </c>
      <c r="BJ404" s="295">
        <f t="shared" si="531"/>
        <v>0</v>
      </c>
      <c r="BK404" s="295">
        <f t="shared" si="548"/>
        <v>0</v>
      </c>
      <c r="BL404" s="295">
        <f t="shared" si="532"/>
        <v>0</v>
      </c>
      <c r="BM404" s="156">
        <v>23</v>
      </c>
      <c r="BN404" s="325">
        <f t="shared" si="533"/>
        <v>0</v>
      </c>
      <c r="BO404" s="325"/>
      <c r="BP404" s="325"/>
      <c r="BQ404" s="325"/>
      <c r="BR404" s="325"/>
      <c r="BS404" s="394"/>
      <c r="BT404" s="360">
        <f t="shared" si="549"/>
        <v>24</v>
      </c>
      <c r="BU404" s="359" t="str">
        <f t="shared" si="508"/>
        <v>dxx24</v>
      </c>
      <c r="BV404" s="334">
        <f t="shared" si="534"/>
        <v>2</v>
      </c>
      <c r="BW404" s="82">
        <f t="shared" si="535"/>
        <v>0</v>
      </c>
      <c r="BX404" s="295">
        <f t="shared" si="536"/>
        <v>0</v>
      </c>
      <c r="BY404" s="295">
        <f t="shared" si="550"/>
        <v>0</v>
      </c>
      <c r="BZ404" s="295">
        <f t="shared" si="537"/>
        <v>0</v>
      </c>
      <c r="CA404" s="156">
        <v>23</v>
      </c>
      <c r="CB404" s="325">
        <f t="shared" si="538"/>
        <v>0</v>
      </c>
      <c r="CC404" s="325"/>
      <c r="CD404" s="325"/>
      <c r="CE404" s="325"/>
      <c r="CF404" s="325"/>
      <c r="CH404" s="394"/>
    </row>
    <row r="405" spans="1:86" ht="15" customHeight="1">
      <c r="A405" s="394"/>
      <c r="B405" s="360">
        <f t="shared" si="539"/>
        <v>25</v>
      </c>
      <c r="C405" s="359" t="str">
        <f t="shared" si="503"/>
        <v>dxx25</v>
      </c>
      <c r="D405" s="334">
        <f t="shared" si="509"/>
        <v>2</v>
      </c>
      <c r="E405" s="82">
        <f t="shared" si="510"/>
        <v>0</v>
      </c>
      <c r="F405" s="295">
        <f t="shared" si="511"/>
        <v>0</v>
      </c>
      <c r="G405" s="295">
        <f t="shared" si="540"/>
        <v>0</v>
      </c>
      <c r="H405" s="295">
        <f t="shared" si="512"/>
        <v>0</v>
      </c>
      <c r="I405">
        <v>24</v>
      </c>
      <c r="J405" s="325">
        <f t="shared" si="513"/>
        <v>0</v>
      </c>
      <c r="K405" s="325"/>
      <c r="L405" s="325"/>
      <c r="M405" s="325"/>
      <c r="N405" s="325"/>
      <c r="O405" s="394"/>
      <c r="P405" s="360">
        <f t="shared" si="541"/>
        <v>25</v>
      </c>
      <c r="Q405" s="359" t="str">
        <f t="shared" si="504"/>
        <v>dxx25</v>
      </c>
      <c r="R405" s="334">
        <f t="shared" si="514"/>
        <v>2</v>
      </c>
      <c r="S405" s="82">
        <f t="shared" si="515"/>
        <v>0</v>
      </c>
      <c r="T405" s="295">
        <f t="shared" si="516"/>
        <v>0</v>
      </c>
      <c r="U405" s="295">
        <f t="shared" si="542"/>
        <v>0</v>
      </c>
      <c r="V405" s="295">
        <f t="shared" si="517"/>
        <v>0</v>
      </c>
      <c r="W405">
        <v>24</v>
      </c>
      <c r="X405" s="325">
        <f t="shared" si="518"/>
        <v>0</v>
      </c>
      <c r="Y405" s="325"/>
      <c r="Z405" s="325"/>
      <c r="AA405" s="325"/>
      <c r="AB405" s="325"/>
      <c r="AC405" s="394"/>
      <c r="AD405" s="360">
        <f t="shared" si="543"/>
        <v>25</v>
      </c>
      <c r="AE405" s="359" t="str">
        <f t="shared" si="505"/>
        <v>dxx25</v>
      </c>
      <c r="AF405" s="334">
        <f t="shared" si="519"/>
        <v>2</v>
      </c>
      <c r="AG405" s="82">
        <f t="shared" si="520"/>
        <v>0</v>
      </c>
      <c r="AH405" s="295">
        <f t="shared" si="521"/>
        <v>0</v>
      </c>
      <c r="AI405" s="295">
        <f t="shared" si="544"/>
        <v>0</v>
      </c>
      <c r="AJ405" s="295">
        <f t="shared" si="522"/>
        <v>0</v>
      </c>
      <c r="AK405">
        <v>24</v>
      </c>
      <c r="AL405" s="325">
        <f t="shared" si="523"/>
        <v>0</v>
      </c>
      <c r="AM405" s="325"/>
      <c r="AN405" s="325"/>
      <c r="AO405" s="325"/>
      <c r="AP405" s="325"/>
      <c r="AQ405" s="394"/>
      <c r="AR405" s="360">
        <f t="shared" si="545"/>
        <v>25</v>
      </c>
      <c r="AS405" s="359" t="str">
        <f t="shared" si="506"/>
        <v>dxx25</v>
      </c>
      <c r="AT405" s="334">
        <f t="shared" si="524"/>
        <v>2</v>
      </c>
      <c r="AU405" s="82">
        <f t="shared" si="525"/>
        <v>0</v>
      </c>
      <c r="AV405" s="295">
        <f t="shared" si="526"/>
        <v>0</v>
      </c>
      <c r="AW405" s="295">
        <f t="shared" si="546"/>
        <v>0</v>
      </c>
      <c r="AX405" s="295">
        <f t="shared" si="527"/>
        <v>0</v>
      </c>
      <c r="AY405">
        <v>24</v>
      </c>
      <c r="AZ405" s="325">
        <f t="shared" si="528"/>
        <v>0</v>
      </c>
      <c r="BA405" s="325"/>
      <c r="BB405" s="325"/>
      <c r="BC405" s="325"/>
      <c r="BD405" s="325"/>
      <c r="BE405" s="394"/>
      <c r="BF405" s="360">
        <f t="shared" si="547"/>
        <v>25</v>
      </c>
      <c r="BG405" s="359" t="str">
        <f t="shared" si="507"/>
        <v>dxx25</v>
      </c>
      <c r="BH405" s="334">
        <f t="shared" si="529"/>
        <v>2</v>
      </c>
      <c r="BI405" s="82">
        <f t="shared" si="530"/>
        <v>0</v>
      </c>
      <c r="BJ405" s="295">
        <f t="shared" si="531"/>
        <v>0</v>
      </c>
      <c r="BK405" s="295">
        <f t="shared" si="548"/>
        <v>0</v>
      </c>
      <c r="BL405" s="295">
        <f t="shared" si="532"/>
        <v>0</v>
      </c>
      <c r="BM405">
        <v>24</v>
      </c>
      <c r="BN405" s="325">
        <f t="shared" si="533"/>
        <v>0</v>
      </c>
      <c r="BO405" s="325"/>
      <c r="BP405" s="325"/>
      <c r="BQ405" s="325"/>
      <c r="BR405" s="325"/>
      <c r="BS405" s="394"/>
      <c r="BT405" s="360">
        <f t="shared" si="549"/>
        <v>25</v>
      </c>
      <c r="BU405" s="359" t="str">
        <f t="shared" si="508"/>
        <v>dxx25</v>
      </c>
      <c r="BV405" s="334">
        <f t="shared" si="534"/>
        <v>2</v>
      </c>
      <c r="BW405" s="82">
        <f t="shared" si="535"/>
        <v>0</v>
      </c>
      <c r="BX405" s="295">
        <f t="shared" si="536"/>
        <v>0</v>
      </c>
      <c r="BY405" s="295">
        <f t="shared" si="550"/>
        <v>0</v>
      </c>
      <c r="BZ405" s="295">
        <f t="shared" si="537"/>
        <v>0</v>
      </c>
      <c r="CA405">
        <v>24</v>
      </c>
      <c r="CB405" s="325">
        <f t="shared" si="538"/>
        <v>0</v>
      </c>
      <c r="CC405" s="325"/>
      <c r="CD405" s="325"/>
      <c r="CE405" s="325"/>
      <c r="CF405" s="325"/>
      <c r="CH405" s="394"/>
    </row>
    <row r="406" spans="1:86" ht="15" customHeight="1">
      <c r="A406" s="394"/>
      <c r="B406" s="360">
        <f t="shared" si="539"/>
        <v>26</v>
      </c>
      <c r="C406" s="359" t="str">
        <f t="shared" si="503"/>
        <v>dxx26</v>
      </c>
      <c r="D406" s="334">
        <f t="shared" si="509"/>
        <v>2</v>
      </c>
      <c r="E406" s="82">
        <f t="shared" si="510"/>
        <v>0</v>
      </c>
      <c r="F406" s="295">
        <f t="shared" si="511"/>
        <v>0</v>
      </c>
      <c r="G406" s="295">
        <f t="shared" si="540"/>
        <v>0</v>
      </c>
      <c r="H406" s="295">
        <f t="shared" si="512"/>
        <v>0</v>
      </c>
      <c r="I406" s="156">
        <v>25</v>
      </c>
      <c r="J406" s="325">
        <f t="shared" si="513"/>
        <v>0</v>
      </c>
      <c r="K406" s="325"/>
      <c r="L406" s="325"/>
      <c r="M406" s="325"/>
      <c r="N406" s="325"/>
      <c r="O406" s="394"/>
      <c r="P406" s="360">
        <f t="shared" si="541"/>
        <v>26</v>
      </c>
      <c r="Q406" s="359" t="str">
        <f t="shared" si="504"/>
        <v>dxx26</v>
      </c>
      <c r="R406" s="334">
        <f t="shared" si="514"/>
        <v>2</v>
      </c>
      <c r="S406" s="82">
        <f t="shared" si="515"/>
        <v>0</v>
      </c>
      <c r="T406" s="295">
        <f t="shared" si="516"/>
        <v>0</v>
      </c>
      <c r="U406" s="295">
        <f t="shared" si="542"/>
        <v>0</v>
      </c>
      <c r="V406" s="295">
        <f t="shared" si="517"/>
        <v>0</v>
      </c>
      <c r="W406" s="156">
        <v>25</v>
      </c>
      <c r="X406" s="325">
        <f t="shared" si="518"/>
        <v>0</v>
      </c>
      <c r="Y406" s="325"/>
      <c r="Z406" s="325"/>
      <c r="AA406" s="325"/>
      <c r="AB406" s="325"/>
      <c r="AC406" s="394"/>
      <c r="AD406" s="360">
        <f t="shared" si="543"/>
        <v>26</v>
      </c>
      <c r="AE406" s="359" t="str">
        <f t="shared" si="505"/>
        <v>dxx26</v>
      </c>
      <c r="AF406" s="334">
        <f t="shared" si="519"/>
        <v>2</v>
      </c>
      <c r="AG406" s="82">
        <f t="shared" si="520"/>
        <v>0</v>
      </c>
      <c r="AH406" s="295">
        <f t="shared" si="521"/>
        <v>0</v>
      </c>
      <c r="AI406" s="295">
        <f t="shared" si="544"/>
        <v>0</v>
      </c>
      <c r="AJ406" s="295">
        <f t="shared" si="522"/>
        <v>0</v>
      </c>
      <c r="AK406" s="156">
        <v>25</v>
      </c>
      <c r="AL406" s="325">
        <f t="shared" si="523"/>
        <v>0</v>
      </c>
      <c r="AM406" s="325"/>
      <c r="AN406" s="325"/>
      <c r="AO406" s="325"/>
      <c r="AP406" s="325"/>
      <c r="AQ406" s="394"/>
      <c r="AR406" s="360">
        <f t="shared" si="545"/>
        <v>26</v>
      </c>
      <c r="AS406" s="359" t="str">
        <f t="shared" si="506"/>
        <v>dxx26</v>
      </c>
      <c r="AT406" s="334">
        <f t="shared" si="524"/>
        <v>2</v>
      </c>
      <c r="AU406" s="82">
        <f t="shared" si="525"/>
        <v>0</v>
      </c>
      <c r="AV406" s="295">
        <f t="shared" si="526"/>
        <v>0</v>
      </c>
      <c r="AW406" s="295">
        <f t="shared" si="546"/>
        <v>0</v>
      </c>
      <c r="AX406" s="295">
        <f t="shared" si="527"/>
        <v>0</v>
      </c>
      <c r="AY406" s="156">
        <v>25</v>
      </c>
      <c r="AZ406" s="325">
        <f t="shared" si="528"/>
        <v>0</v>
      </c>
      <c r="BA406" s="325"/>
      <c r="BB406" s="325"/>
      <c r="BC406" s="325"/>
      <c r="BD406" s="325"/>
      <c r="BE406" s="394"/>
      <c r="BF406" s="360">
        <f t="shared" si="547"/>
        <v>26</v>
      </c>
      <c r="BG406" s="359" t="str">
        <f t="shared" si="507"/>
        <v>dxx26</v>
      </c>
      <c r="BH406" s="334">
        <f t="shared" si="529"/>
        <v>2</v>
      </c>
      <c r="BI406" s="82">
        <f t="shared" si="530"/>
        <v>0</v>
      </c>
      <c r="BJ406" s="295">
        <f t="shared" si="531"/>
        <v>0</v>
      </c>
      <c r="BK406" s="295">
        <f t="shared" si="548"/>
        <v>0</v>
      </c>
      <c r="BL406" s="295">
        <f t="shared" si="532"/>
        <v>0</v>
      </c>
      <c r="BM406" s="156">
        <v>25</v>
      </c>
      <c r="BN406" s="325">
        <f t="shared" si="533"/>
        <v>0</v>
      </c>
      <c r="BO406" s="325"/>
      <c r="BP406" s="325"/>
      <c r="BQ406" s="325"/>
      <c r="BR406" s="325"/>
      <c r="BS406" s="394"/>
      <c r="BT406" s="360">
        <f t="shared" si="549"/>
        <v>26</v>
      </c>
      <c r="BU406" s="359" t="str">
        <f t="shared" si="508"/>
        <v>dxx26</v>
      </c>
      <c r="BV406" s="334">
        <f t="shared" si="534"/>
        <v>2</v>
      </c>
      <c r="BW406" s="82">
        <f t="shared" si="535"/>
        <v>0</v>
      </c>
      <c r="BX406" s="295">
        <f t="shared" si="536"/>
        <v>0</v>
      </c>
      <c r="BY406" s="295">
        <f t="shared" si="550"/>
        <v>0</v>
      </c>
      <c r="BZ406" s="295">
        <f t="shared" si="537"/>
        <v>0</v>
      </c>
      <c r="CA406" s="156">
        <v>25</v>
      </c>
      <c r="CB406" s="325">
        <f t="shared" si="538"/>
        <v>0</v>
      </c>
      <c r="CC406" s="325"/>
      <c r="CD406" s="325"/>
      <c r="CE406" s="325"/>
      <c r="CF406" s="325"/>
      <c r="CH406" s="394"/>
    </row>
    <row r="407" spans="1:86" ht="15" customHeight="1">
      <c r="A407" s="394"/>
      <c r="B407" s="360">
        <f t="shared" si="539"/>
        <v>27</v>
      </c>
      <c r="C407" s="359" t="str">
        <f t="shared" si="503"/>
        <v>dxx27</v>
      </c>
      <c r="D407" s="334">
        <f t="shared" si="509"/>
        <v>2</v>
      </c>
      <c r="E407" s="82">
        <f t="shared" si="510"/>
        <v>0</v>
      </c>
      <c r="F407" s="295">
        <f t="shared" si="511"/>
        <v>0</v>
      </c>
      <c r="G407" s="295">
        <f>IF(D407=2,E407-F407,0)</f>
        <v>0</v>
      </c>
      <c r="H407" s="295">
        <f t="shared" si="512"/>
        <v>0</v>
      </c>
      <c r="I407">
        <v>26</v>
      </c>
      <c r="J407" s="325">
        <f t="shared" si="513"/>
        <v>0</v>
      </c>
      <c r="K407" s="325"/>
      <c r="L407" s="325"/>
      <c r="M407" s="325"/>
      <c r="N407" s="325"/>
      <c r="O407" s="394"/>
      <c r="P407" s="360">
        <f t="shared" si="541"/>
        <v>27</v>
      </c>
      <c r="Q407" s="359" t="str">
        <f t="shared" si="504"/>
        <v>dxx27</v>
      </c>
      <c r="R407" s="334">
        <f t="shared" si="514"/>
        <v>2</v>
      </c>
      <c r="S407" s="82">
        <f t="shared" si="515"/>
        <v>0</v>
      </c>
      <c r="T407" s="295">
        <f t="shared" si="516"/>
        <v>0</v>
      </c>
      <c r="U407" s="295">
        <f>IF(R407=2,S407-T407,0)</f>
        <v>0</v>
      </c>
      <c r="V407" s="295">
        <f t="shared" si="517"/>
        <v>0</v>
      </c>
      <c r="W407">
        <v>26</v>
      </c>
      <c r="X407" s="325">
        <f t="shared" si="518"/>
        <v>0</v>
      </c>
      <c r="Y407" s="325"/>
      <c r="Z407" s="325"/>
      <c r="AA407" s="325"/>
      <c r="AB407" s="325"/>
      <c r="AC407" s="394"/>
      <c r="AD407" s="360">
        <f t="shared" si="543"/>
        <v>27</v>
      </c>
      <c r="AE407" s="359" t="str">
        <f t="shared" si="505"/>
        <v>dxx27</v>
      </c>
      <c r="AF407" s="334">
        <f t="shared" si="519"/>
        <v>2</v>
      </c>
      <c r="AG407" s="82">
        <f t="shared" si="520"/>
        <v>0</v>
      </c>
      <c r="AH407" s="295">
        <f t="shared" si="521"/>
        <v>0</v>
      </c>
      <c r="AI407" s="295">
        <f>IF(AF407=2,AG407-AH407,0)</f>
        <v>0</v>
      </c>
      <c r="AJ407" s="295">
        <f t="shared" si="522"/>
        <v>0</v>
      </c>
      <c r="AK407">
        <v>26</v>
      </c>
      <c r="AL407" s="325">
        <f t="shared" si="523"/>
        <v>0</v>
      </c>
      <c r="AM407" s="325"/>
      <c r="AN407" s="325"/>
      <c r="AO407" s="325"/>
      <c r="AP407" s="325"/>
      <c r="AQ407" s="394"/>
      <c r="AR407" s="360">
        <f t="shared" si="545"/>
        <v>27</v>
      </c>
      <c r="AS407" s="359" t="str">
        <f t="shared" si="506"/>
        <v>dxx27</v>
      </c>
      <c r="AT407" s="334">
        <f t="shared" si="524"/>
        <v>2</v>
      </c>
      <c r="AU407" s="82">
        <f t="shared" si="525"/>
        <v>0</v>
      </c>
      <c r="AV407" s="295">
        <f t="shared" si="526"/>
        <v>0</v>
      </c>
      <c r="AW407" s="295">
        <f>IF(AT407=2,AU407-AV407,0)</f>
        <v>0</v>
      </c>
      <c r="AX407" s="295">
        <f t="shared" si="527"/>
        <v>0</v>
      </c>
      <c r="AY407">
        <v>26</v>
      </c>
      <c r="AZ407" s="325">
        <f t="shared" si="528"/>
        <v>0</v>
      </c>
      <c r="BA407" s="325"/>
      <c r="BB407" s="325"/>
      <c r="BC407" s="325"/>
      <c r="BD407" s="325"/>
      <c r="BE407" s="394"/>
      <c r="BF407" s="360">
        <f t="shared" si="547"/>
        <v>27</v>
      </c>
      <c r="BG407" s="359" t="str">
        <f t="shared" si="507"/>
        <v>dxx27</v>
      </c>
      <c r="BH407" s="334">
        <f t="shared" si="529"/>
        <v>2</v>
      </c>
      <c r="BI407" s="82">
        <f t="shared" si="530"/>
        <v>0</v>
      </c>
      <c r="BJ407" s="295">
        <f t="shared" si="531"/>
        <v>0</v>
      </c>
      <c r="BK407" s="295">
        <f>IF(BH407=2,BI407-BJ407,0)</f>
        <v>0</v>
      </c>
      <c r="BL407" s="295">
        <f t="shared" si="532"/>
        <v>0</v>
      </c>
      <c r="BM407">
        <v>26</v>
      </c>
      <c r="BN407" s="325">
        <f t="shared" si="533"/>
        <v>0</v>
      </c>
      <c r="BO407" s="325"/>
      <c r="BP407" s="325"/>
      <c r="BQ407" s="325"/>
      <c r="BR407" s="325"/>
      <c r="BS407" s="394"/>
      <c r="BT407" s="360">
        <f t="shared" si="549"/>
        <v>27</v>
      </c>
      <c r="BU407" s="359" t="str">
        <f t="shared" si="508"/>
        <v>dxx27</v>
      </c>
      <c r="BV407" s="334">
        <f t="shared" si="534"/>
        <v>2</v>
      </c>
      <c r="BW407" s="82">
        <f t="shared" si="535"/>
        <v>0</v>
      </c>
      <c r="BX407" s="295">
        <f t="shared" si="536"/>
        <v>0</v>
      </c>
      <c r="BY407" s="295">
        <f>IF(BV407=2,BW407-BX407,0)</f>
        <v>0</v>
      </c>
      <c r="BZ407" s="295">
        <f t="shared" si="537"/>
        <v>0</v>
      </c>
      <c r="CA407">
        <v>26</v>
      </c>
      <c r="CB407" s="325">
        <f t="shared" si="538"/>
        <v>0</v>
      </c>
      <c r="CC407" s="325"/>
      <c r="CD407" s="325"/>
      <c r="CE407" s="325"/>
      <c r="CF407" s="325"/>
      <c r="CH407" s="394"/>
    </row>
    <row r="408" spans="1:86" ht="15" customHeight="1">
      <c r="A408" s="394"/>
      <c r="B408" s="360">
        <f t="shared" si="539"/>
        <v>28</v>
      </c>
      <c r="C408" s="359" t="str">
        <f t="shared" si="503"/>
        <v>dxx28</v>
      </c>
      <c r="D408" s="334">
        <f t="shared" si="509"/>
        <v>2</v>
      </c>
      <c r="E408" s="82">
        <f t="shared" si="510"/>
        <v>0</v>
      </c>
      <c r="F408" s="295">
        <f t="shared" si="511"/>
        <v>0</v>
      </c>
      <c r="G408" s="295">
        <f t="shared" ref="G408:G471" si="551">IF(D408=2,E408-F408,0)</f>
        <v>0</v>
      </c>
      <c r="H408" s="295">
        <f t="shared" si="512"/>
        <v>0</v>
      </c>
      <c r="I408" s="156">
        <v>27</v>
      </c>
      <c r="J408" s="325">
        <f t="shared" si="513"/>
        <v>0</v>
      </c>
      <c r="K408" s="325"/>
      <c r="L408" s="325"/>
      <c r="M408" s="325"/>
      <c r="N408" s="325"/>
      <c r="O408" s="394"/>
      <c r="P408" s="360">
        <f t="shared" si="541"/>
        <v>28</v>
      </c>
      <c r="Q408" s="359" t="str">
        <f t="shared" si="504"/>
        <v>dxx28</v>
      </c>
      <c r="R408" s="334">
        <f t="shared" si="514"/>
        <v>2</v>
      </c>
      <c r="S408" s="82">
        <f t="shared" si="515"/>
        <v>0</v>
      </c>
      <c r="T408" s="295">
        <f t="shared" si="516"/>
        <v>0</v>
      </c>
      <c r="U408" s="295">
        <f t="shared" ref="U408:U471" si="552">IF(R408=2,S408-T408,0)</f>
        <v>0</v>
      </c>
      <c r="V408" s="295">
        <f t="shared" si="517"/>
        <v>0</v>
      </c>
      <c r="W408" s="156">
        <v>27</v>
      </c>
      <c r="X408" s="325">
        <f t="shared" si="518"/>
        <v>0</v>
      </c>
      <c r="Y408" s="325"/>
      <c r="Z408" s="325"/>
      <c r="AA408" s="325"/>
      <c r="AB408" s="325"/>
      <c r="AC408" s="394"/>
      <c r="AD408" s="360">
        <f t="shared" si="543"/>
        <v>28</v>
      </c>
      <c r="AE408" s="359" t="str">
        <f t="shared" si="505"/>
        <v>dxx28</v>
      </c>
      <c r="AF408" s="334">
        <f t="shared" si="519"/>
        <v>2</v>
      </c>
      <c r="AG408" s="82">
        <f t="shared" si="520"/>
        <v>0</v>
      </c>
      <c r="AH408" s="295">
        <f t="shared" si="521"/>
        <v>0</v>
      </c>
      <c r="AI408" s="295">
        <f t="shared" ref="AI408:AI471" si="553">IF(AF408=2,AG408-AH408,0)</f>
        <v>0</v>
      </c>
      <c r="AJ408" s="295">
        <f t="shared" si="522"/>
        <v>0</v>
      </c>
      <c r="AK408" s="156">
        <v>27</v>
      </c>
      <c r="AL408" s="325">
        <f t="shared" si="523"/>
        <v>0</v>
      </c>
      <c r="AM408" s="325"/>
      <c r="AN408" s="325"/>
      <c r="AO408" s="325"/>
      <c r="AP408" s="325"/>
      <c r="AQ408" s="394"/>
      <c r="AR408" s="360">
        <f t="shared" si="545"/>
        <v>28</v>
      </c>
      <c r="AS408" s="359" t="str">
        <f t="shared" si="506"/>
        <v>dxx28</v>
      </c>
      <c r="AT408" s="334">
        <f t="shared" si="524"/>
        <v>2</v>
      </c>
      <c r="AU408" s="82">
        <f t="shared" si="525"/>
        <v>0</v>
      </c>
      <c r="AV408" s="295">
        <f t="shared" si="526"/>
        <v>0</v>
      </c>
      <c r="AW408" s="295">
        <f t="shared" ref="AW408:AW471" si="554">IF(AT408=2,AU408-AV408,0)</f>
        <v>0</v>
      </c>
      <c r="AX408" s="295">
        <f t="shared" si="527"/>
        <v>0</v>
      </c>
      <c r="AY408" s="156">
        <v>27</v>
      </c>
      <c r="AZ408" s="325">
        <f t="shared" si="528"/>
        <v>0</v>
      </c>
      <c r="BA408" s="325"/>
      <c r="BB408" s="325"/>
      <c r="BC408" s="325"/>
      <c r="BD408" s="325"/>
      <c r="BE408" s="394"/>
      <c r="BF408" s="360">
        <f t="shared" si="547"/>
        <v>28</v>
      </c>
      <c r="BG408" s="359" t="str">
        <f t="shared" si="507"/>
        <v>dxx28</v>
      </c>
      <c r="BH408" s="334">
        <f t="shared" si="529"/>
        <v>2</v>
      </c>
      <c r="BI408" s="82">
        <f t="shared" si="530"/>
        <v>0</v>
      </c>
      <c r="BJ408" s="295">
        <f t="shared" si="531"/>
        <v>0</v>
      </c>
      <c r="BK408" s="295">
        <f t="shared" ref="BK408:BK471" si="555">IF(BH408=2,BI408-BJ408,0)</f>
        <v>0</v>
      </c>
      <c r="BL408" s="295">
        <f t="shared" si="532"/>
        <v>0</v>
      </c>
      <c r="BM408" s="156">
        <v>27</v>
      </c>
      <c r="BN408" s="325">
        <f t="shared" si="533"/>
        <v>0</v>
      </c>
      <c r="BO408" s="325"/>
      <c r="BP408" s="325"/>
      <c r="BQ408" s="325"/>
      <c r="BR408" s="325"/>
      <c r="BS408" s="394"/>
      <c r="BT408" s="360">
        <f t="shared" si="549"/>
        <v>28</v>
      </c>
      <c r="BU408" s="359" t="str">
        <f t="shared" si="508"/>
        <v>dxx28</v>
      </c>
      <c r="BV408" s="334">
        <f t="shared" si="534"/>
        <v>2</v>
      </c>
      <c r="BW408" s="82">
        <f t="shared" si="535"/>
        <v>0</v>
      </c>
      <c r="BX408" s="295">
        <f t="shared" si="536"/>
        <v>0</v>
      </c>
      <c r="BY408" s="295">
        <f t="shared" ref="BY408:BY471" si="556">IF(BV408=2,BW408-BX408,0)</f>
        <v>0</v>
      </c>
      <c r="BZ408" s="295">
        <f t="shared" si="537"/>
        <v>0</v>
      </c>
      <c r="CA408" s="156">
        <v>27</v>
      </c>
      <c r="CB408" s="325">
        <f t="shared" si="538"/>
        <v>0</v>
      </c>
      <c r="CC408" s="325"/>
      <c r="CD408" s="325"/>
      <c r="CE408" s="325"/>
      <c r="CF408" s="325"/>
      <c r="CH408" s="394"/>
    </row>
    <row r="409" spans="1:86" ht="15" customHeight="1">
      <c r="A409" s="394"/>
      <c r="B409" s="360">
        <f t="shared" si="539"/>
        <v>29</v>
      </c>
      <c r="C409" s="359" t="str">
        <f t="shared" si="503"/>
        <v>dxx29</v>
      </c>
      <c r="D409" s="334">
        <f t="shared" si="509"/>
        <v>2</v>
      </c>
      <c r="E409" s="82">
        <f t="shared" si="510"/>
        <v>0</v>
      </c>
      <c r="F409" s="295">
        <f t="shared" si="511"/>
        <v>0</v>
      </c>
      <c r="G409" s="295">
        <f t="shared" si="551"/>
        <v>0</v>
      </c>
      <c r="H409" s="295">
        <f t="shared" si="512"/>
        <v>0</v>
      </c>
      <c r="I409">
        <v>28</v>
      </c>
      <c r="J409" s="325">
        <f t="shared" si="513"/>
        <v>0</v>
      </c>
      <c r="K409" s="325"/>
      <c r="L409" s="325"/>
      <c r="M409" s="325"/>
      <c r="N409" s="325"/>
      <c r="O409" s="394"/>
      <c r="P409" s="360">
        <f t="shared" si="541"/>
        <v>29</v>
      </c>
      <c r="Q409" s="359" t="str">
        <f t="shared" si="504"/>
        <v>dxx29</v>
      </c>
      <c r="R409" s="334">
        <f t="shared" si="514"/>
        <v>2</v>
      </c>
      <c r="S409" s="82">
        <f t="shared" si="515"/>
        <v>0</v>
      </c>
      <c r="T409" s="295">
        <f t="shared" si="516"/>
        <v>0</v>
      </c>
      <c r="U409" s="295">
        <f t="shared" si="552"/>
        <v>0</v>
      </c>
      <c r="V409" s="295">
        <f t="shared" si="517"/>
        <v>0</v>
      </c>
      <c r="W409">
        <v>28</v>
      </c>
      <c r="X409" s="325">
        <f t="shared" si="518"/>
        <v>0</v>
      </c>
      <c r="Y409" s="325"/>
      <c r="Z409" s="325"/>
      <c r="AA409" s="325"/>
      <c r="AB409" s="325"/>
      <c r="AC409" s="394"/>
      <c r="AD409" s="360">
        <f t="shared" si="543"/>
        <v>29</v>
      </c>
      <c r="AE409" s="359" t="str">
        <f t="shared" si="505"/>
        <v>dxx29</v>
      </c>
      <c r="AF409" s="334">
        <f t="shared" si="519"/>
        <v>2</v>
      </c>
      <c r="AG409" s="82">
        <f t="shared" si="520"/>
        <v>0</v>
      </c>
      <c r="AH409" s="295">
        <f t="shared" si="521"/>
        <v>0</v>
      </c>
      <c r="AI409" s="295">
        <f t="shared" si="553"/>
        <v>0</v>
      </c>
      <c r="AJ409" s="295">
        <f t="shared" si="522"/>
        <v>0</v>
      </c>
      <c r="AK409">
        <v>28</v>
      </c>
      <c r="AL409" s="325">
        <f t="shared" si="523"/>
        <v>0</v>
      </c>
      <c r="AM409" s="325"/>
      <c r="AN409" s="325"/>
      <c r="AO409" s="325"/>
      <c r="AP409" s="325"/>
      <c r="AQ409" s="394"/>
      <c r="AR409" s="360">
        <f t="shared" si="545"/>
        <v>29</v>
      </c>
      <c r="AS409" s="359" t="str">
        <f t="shared" si="506"/>
        <v>dxx29</v>
      </c>
      <c r="AT409" s="334">
        <f t="shared" si="524"/>
        <v>2</v>
      </c>
      <c r="AU409" s="82">
        <f t="shared" si="525"/>
        <v>0</v>
      </c>
      <c r="AV409" s="295">
        <f t="shared" si="526"/>
        <v>0</v>
      </c>
      <c r="AW409" s="295">
        <f t="shared" si="554"/>
        <v>0</v>
      </c>
      <c r="AX409" s="295">
        <f t="shared" si="527"/>
        <v>0</v>
      </c>
      <c r="AY409">
        <v>28</v>
      </c>
      <c r="AZ409" s="325">
        <f t="shared" si="528"/>
        <v>0</v>
      </c>
      <c r="BA409" s="325"/>
      <c r="BB409" s="325"/>
      <c r="BC409" s="325"/>
      <c r="BD409" s="325"/>
      <c r="BE409" s="394"/>
      <c r="BF409" s="360">
        <f t="shared" si="547"/>
        <v>29</v>
      </c>
      <c r="BG409" s="359" t="str">
        <f t="shared" si="507"/>
        <v>dxx29</v>
      </c>
      <c r="BH409" s="334">
        <f t="shared" si="529"/>
        <v>2</v>
      </c>
      <c r="BI409" s="82">
        <f t="shared" si="530"/>
        <v>0</v>
      </c>
      <c r="BJ409" s="295">
        <f t="shared" si="531"/>
        <v>0</v>
      </c>
      <c r="BK409" s="295">
        <f t="shared" si="555"/>
        <v>0</v>
      </c>
      <c r="BL409" s="295">
        <f t="shared" si="532"/>
        <v>0</v>
      </c>
      <c r="BM409">
        <v>28</v>
      </c>
      <c r="BN409" s="325">
        <f t="shared" si="533"/>
        <v>0</v>
      </c>
      <c r="BO409" s="325"/>
      <c r="BP409" s="325"/>
      <c r="BQ409" s="325"/>
      <c r="BR409" s="325"/>
      <c r="BS409" s="394"/>
      <c r="BT409" s="360">
        <f t="shared" si="549"/>
        <v>29</v>
      </c>
      <c r="BU409" s="359" t="str">
        <f t="shared" si="508"/>
        <v>dxx29</v>
      </c>
      <c r="BV409" s="334">
        <f t="shared" si="534"/>
        <v>2</v>
      </c>
      <c r="BW409" s="82">
        <f t="shared" si="535"/>
        <v>0</v>
      </c>
      <c r="BX409" s="295">
        <f t="shared" si="536"/>
        <v>0</v>
      </c>
      <c r="BY409" s="295">
        <f t="shared" si="556"/>
        <v>0</v>
      </c>
      <c r="BZ409" s="295">
        <f t="shared" si="537"/>
        <v>0</v>
      </c>
      <c r="CA409">
        <v>28</v>
      </c>
      <c r="CB409" s="325">
        <f t="shared" si="538"/>
        <v>0</v>
      </c>
      <c r="CC409" s="325"/>
      <c r="CD409" s="325"/>
      <c r="CE409" s="325"/>
      <c r="CF409" s="325"/>
      <c r="CH409" s="394"/>
    </row>
    <row r="410" spans="1:86" ht="15" customHeight="1">
      <c r="A410" s="394"/>
      <c r="B410" s="360">
        <f t="shared" si="539"/>
        <v>30</v>
      </c>
      <c r="C410" s="359" t="str">
        <f t="shared" si="503"/>
        <v>dxx30</v>
      </c>
      <c r="D410" s="334">
        <f t="shared" si="509"/>
        <v>2</v>
      </c>
      <c r="E410" s="82">
        <f t="shared" si="510"/>
        <v>0</v>
      </c>
      <c r="F410" s="295">
        <f t="shared" si="511"/>
        <v>0</v>
      </c>
      <c r="G410" s="295">
        <f t="shared" si="551"/>
        <v>0</v>
      </c>
      <c r="H410" s="295">
        <f t="shared" si="512"/>
        <v>0</v>
      </c>
      <c r="I410" s="156">
        <v>29</v>
      </c>
      <c r="J410" s="325">
        <f t="shared" si="513"/>
        <v>0</v>
      </c>
      <c r="K410" s="325"/>
      <c r="L410" s="325"/>
      <c r="M410" s="325"/>
      <c r="N410" s="325"/>
      <c r="O410" s="394"/>
      <c r="P410" s="360">
        <f t="shared" si="541"/>
        <v>30</v>
      </c>
      <c r="Q410" s="359" t="str">
        <f t="shared" si="504"/>
        <v>dxx30</v>
      </c>
      <c r="R410" s="334">
        <f t="shared" si="514"/>
        <v>2</v>
      </c>
      <c r="S410" s="82">
        <f t="shared" si="515"/>
        <v>0</v>
      </c>
      <c r="T410" s="295">
        <f t="shared" si="516"/>
        <v>0</v>
      </c>
      <c r="U410" s="295">
        <f t="shared" si="552"/>
        <v>0</v>
      </c>
      <c r="V410" s="295">
        <f t="shared" si="517"/>
        <v>0</v>
      </c>
      <c r="W410" s="156">
        <v>29</v>
      </c>
      <c r="X410" s="325">
        <f t="shared" si="518"/>
        <v>0</v>
      </c>
      <c r="Y410" s="325"/>
      <c r="Z410" s="325"/>
      <c r="AA410" s="325"/>
      <c r="AB410" s="325"/>
      <c r="AC410" s="394"/>
      <c r="AD410" s="360">
        <f t="shared" si="543"/>
        <v>30</v>
      </c>
      <c r="AE410" s="359" t="str">
        <f t="shared" si="505"/>
        <v>dxx30</v>
      </c>
      <c r="AF410" s="334">
        <f t="shared" si="519"/>
        <v>2</v>
      </c>
      <c r="AG410" s="82">
        <f t="shared" si="520"/>
        <v>0</v>
      </c>
      <c r="AH410" s="295">
        <f t="shared" si="521"/>
        <v>0</v>
      </c>
      <c r="AI410" s="295">
        <f t="shared" si="553"/>
        <v>0</v>
      </c>
      <c r="AJ410" s="295">
        <f t="shared" si="522"/>
        <v>0</v>
      </c>
      <c r="AK410" s="156">
        <v>29</v>
      </c>
      <c r="AL410" s="325">
        <f t="shared" si="523"/>
        <v>0</v>
      </c>
      <c r="AM410" s="325"/>
      <c r="AN410" s="325"/>
      <c r="AO410" s="325"/>
      <c r="AP410" s="325"/>
      <c r="AQ410" s="394"/>
      <c r="AR410" s="360">
        <f t="shared" si="545"/>
        <v>30</v>
      </c>
      <c r="AS410" s="359" t="str">
        <f t="shared" si="506"/>
        <v>dxx30</v>
      </c>
      <c r="AT410" s="334">
        <f t="shared" si="524"/>
        <v>2</v>
      </c>
      <c r="AU410" s="82">
        <f t="shared" si="525"/>
        <v>0</v>
      </c>
      <c r="AV410" s="295">
        <f t="shared" si="526"/>
        <v>0</v>
      </c>
      <c r="AW410" s="295">
        <f t="shared" si="554"/>
        <v>0</v>
      </c>
      <c r="AX410" s="295">
        <f t="shared" si="527"/>
        <v>0</v>
      </c>
      <c r="AY410" s="156">
        <v>29</v>
      </c>
      <c r="AZ410" s="325">
        <f t="shared" si="528"/>
        <v>0</v>
      </c>
      <c r="BA410" s="325"/>
      <c r="BB410" s="325"/>
      <c r="BC410" s="325"/>
      <c r="BD410" s="325"/>
      <c r="BE410" s="394"/>
      <c r="BF410" s="360">
        <f t="shared" si="547"/>
        <v>30</v>
      </c>
      <c r="BG410" s="359" t="str">
        <f t="shared" si="507"/>
        <v>dxx30</v>
      </c>
      <c r="BH410" s="334">
        <f t="shared" si="529"/>
        <v>2</v>
      </c>
      <c r="BI410" s="82">
        <f t="shared" si="530"/>
        <v>0</v>
      </c>
      <c r="BJ410" s="295">
        <f t="shared" si="531"/>
        <v>0</v>
      </c>
      <c r="BK410" s="295">
        <f t="shared" si="555"/>
        <v>0</v>
      </c>
      <c r="BL410" s="295">
        <f t="shared" si="532"/>
        <v>0</v>
      </c>
      <c r="BM410" s="156">
        <v>29</v>
      </c>
      <c r="BN410" s="325">
        <f t="shared" si="533"/>
        <v>0</v>
      </c>
      <c r="BO410" s="325"/>
      <c r="BP410" s="325"/>
      <c r="BQ410" s="325"/>
      <c r="BR410" s="325"/>
      <c r="BS410" s="394"/>
      <c r="BT410" s="360">
        <f t="shared" si="549"/>
        <v>30</v>
      </c>
      <c r="BU410" s="359" t="str">
        <f t="shared" si="508"/>
        <v>dxx30</v>
      </c>
      <c r="BV410" s="334">
        <f t="shared" si="534"/>
        <v>2</v>
      </c>
      <c r="BW410" s="82">
        <f t="shared" si="535"/>
        <v>0</v>
      </c>
      <c r="BX410" s="295">
        <f t="shared" si="536"/>
        <v>0</v>
      </c>
      <c r="BY410" s="295">
        <f t="shared" si="556"/>
        <v>0</v>
      </c>
      <c r="BZ410" s="295">
        <f t="shared" si="537"/>
        <v>0</v>
      </c>
      <c r="CA410" s="156">
        <v>29</v>
      </c>
      <c r="CB410" s="325">
        <f t="shared" si="538"/>
        <v>0</v>
      </c>
      <c r="CC410" s="325"/>
      <c r="CD410" s="325"/>
      <c r="CE410" s="325"/>
      <c r="CF410" s="325"/>
      <c r="CH410" s="394"/>
    </row>
    <row r="411" spans="1:86" ht="15" customHeight="1">
      <c r="A411" s="394"/>
      <c r="B411" s="360">
        <f t="shared" si="539"/>
        <v>31</v>
      </c>
      <c r="C411" s="359" t="str">
        <f t="shared" si="503"/>
        <v>dxx31</v>
      </c>
      <c r="D411" s="334">
        <f t="shared" si="509"/>
        <v>2</v>
      </c>
      <c r="E411" s="82">
        <f t="shared" si="510"/>
        <v>0</v>
      </c>
      <c r="F411" s="295">
        <f t="shared" si="511"/>
        <v>0</v>
      </c>
      <c r="G411" s="295">
        <f t="shared" si="551"/>
        <v>0</v>
      </c>
      <c r="H411" s="295">
        <f t="shared" si="512"/>
        <v>0</v>
      </c>
      <c r="I411">
        <v>30</v>
      </c>
      <c r="J411" s="325">
        <f t="shared" si="513"/>
        <v>0</v>
      </c>
      <c r="K411" s="325"/>
      <c r="L411" s="325"/>
      <c r="M411" s="325"/>
      <c r="N411" s="325"/>
      <c r="O411" s="394"/>
      <c r="P411" s="360">
        <f t="shared" si="541"/>
        <v>31</v>
      </c>
      <c r="Q411" s="359" t="str">
        <f t="shared" si="504"/>
        <v>dxx31</v>
      </c>
      <c r="R411" s="334">
        <f t="shared" si="514"/>
        <v>2</v>
      </c>
      <c r="S411" s="82">
        <f t="shared" si="515"/>
        <v>0</v>
      </c>
      <c r="T411" s="295">
        <f t="shared" si="516"/>
        <v>0</v>
      </c>
      <c r="U411" s="295">
        <f t="shared" si="552"/>
        <v>0</v>
      </c>
      <c r="V411" s="295">
        <f t="shared" si="517"/>
        <v>0</v>
      </c>
      <c r="W411">
        <v>30</v>
      </c>
      <c r="X411" s="325">
        <f t="shared" si="518"/>
        <v>0</v>
      </c>
      <c r="Y411" s="325"/>
      <c r="Z411" s="325"/>
      <c r="AA411" s="325"/>
      <c r="AB411" s="325"/>
      <c r="AC411" s="394"/>
      <c r="AD411" s="360">
        <f t="shared" si="543"/>
        <v>31</v>
      </c>
      <c r="AE411" s="359" t="str">
        <f t="shared" si="505"/>
        <v>dxx31</v>
      </c>
      <c r="AF411" s="334">
        <f t="shared" si="519"/>
        <v>2</v>
      </c>
      <c r="AG411" s="82">
        <f t="shared" si="520"/>
        <v>0</v>
      </c>
      <c r="AH411" s="295">
        <f t="shared" si="521"/>
        <v>0</v>
      </c>
      <c r="AI411" s="295">
        <f t="shared" si="553"/>
        <v>0</v>
      </c>
      <c r="AJ411" s="295">
        <f t="shared" si="522"/>
        <v>0</v>
      </c>
      <c r="AK411">
        <v>30</v>
      </c>
      <c r="AL411" s="325">
        <f t="shared" si="523"/>
        <v>0</v>
      </c>
      <c r="AM411" s="325"/>
      <c r="AN411" s="325"/>
      <c r="AO411" s="325"/>
      <c r="AP411" s="325"/>
      <c r="AQ411" s="394"/>
      <c r="AR411" s="360">
        <f t="shared" si="545"/>
        <v>31</v>
      </c>
      <c r="AS411" s="359" t="str">
        <f t="shared" si="506"/>
        <v>dxx31</v>
      </c>
      <c r="AT411" s="334">
        <f t="shared" si="524"/>
        <v>2</v>
      </c>
      <c r="AU411" s="82">
        <f t="shared" si="525"/>
        <v>0</v>
      </c>
      <c r="AV411" s="295">
        <f t="shared" si="526"/>
        <v>0</v>
      </c>
      <c r="AW411" s="295">
        <f t="shared" si="554"/>
        <v>0</v>
      </c>
      <c r="AX411" s="295">
        <f t="shared" si="527"/>
        <v>0</v>
      </c>
      <c r="AY411">
        <v>30</v>
      </c>
      <c r="AZ411" s="325">
        <f t="shared" si="528"/>
        <v>0</v>
      </c>
      <c r="BA411" s="325"/>
      <c r="BB411" s="325"/>
      <c r="BC411" s="325"/>
      <c r="BD411" s="325"/>
      <c r="BE411" s="394"/>
      <c r="BF411" s="360">
        <f t="shared" si="547"/>
        <v>31</v>
      </c>
      <c r="BG411" s="359" t="str">
        <f t="shared" si="507"/>
        <v>dxx31</v>
      </c>
      <c r="BH411" s="334">
        <f t="shared" si="529"/>
        <v>2</v>
      </c>
      <c r="BI411" s="82">
        <f t="shared" si="530"/>
        <v>0</v>
      </c>
      <c r="BJ411" s="295">
        <f t="shared" si="531"/>
        <v>0</v>
      </c>
      <c r="BK411" s="295">
        <f t="shared" si="555"/>
        <v>0</v>
      </c>
      <c r="BL411" s="295">
        <f t="shared" si="532"/>
        <v>0</v>
      </c>
      <c r="BM411">
        <v>30</v>
      </c>
      <c r="BN411" s="325">
        <f t="shared" si="533"/>
        <v>0</v>
      </c>
      <c r="BO411" s="325"/>
      <c r="BP411" s="325"/>
      <c r="BQ411" s="325"/>
      <c r="BR411" s="325"/>
      <c r="BS411" s="394"/>
      <c r="BT411" s="360">
        <f t="shared" si="549"/>
        <v>31</v>
      </c>
      <c r="BU411" s="359" t="str">
        <f t="shared" si="508"/>
        <v>dxx31</v>
      </c>
      <c r="BV411" s="334">
        <f t="shared" si="534"/>
        <v>2</v>
      </c>
      <c r="BW411" s="82">
        <f t="shared" si="535"/>
        <v>0</v>
      </c>
      <c r="BX411" s="295">
        <f t="shared" si="536"/>
        <v>0</v>
      </c>
      <c r="BY411" s="295">
        <f t="shared" si="556"/>
        <v>0</v>
      </c>
      <c r="BZ411" s="295">
        <f t="shared" si="537"/>
        <v>0</v>
      </c>
      <c r="CA411">
        <v>30</v>
      </c>
      <c r="CB411" s="325">
        <f t="shared" si="538"/>
        <v>0</v>
      </c>
      <c r="CC411" s="325"/>
      <c r="CD411" s="325"/>
      <c r="CE411" s="325"/>
      <c r="CF411" s="325"/>
      <c r="CH411" s="394"/>
    </row>
    <row r="412" spans="1:86" ht="15" customHeight="1">
      <c r="A412" s="394"/>
      <c r="B412" s="360">
        <f t="shared" si="539"/>
        <v>32</v>
      </c>
      <c r="C412" s="359" t="str">
        <f t="shared" si="503"/>
        <v>dxx32</v>
      </c>
      <c r="D412" s="334">
        <f t="shared" si="509"/>
        <v>2</v>
      </c>
      <c r="E412" s="82">
        <f t="shared" si="510"/>
        <v>0</v>
      </c>
      <c r="F412" s="295">
        <f t="shared" si="511"/>
        <v>0</v>
      </c>
      <c r="G412" s="295">
        <f t="shared" si="551"/>
        <v>0</v>
      </c>
      <c r="H412" s="295">
        <f t="shared" si="512"/>
        <v>0</v>
      </c>
      <c r="I412" s="156">
        <v>31</v>
      </c>
      <c r="J412" s="325">
        <f t="shared" si="513"/>
        <v>0</v>
      </c>
      <c r="K412" s="325"/>
      <c r="L412" s="325"/>
      <c r="M412" s="325"/>
      <c r="N412" s="325"/>
      <c r="O412" s="394"/>
      <c r="P412" s="360">
        <f t="shared" si="541"/>
        <v>32</v>
      </c>
      <c r="Q412" s="359" t="str">
        <f t="shared" si="504"/>
        <v>dxx32</v>
      </c>
      <c r="R412" s="334">
        <f t="shared" si="514"/>
        <v>2</v>
      </c>
      <c r="S412" s="82">
        <f t="shared" si="515"/>
        <v>0</v>
      </c>
      <c r="T412" s="295">
        <f t="shared" si="516"/>
        <v>0</v>
      </c>
      <c r="U412" s="295">
        <f t="shared" si="552"/>
        <v>0</v>
      </c>
      <c r="V412" s="295">
        <f t="shared" si="517"/>
        <v>0</v>
      </c>
      <c r="W412" s="156">
        <v>31</v>
      </c>
      <c r="X412" s="325">
        <f t="shared" si="518"/>
        <v>0</v>
      </c>
      <c r="Y412" s="325"/>
      <c r="Z412" s="325"/>
      <c r="AA412" s="325"/>
      <c r="AB412" s="325"/>
      <c r="AC412" s="394"/>
      <c r="AD412" s="360">
        <f t="shared" si="543"/>
        <v>32</v>
      </c>
      <c r="AE412" s="359" t="str">
        <f t="shared" si="505"/>
        <v>dxx32</v>
      </c>
      <c r="AF412" s="334">
        <f t="shared" si="519"/>
        <v>2</v>
      </c>
      <c r="AG412" s="82">
        <f t="shared" si="520"/>
        <v>0</v>
      </c>
      <c r="AH412" s="295">
        <f t="shared" si="521"/>
        <v>0</v>
      </c>
      <c r="AI412" s="295">
        <f t="shared" si="553"/>
        <v>0</v>
      </c>
      <c r="AJ412" s="295">
        <f t="shared" si="522"/>
        <v>0</v>
      </c>
      <c r="AK412" s="156">
        <v>31</v>
      </c>
      <c r="AL412" s="325">
        <f t="shared" si="523"/>
        <v>0</v>
      </c>
      <c r="AM412" s="325"/>
      <c r="AN412" s="325"/>
      <c r="AO412" s="325"/>
      <c r="AP412" s="325"/>
      <c r="AQ412" s="394"/>
      <c r="AR412" s="360">
        <f t="shared" si="545"/>
        <v>32</v>
      </c>
      <c r="AS412" s="359" t="str">
        <f t="shared" si="506"/>
        <v>dxx32</v>
      </c>
      <c r="AT412" s="334">
        <f t="shared" si="524"/>
        <v>2</v>
      </c>
      <c r="AU412" s="82">
        <f t="shared" si="525"/>
        <v>0</v>
      </c>
      <c r="AV412" s="295">
        <f t="shared" si="526"/>
        <v>0</v>
      </c>
      <c r="AW412" s="295">
        <f t="shared" si="554"/>
        <v>0</v>
      </c>
      <c r="AX412" s="295">
        <f t="shared" si="527"/>
        <v>0</v>
      </c>
      <c r="AY412" s="156">
        <v>31</v>
      </c>
      <c r="AZ412" s="325">
        <f t="shared" si="528"/>
        <v>0</v>
      </c>
      <c r="BA412" s="325"/>
      <c r="BB412" s="325"/>
      <c r="BC412" s="325"/>
      <c r="BD412" s="325"/>
      <c r="BE412" s="394"/>
      <c r="BF412" s="360">
        <f t="shared" si="547"/>
        <v>32</v>
      </c>
      <c r="BG412" s="359" t="str">
        <f t="shared" si="507"/>
        <v>dxx32</v>
      </c>
      <c r="BH412" s="334">
        <f t="shared" si="529"/>
        <v>2</v>
      </c>
      <c r="BI412" s="82">
        <f t="shared" si="530"/>
        <v>0</v>
      </c>
      <c r="BJ412" s="295">
        <f t="shared" si="531"/>
        <v>0</v>
      </c>
      <c r="BK412" s="295">
        <f t="shared" si="555"/>
        <v>0</v>
      </c>
      <c r="BL412" s="295">
        <f t="shared" si="532"/>
        <v>0</v>
      </c>
      <c r="BM412" s="156">
        <v>31</v>
      </c>
      <c r="BN412" s="325">
        <f t="shared" si="533"/>
        <v>0</v>
      </c>
      <c r="BO412" s="325"/>
      <c r="BP412" s="325"/>
      <c r="BQ412" s="325"/>
      <c r="BR412" s="325"/>
      <c r="BS412" s="394"/>
      <c r="BT412" s="360">
        <f t="shared" si="549"/>
        <v>32</v>
      </c>
      <c r="BU412" s="359" t="str">
        <f t="shared" si="508"/>
        <v>dxx32</v>
      </c>
      <c r="BV412" s="334">
        <f t="shared" si="534"/>
        <v>2</v>
      </c>
      <c r="BW412" s="82">
        <f t="shared" si="535"/>
        <v>0</v>
      </c>
      <c r="BX412" s="295">
        <f t="shared" si="536"/>
        <v>0</v>
      </c>
      <c r="BY412" s="295">
        <f t="shared" si="556"/>
        <v>0</v>
      </c>
      <c r="BZ412" s="295">
        <f t="shared" si="537"/>
        <v>0</v>
      </c>
      <c r="CA412" s="156">
        <v>31</v>
      </c>
      <c r="CB412" s="325">
        <f t="shared" si="538"/>
        <v>0</v>
      </c>
      <c r="CC412" s="325"/>
      <c r="CD412" s="325"/>
      <c r="CE412" s="325"/>
      <c r="CF412" s="325"/>
      <c r="CH412" s="394"/>
    </row>
    <row r="413" spans="1:86" ht="15" customHeight="1">
      <c r="A413" s="394"/>
      <c r="B413" s="360">
        <f t="shared" si="539"/>
        <v>33</v>
      </c>
      <c r="C413" s="359" t="str">
        <f t="shared" si="503"/>
        <v>dxx33</v>
      </c>
      <c r="D413" s="334">
        <f t="shared" si="509"/>
        <v>2</v>
      </c>
      <c r="E413" s="82">
        <f t="shared" si="510"/>
        <v>0</v>
      </c>
      <c r="F413" s="295">
        <f t="shared" si="511"/>
        <v>0</v>
      </c>
      <c r="G413" s="295">
        <f t="shared" si="551"/>
        <v>0</v>
      </c>
      <c r="H413" s="295">
        <f t="shared" si="512"/>
        <v>0</v>
      </c>
      <c r="I413">
        <v>32</v>
      </c>
      <c r="J413" s="325">
        <f t="shared" si="513"/>
        <v>0</v>
      </c>
      <c r="K413" s="325"/>
      <c r="L413" s="325"/>
      <c r="M413" s="325"/>
      <c r="N413" s="325"/>
      <c r="O413" s="394"/>
      <c r="P413" s="360">
        <f t="shared" si="541"/>
        <v>33</v>
      </c>
      <c r="Q413" s="359" t="str">
        <f t="shared" si="504"/>
        <v>dxx33</v>
      </c>
      <c r="R413" s="334">
        <f t="shared" si="514"/>
        <v>2</v>
      </c>
      <c r="S413" s="82">
        <f t="shared" si="515"/>
        <v>0</v>
      </c>
      <c r="T413" s="295">
        <f t="shared" si="516"/>
        <v>0</v>
      </c>
      <c r="U413" s="295">
        <f t="shared" si="552"/>
        <v>0</v>
      </c>
      <c r="V413" s="295">
        <f t="shared" si="517"/>
        <v>0</v>
      </c>
      <c r="W413">
        <v>32</v>
      </c>
      <c r="X413" s="325">
        <f t="shared" si="518"/>
        <v>0</v>
      </c>
      <c r="Y413" s="325"/>
      <c r="Z413" s="325"/>
      <c r="AA413" s="325"/>
      <c r="AB413" s="325"/>
      <c r="AC413" s="394"/>
      <c r="AD413" s="360">
        <f t="shared" si="543"/>
        <v>33</v>
      </c>
      <c r="AE413" s="359" t="str">
        <f t="shared" si="505"/>
        <v>dxx33</v>
      </c>
      <c r="AF413" s="334">
        <f t="shared" si="519"/>
        <v>2</v>
      </c>
      <c r="AG413" s="82">
        <f t="shared" si="520"/>
        <v>0</v>
      </c>
      <c r="AH413" s="295">
        <f t="shared" si="521"/>
        <v>0</v>
      </c>
      <c r="AI413" s="295">
        <f t="shared" si="553"/>
        <v>0</v>
      </c>
      <c r="AJ413" s="295">
        <f t="shared" si="522"/>
        <v>0</v>
      </c>
      <c r="AK413">
        <v>32</v>
      </c>
      <c r="AL413" s="325">
        <f t="shared" si="523"/>
        <v>0</v>
      </c>
      <c r="AM413" s="325"/>
      <c r="AN413" s="325"/>
      <c r="AO413" s="325"/>
      <c r="AP413" s="325"/>
      <c r="AQ413" s="394"/>
      <c r="AR413" s="360">
        <f t="shared" si="545"/>
        <v>33</v>
      </c>
      <c r="AS413" s="359" t="str">
        <f t="shared" ref="AS413:AS444" si="557">IF(AR413=0,"dxx0","dxx"&amp;AR413)</f>
        <v>dxx33</v>
      </c>
      <c r="AT413" s="334">
        <f t="shared" si="524"/>
        <v>2</v>
      </c>
      <c r="AU413" s="82">
        <f t="shared" si="525"/>
        <v>0</v>
      </c>
      <c r="AV413" s="295">
        <f t="shared" si="526"/>
        <v>0</v>
      </c>
      <c r="AW413" s="295">
        <f t="shared" si="554"/>
        <v>0</v>
      </c>
      <c r="AX413" s="295">
        <f t="shared" si="527"/>
        <v>0</v>
      </c>
      <c r="AY413">
        <v>32</v>
      </c>
      <c r="AZ413" s="325">
        <f t="shared" si="528"/>
        <v>0</v>
      </c>
      <c r="BA413" s="325"/>
      <c r="BB413" s="325"/>
      <c r="BC413" s="325"/>
      <c r="BD413" s="325"/>
      <c r="BE413" s="394"/>
      <c r="BF413" s="360">
        <f t="shared" si="547"/>
        <v>33</v>
      </c>
      <c r="BG413" s="359" t="str">
        <f t="shared" ref="BG413:BG444" si="558">IF(BF413=0,"dxx0","dxx"&amp;BF413)</f>
        <v>dxx33</v>
      </c>
      <c r="BH413" s="334">
        <f t="shared" si="529"/>
        <v>2</v>
      </c>
      <c r="BI413" s="82">
        <f t="shared" si="530"/>
        <v>0</v>
      </c>
      <c r="BJ413" s="295">
        <f t="shared" si="531"/>
        <v>0</v>
      </c>
      <c r="BK413" s="295">
        <f t="shared" si="555"/>
        <v>0</v>
      </c>
      <c r="BL413" s="295">
        <f t="shared" si="532"/>
        <v>0</v>
      </c>
      <c r="BM413">
        <v>32</v>
      </c>
      <c r="BN413" s="325">
        <f t="shared" si="533"/>
        <v>0</v>
      </c>
      <c r="BO413" s="325"/>
      <c r="BP413" s="325"/>
      <c r="BQ413" s="325"/>
      <c r="BR413" s="325"/>
      <c r="BS413" s="394"/>
      <c r="BT413" s="360">
        <f t="shared" si="549"/>
        <v>33</v>
      </c>
      <c r="BU413" s="359" t="str">
        <f t="shared" ref="BU413:BU444" si="559">IF(BT413=0,"dxx0","dxx"&amp;BT413)</f>
        <v>dxx33</v>
      </c>
      <c r="BV413" s="334">
        <f t="shared" si="534"/>
        <v>2</v>
      </c>
      <c r="BW413" s="82">
        <f t="shared" si="535"/>
        <v>0</v>
      </c>
      <c r="BX413" s="295">
        <f t="shared" si="536"/>
        <v>0</v>
      </c>
      <c r="BY413" s="295">
        <f t="shared" si="556"/>
        <v>0</v>
      </c>
      <c r="BZ413" s="295">
        <f t="shared" si="537"/>
        <v>0</v>
      </c>
      <c r="CA413">
        <v>32</v>
      </c>
      <c r="CB413" s="325">
        <f t="shared" si="538"/>
        <v>0</v>
      </c>
      <c r="CC413" s="325"/>
      <c r="CD413" s="325"/>
      <c r="CE413" s="325"/>
      <c r="CF413" s="325"/>
      <c r="CH413" s="394"/>
    </row>
    <row r="414" spans="1:86" ht="15" customHeight="1">
      <c r="A414" s="394"/>
      <c r="B414" s="360">
        <f t="shared" si="539"/>
        <v>34</v>
      </c>
      <c r="C414" s="359" t="str">
        <f t="shared" si="503"/>
        <v>dxx34</v>
      </c>
      <c r="D414" s="334">
        <f t="shared" ref="D414:D445" si="560">IF(I414&gt;emp1_fin,3,IF(I414&lt;=emp1_conge,0,2))</f>
        <v>2</v>
      </c>
      <c r="E414" s="82">
        <f t="shared" ref="E414:E445" si="561">IF(D414=2,emp1_vers+J413,0)</f>
        <v>0</v>
      </c>
      <c r="F414" s="295">
        <f t="shared" ref="F414:F445" si="562">IF(D414=3,0,IF(D414=0,0,IF(D413=2,ROUND(emp1_tx*H413,2),ROUND(emp1_tx*emp1_mont_ini,2))))</f>
        <v>0</v>
      </c>
      <c r="G414" s="295">
        <f t="shared" si="551"/>
        <v>0</v>
      </c>
      <c r="H414" s="295">
        <f t="shared" ref="H414:H445" si="563">IF(OR(D414=3,I414=emp1_fin),0,IF(D414=0,H413+J414,H413-G414))</f>
        <v>0</v>
      </c>
      <c r="I414" s="156">
        <v>33</v>
      </c>
      <c r="J414" s="325">
        <f t="shared" ref="J414:J445" si="564">IF(AND(D414=0,D415=2),emp1_int_cumu,0)</f>
        <v>0</v>
      </c>
      <c r="K414" s="325"/>
      <c r="L414" s="325"/>
      <c r="M414" s="325"/>
      <c r="N414" s="325"/>
      <c r="O414" s="394"/>
      <c r="P414" s="360">
        <f t="shared" si="541"/>
        <v>34</v>
      </c>
      <c r="Q414" s="359" t="str">
        <f t="shared" si="504"/>
        <v>dxx34</v>
      </c>
      <c r="R414" s="334">
        <f t="shared" ref="R414:R445" si="565">IF(W414&gt;emp2_fin,3,IF(W414&lt;=emp2_conge,0,2))</f>
        <v>2</v>
      </c>
      <c r="S414" s="82">
        <f t="shared" ref="S414:S445" si="566">IF(R414=2,emp2_vers+X413,0)</f>
        <v>0</v>
      </c>
      <c r="T414" s="295">
        <f t="shared" ref="T414:T445" si="567">IF(R414=3,0,IF(R414=0,0,IF(R413=2,ROUND(emp2_tx*V413,2),ROUND(emp2_tx*emp2_mont_ini,2))))</f>
        <v>0</v>
      </c>
      <c r="U414" s="295">
        <f t="shared" si="552"/>
        <v>0</v>
      </c>
      <c r="V414" s="295">
        <f t="shared" ref="V414:V445" si="568">IF(OR(R414=3,W414=emp2_fin),0,IF(R414=0,V413+X414,V413-U414))</f>
        <v>0</v>
      </c>
      <c r="W414" s="156">
        <v>33</v>
      </c>
      <c r="X414" s="325">
        <f t="shared" ref="X414:X445" si="569">IF(AND(R414=0,R415=2),emp2_int_cumu,0)</f>
        <v>0</v>
      </c>
      <c r="Y414" s="325"/>
      <c r="Z414" s="325"/>
      <c r="AA414" s="325"/>
      <c r="AB414" s="325"/>
      <c r="AC414" s="394"/>
      <c r="AD414" s="360">
        <f t="shared" si="543"/>
        <v>34</v>
      </c>
      <c r="AE414" s="359" t="str">
        <f t="shared" si="505"/>
        <v>dxx34</v>
      </c>
      <c r="AF414" s="334">
        <f t="shared" ref="AF414:AF445" si="570">IF(AK414&gt;emp3_fin,3,IF(AK414&lt;=emp3_conge,0,2))</f>
        <v>2</v>
      </c>
      <c r="AG414" s="82">
        <f t="shared" ref="AG414:AG445" si="571">IF(AF414=2,emp3_vers+AL413,0)</f>
        <v>0</v>
      </c>
      <c r="AH414" s="295">
        <f t="shared" ref="AH414:AH445" si="572">IF(AF414=3,0,IF(AF414=0,0,IF(AF413=2,ROUND(emp3_tx*AJ413,2),ROUND(emp3_tx*emp3_mont_ini,2))))</f>
        <v>0</v>
      </c>
      <c r="AI414" s="295">
        <f t="shared" si="553"/>
        <v>0</v>
      </c>
      <c r="AJ414" s="295">
        <f t="shared" ref="AJ414:AJ445" si="573">IF(OR(AF414=3,AK414=emp3_fin),0,IF(AF414=0,AJ413+AL414,AJ413-AI414))</f>
        <v>0</v>
      </c>
      <c r="AK414" s="156">
        <v>33</v>
      </c>
      <c r="AL414" s="325">
        <f t="shared" ref="AL414:AL445" si="574">IF(AND(AF414=0,AF415=2),emp3_int_cumu,0)</f>
        <v>0</v>
      </c>
      <c r="AM414" s="325"/>
      <c r="AN414" s="325"/>
      <c r="AO414" s="325"/>
      <c r="AP414" s="325"/>
      <c r="AQ414" s="394"/>
      <c r="AR414" s="360">
        <f t="shared" si="545"/>
        <v>34</v>
      </c>
      <c r="AS414" s="359" t="str">
        <f t="shared" si="557"/>
        <v>dxx34</v>
      </c>
      <c r="AT414" s="334">
        <f t="shared" ref="AT414:AT445" si="575">IF(AY414&gt;emp4_fin,3,IF(AY414&lt;=emp4_conge,0,2))</f>
        <v>2</v>
      </c>
      <c r="AU414" s="82">
        <f t="shared" ref="AU414:AU445" si="576">IF(AT414=2,emp4_vers+AZ413,0)</f>
        <v>0</v>
      </c>
      <c r="AV414" s="295">
        <f t="shared" ref="AV414:AV445" si="577">IF(AT414=3,0,IF(AT414=0,0,IF(AT413=2,ROUND(emp4_tx*AX413,2),ROUND(emp4_tx*emp4_mont_ini,2))))</f>
        <v>0</v>
      </c>
      <c r="AW414" s="295">
        <f t="shared" si="554"/>
        <v>0</v>
      </c>
      <c r="AX414" s="295">
        <f t="shared" ref="AX414:AX445" si="578">IF(OR(AT414=3,AY414=emp4_fin),0,IF(AT414=0,AX413+AZ414,AX413-AW414))</f>
        <v>0</v>
      </c>
      <c r="AY414" s="156">
        <v>33</v>
      </c>
      <c r="AZ414" s="325">
        <f t="shared" ref="AZ414:AZ445" si="579">IF(AND(AT414=0,AT415=2),emp4_int_cumu,0)</f>
        <v>0</v>
      </c>
      <c r="BA414" s="325"/>
      <c r="BB414" s="325"/>
      <c r="BC414" s="325"/>
      <c r="BD414" s="325"/>
      <c r="BE414" s="394"/>
      <c r="BF414" s="360">
        <f t="shared" si="547"/>
        <v>34</v>
      </c>
      <c r="BG414" s="359" t="str">
        <f t="shared" si="558"/>
        <v>dxx34</v>
      </c>
      <c r="BH414" s="334">
        <f t="shared" ref="BH414:BH445" si="580">IF(BM414&gt;emp5_fin,3,IF(BM414&lt;=emp5_conge,0,2))</f>
        <v>2</v>
      </c>
      <c r="BI414" s="82">
        <f t="shared" ref="BI414:BI445" si="581">IF(BH414=2,emp5_vers+BN413,0)</f>
        <v>0</v>
      </c>
      <c r="BJ414" s="295">
        <f t="shared" ref="BJ414:BJ445" si="582">IF(BH414=3,0,IF(BH414=0,0,IF(BH413=2,ROUND(emp5_tx*BL413,2),ROUND(emp5_tx*emp5_mont_ini,2))))</f>
        <v>0</v>
      </c>
      <c r="BK414" s="295">
        <f t="shared" si="555"/>
        <v>0</v>
      </c>
      <c r="BL414" s="295">
        <f t="shared" ref="BL414:BL445" si="583">IF(OR(BH414=3,BM414=emp5_fin),0,IF(BH414=0,BL413+BN414,BL413-BK414))</f>
        <v>0</v>
      </c>
      <c r="BM414" s="156">
        <v>33</v>
      </c>
      <c r="BN414" s="325">
        <f t="shared" ref="BN414:BN445" si="584">IF(AND(BH414=0,BH415=2),emp5_int_cumu,0)</f>
        <v>0</v>
      </c>
      <c r="BO414" s="325"/>
      <c r="BP414" s="325"/>
      <c r="BQ414" s="325"/>
      <c r="BR414" s="325"/>
      <c r="BS414" s="394"/>
      <c r="BT414" s="360">
        <f t="shared" si="549"/>
        <v>34</v>
      </c>
      <c r="BU414" s="359" t="str">
        <f t="shared" si="559"/>
        <v>dxx34</v>
      </c>
      <c r="BV414" s="334">
        <f t="shared" ref="BV414:BV445" si="585">IF(CA414&gt;emp6_fin,3,IF(CA414&lt;=emp6_conge,0,2))</f>
        <v>2</v>
      </c>
      <c r="BW414" s="82">
        <f t="shared" ref="BW414:BW445" si="586">IF(BV414=2,emp6_vers+CB413,0)</f>
        <v>0</v>
      </c>
      <c r="BX414" s="295">
        <f t="shared" ref="BX414:BX445" si="587">IF(BV414=3,0,IF(BV414=0,0,IF(BV413=2,ROUND(emp6_tx*BZ413,2),ROUND(emp6_tx*emp6_mont_ini,2))))</f>
        <v>0</v>
      </c>
      <c r="BY414" s="295">
        <f t="shared" si="556"/>
        <v>0</v>
      </c>
      <c r="BZ414" s="295">
        <f t="shared" ref="BZ414:BZ445" si="588">IF(OR(BV414=3,CA414=emp6_fin),0,IF(BV414=0,BZ413+CB414,BZ413-BY414))</f>
        <v>0</v>
      </c>
      <c r="CA414" s="156">
        <v>33</v>
      </c>
      <c r="CB414" s="325">
        <f t="shared" ref="CB414:CB445" si="589">IF(AND(BV414=0,BV415=2),emp6_int_cumu,0)</f>
        <v>0</v>
      </c>
      <c r="CC414" s="325"/>
      <c r="CD414" s="325"/>
      <c r="CE414" s="325"/>
      <c r="CF414" s="325"/>
      <c r="CH414" s="394"/>
    </row>
    <row r="415" spans="1:86" ht="15" customHeight="1">
      <c r="A415" s="394"/>
      <c r="B415" s="360">
        <f t="shared" si="539"/>
        <v>35</v>
      </c>
      <c r="C415" s="359" t="str">
        <f t="shared" si="503"/>
        <v>dxx35</v>
      </c>
      <c r="D415" s="334">
        <f t="shared" si="560"/>
        <v>2</v>
      </c>
      <c r="E415" s="82">
        <f t="shared" si="561"/>
        <v>0</v>
      </c>
      <c r="F415" s="295">
        <f t="shared" si="562"/>
        <v>0</v>
      </c>
      <c r="G415" s="295">
        <f t="shared" si="551"/>
        <v>0</v>
      </c>
      <c r="H415" s="295">
        <f t="shared" si="563"/>
        <v>0</v>
      </c>
      <c r="I415">
        <v>34</v>
      </c>
      <c r="J415" s="325">
        <f t="shared" si="564"/>
        <v>0</v>
      </c>
      <c r="K415" s="325"/>
      <c r="L415" s="325"/>
      <c r="M415" s="325"/>
      <c r="N415" s="325"/>
      <c r="O415" s="394"/>
      <c r="P415" s="360">
        <f t="shared" si="541"/>
        <v>35</v>
      </c>
      <c r="Q415" s="359" t="str">
        <f t="shared" si="504"/>
        <v>dxx35</v>
      </c>
      <c r="R415" s="334">
        <f t="shared" si="565"/>
        <v>2</v>
      </c>
      <c r="S415" s="82">
        <f t="shared" si="566"/>
        <v>0</v>
      </c>
      <c r="T415" s="295">
        <f t="shared" si="567"/>
        <v>0</v>
      </c>
      <c r="U415" s="295">
        <f t="shared" si="552"/>
        <v>0</v>
      </c>
      <c r="V415" s="295">
        <f t="shared" si="568"/>
        <v>0</v>
      </c>
      <c r="W415">
        <v>34</v>
      </c>
      <c r="X415" s="325">
        <f t="shared" si="569"/>
        <v>0</v>
      </c>
      <c r="Y415" s="325"/>
      <c r="Z415" s="325"/>
      <c r="AA415" s="325"/>
      <c r="AB415" s="325"/>
      <c r="AC415" s="394"/>
      <c r="AD415" s="360">
        <f t="shared" si="543"/>
        <v>35</v>
      </c>
      <c r="AE415" s="359" t="str">
        <f t="shared" si="505"/>
        <v>dxx35</v>
      </c>
      <c r="AF415" s="334">
        <f t="shared" si="570"/>
        <v>2</v>
      </c>
      <c r="AG415" s="82">
        <f t="shared" si="571"/>
        <v>0</v>
      </c>
      <c r="AH415" s="295">
        <f t="shared" si="572"/>
        <v>0</v>
      </c>
      <c r="AI415" s="295">
        <f t="shared" si="553"/>
        <v>0</v>
      </c>
      <c r="AJ415" s="295">
        <f t="shared" si="573"/>
        <v>0</v>
      </c>
      <c r="AK415">
        <v>34</v>
      </c>
      <c r="AL415" s="325">
        <f t="shared" si="574"/>
        <v>0</v>
      </c>
      <c r="AM415" s="325"/>
      <c r="AN415" s="325"/>
      <c r="AO415" s="325"/>
      <c r="AP415" s="325"/>
      <c r="AQ415" s="394"/>
      <c r="AR415" s="360">
        <f t="shared" si="545"/>
        <v>35</v>
      </c>
      <c r="AS415" s="359" t="str">
        <f t="shared" si="557"/>
        <v>dxx35</v>
      </c>
      <c r="AT415" s="334">
        <f t="shared" si="575"/>
        <v>2</v>
      </c>
      <c r="AU415" s="82">
        <f t="shared" si="576"/>
        <v>0</v>
      </c>
      <c r="AV415" s="295">
        <f t="shared" si="577"/>
        <v>0</v>
      </c>
      <c r="AW415" s="295">
        <f t="shared" si="554"/>
        <v>0</v>
      </c>
      <c r="AX415" s="295">
        <f t="shared" si="578"/>
        <v>0</v>
      </c>
      <c r="AY415">
        <v>34</v>
      </c>
      <c r="AZ415" s="325">
        <f t="shared" si="579"/>
        <v>0</v>
      </c>
      <c r="BA415" s="325"/>
      <c r="BB415" s="325"/>
      <c r="BC415" s="325"/>
      <c r="BD415" s="325"/>
      <c r="BE415" s="394"/>
      <c r="BF415" s="360">
        <f t="shared" si="547"/>
        <v>35</v>
      </c>
      <c r="BG415" s="359" t="str">
        <f t="shared" si="558"/>
        <v>dxx35</v>
      </c>
      <c r="BH415" s="334">
        <f t="shared" si="580"/>
        <v>2</v>
      </c>
      <c r="BI415" s="82">
        <f t="shared" si="581"/>
        <v>0</v>
      </c>
      <c r="BJ415" s="295">
        <f t="shared" si="582"/>
        <v>0</v>
      </c>
      <c r="BK415" s="295">
        <f t="shared" si="555"/>
        <v>0</v>
      </c>
      <c r="BL415" s="295">
        <f t="shared" si="583"/>
        <v>0</v>
      </c>
      <c r="BM415">
        <v>34</v>
      </c>
      <c r="BN415" s="325">
        <f t="shared" si="584"/>
        <v>0</v>
      </c>
      <c r="BO415" s="325"/>
      <c r="BP415" s="325"/>
      <c r="BQ415" s="325"/>
      <c r="BR415" s="325"/>
      <c r="BS415" s="394"/>
      <c r="BT415" s="360">
        <f t="shared" si="549"/>
        <v>35</v>
      </c>
      <c r="BU415" s="359" t="str">
        <f t="shared" si="559"/>
        <v>dxx35</v>
      </c>
      <c r="BV415" s="334">
        <f t="shared" si="585"/>
        <v>2</v>
      </c>
      <c r="BW415" s="82">
        <f t="shared" si="586"/>
        <v>0</v>
      </c>
      <c r="BX415" s="295">
        <f t="shared" si="587"/>
        <v>0</v>
      </c>
      <c r="BY415" s="295">
        <f t="shared" si="556"/>
        <v>0</v>
      </c>
      <c r="BZ415" s="295">
        <f t="shared" si="588"/>
        <v>0</v>
      </c>
      <c r="CA415">
        <v>34</v>
      </c>
      <c r="CB415" s="325">
        <f t="shared" si="589"/>
        <v>0</v>
      </c>
      <c r="CC415" s="325"/>
      <c r="CD415" s="325"/>
      <c r="CE415" s="325"/>
      <c r="CF415" s="325"/>
      <c r="CH415" s="394"/>
    </row>
    <row r="416" spans="1:86" ht="15" customHeight="1">
      <c r="A416" s="394"/>
      <c r="B416" s="360">
        <f t="shared" si="539"/>
        <v>36</v>
      </c>
      <c r="C416" s="359" t="str">
        <f t="shared" si="503"/>
        <v>dxx36</v>
      </c>
      <c r="D416" s="334">
        <f t="shared" si="560"/>
        <v>2</v>
      </c>
      <c r="E416" s="82">
        <f t="shared" si="561"/>
        <v>0</v>
      </c>
      <c r="F416" s="295">
        <f t="shared" si="562"/>
        <v>0</v>
      </c>
      <c r="G416" s="295">
        <f t="shared" si="551"/>
        <v>0</v>
      </c>
      <c r="H416" s="295">
        <f t="shared" si="563"/>
        <v>0</v>
      </c>
      <c r="I416" s="156">
        <v>35</v>
      </c>
      <c r="J416" s="325">
        <f t="shared" si="564"/>
        <v>0</v>
      </c>
      <c r="K416" s="325"/>
      <c r="L416" s="325"/>
      <c r="M416" s="325"/>
      <c r="N416" s="325"/>
      <c r="O416" s="394"/>
      <c r="P416" s="360">
        <f t="shared" si="541"/>
        <v>36</v>
      </c>
      <c r="Q416" s="359" t="str">
        <f t="shared" si="504"/>
        <v>dxx36</v>
      </c>
      <c r="R416" s="334">
        <f t="shared" si="565"/>
        <v>2</v>
      </c>
      <c r="S416" s="82">
        <f t="shared" si="566"/>
        <v>0</v>
      </c>
      <c r="T416" s="295">
        <f t="shared" si="567"/>
        <v>0</v>
      </c>
      <c r="U416" s="295">
        <f t="shared" si="552"/>
        <v>0</v>
      </c>
      <c r="V416" s="295">
        <f t="shared" si="568"/>
        <v>0</v>
      </c>
      <c r="W416" s="156">
        <v>35</v>
      </c>
      <c r="X416" s="325">
        <f t="shared" si="569"/>
        <v>0</v>
      </c>
      <c r="Y416" s="325"/>
      <c r="Z416" s="325"/>
      <c r="AA416" s="325"/>
      <c r="AB416" s="325"/>
      <c r="AC416" s="394"/>
      <c r="AD416" s="360">
        <f t="shared" si="543"/>
        <v>36</v>
      </c>
      <c r="AE416" s="359" t="str">
        <f t="shared" si="505"/>
        <v>dxx36</v>
      </c>
      <c r="AF416" s="334">
        <f t="shared" si="570"/>
        <v>2</v>
      </c>
      <c r="AG416" s="82">
        <f t="shared" si="571"/>
        <v>0</v>
      </c>
      <c r="AH416" s="295">
        <f t="shared" si="572"/>
        <v>0</v>
      </c>
      <c r="AI416" s="295">
        <f t="shared" si="553"/>
        <v>0</v>
      </c>
      <c r="AJ416" s="295">
        <f t="shared" si="573"/>
        <v>0</v>
      </c>
      <c r="AK416" s="156">
        <v>35</v>
      </c>
      <c r="AL416" s="325">
        <f t="shared" si="574"/>
        <v>0</v>
      </c>
      <c r="AM416" s="325"/>
      <c r="AN416" s="325"/>
      <c r="AO416" s="325"/>
      <c r="AP416" s="325"/>
      <c r="AQ416" s="394"/>
      <c r="AR416" s="360">
        <f t="shared" si="545"/>
        <v>36</v>
      </c>
      <c r="AS416" s="359" t="str">
        <f t="shared" si="557"/>
        <v>dxx36</v>
      </c>
      <c r="AT416" s="334">
        <f t="shared" si="575"/>
        <v>2</v>
      </c>
      <c r="AU416" s="82">
        <f t="shared" si="576"/>
        <v>0</v>
      </c>
      <c r="AV416" s="295">
        <f t="shared" si="577"/>
        <v>0</v>
      </c>
      <c r="AW416" s="295">
        <f t="shared" si="554"/>
        <v>0</v>
      </c>
      <c r="AX416" s="295">
        <f t="shared" si="578"/>
        <v>0</v>
      </c>
      <c r="AY416" s="156">
        <v>35</v>
      </c>
      <c r="AZ416" s="325">
        <f t="shared" si="579"/>
        <v>0</v>
      </c>
      <c r="BA416" s="325"/>
      <c r="BB416" s="325"/>
      <c r="BC416" s="325"/>
      <c r="BD416" s="325"/>
      <c r="BE416" s="394"/>
      <c r="BF416" s="360">
        <f t="shared" si="547"/>
        <v>36</v>
      </c>
      <c r="BG416" s="359" t="str">
        <f t="shared" si="558"/>
        <v>dxx36</v>
      </c>
      <c r="BH416" s="334">
        <f t="shared" si="580"/>
        <v>2</v>
      </c>
      <c r="BI416" s="82">
        <f t="shared" si="581"/>
        <v>0</v>
      </c>
      <c r="BJ416" s="295">
        <f t="shared" si="582"/>
        <v>0</v>
      </c>
      <c r="BK416" s="295">
        <f t="shared" si="555"/>
        <v>0</v>
      </c>
      <c r="BL416" s="295">
        <f t="shared" si="583"/>
        <v>0</v>
      </c>
      <c r="BM416" s="156">
        <v>35</v>
      </c>
      <c r="BN416" s="325">
        <f t="shared" si="584"/>
        <v>0</v>
      </c>
      <c r="BO416" s="325"/>
      <c r="BP416" s="325"/>
      <c r="BQ416" s="325"/>
      <c r="BR416" s="325"/>
      <c r="BS416" s="394"/>
      <c r="BT416" s="360">
        <f t="shared" si="549"/>
        <v>36</v>
      </c>
      <c r="BU416" s="359" t="str">
        <f t="shared" si="559"/>
        <v>dxx36</v>
      </c>
      <c r="BV416" s="334">
        <f t="shared" si="585"/>
        <v>2</v>
      </c>
      <c r="BW416" s="82">
        <f t="shared" si="586"/>
        <v>0</v>
      </c>
      <c r="BX416" s="295">
        <f t="shared" si="587"/>
        <v>0</v>
      </c>
      <c r="BY416" s="295">
        <f t="shared" si="556"/>
        <v>0</v>
      </c>
      <c r="BZ416" s="295">
        <f t="shared" si="588"/>
        <v>0</v>
      </c>
      <c r="CA416" s="156">
        <v>35</v>
      </c>
      <c r="CB416" s="325">
        <f t="shared" si="589"/>
        <v>0</v>
      </c>
      <c r="CC416" s="325"/>
      <c r="CD416" s="325"/>
      <c r="CE416" s="325"/>
      <c r="CF416" s="325"/>
      <c r="CH416" s="394"/>
    </row>
    <row r="417" spans="1:86" ht="15" customHeight="1">
      <c r="A417" s="394"/>
      <c r="B417" s="360">
        <f t="shared" si="539"/>
        <v>37</v>
      </c>
      <c r="C417" s="359" t="str">
        <f t="shared" si="503"/>
        <v>dxx37</v>
      </c>
      <c r="D417" s="334">
        <f t="shared" si="560"/>
        <v>2</v>
      </c>
      <c r="E417" s="82">
        <f t="shared" si="561"/>
        <v>0</v>
      </c>
      <c r="F417" s="295">
        <f t="shared" si="562"/>
        <v>0</v>
      </c>
      <c r="G417" s="295">
        <f t="shared" si="551"/>
        <v>0</v>
      </c>
      <c r="H417" s="295">
        <f t="shared" si="563"/>
        <v>0</v>
      </c>
      <c r="I417">
        <v>36</v>
      </c>
      <c r="J417" s="325">
        <f t="shared" si="564"/>
        <v>0</v>
      </c>
      <c r="K417" s="325"/>
      <c r="L417" s="325"/>
      <c r="M417" s="325"/>
      <c r="N417" s="325"/>
      <c r="O417" s="394"/>
      <c r="P417" s="360">
        <f t="shared" si="541"/>
        <v>37</v>
      </c>
      <c r="Q417" s="359" t="str">
        <f t="shared" si="504"/>
        <v>dxx37</v>
      </c>
      <c r="R417" s="334">
        <f t="shared" si="565"/>
        <v>2</v>
      </c>
      <c r="S417" s="82">
        <f t="shared" si="566"/>
        <v>0</v>
      </c>
      <c r="T417" s="295">
        <f t="shared" si="567"/>
        <v>0</v>
      </c>
      <c r="U417" s="295">
        <f t="shared" si="552"/>
        <v>0</v>
      </c>
      <c r="V417" s="295">
        <f t="shared" si="568"/>
        <v>0</v>
      </c>
      <c r="W417">
        <v>36</v>
      </c>
      <c r="X417" s="325">
        <f t="shared" si="569"/>
        <v>0</v>
      </c>
      <c r="Y417" s="325"/>
      <c r="Z417" s="325"/>
      <c r="AA417" s="325"/>
      <c r="AB417" s="325"/>
      <c r="AC417" s="394"/>
      <c r="AD417" s="360">
        <f t="shared" si="543"/>
        <v>37</v>
      </c>
      <c r="AE417" s="359" t="str">
        <f t="shared" si="505"/>
        <v>dxx37</v>
      </c>
      <c r="AF417" s="334">
        <f t="shared" si="570"/>
        <v>2</v>
      </c>
      <c r="AG417" s="82">
        <f t="shared" si="571"/>
        <v>0</v>
      </c>
      <c r="AH417" s="295">
        <f t="shared" si="572"/>
        <v>0</v>
      </c>
      <c r="AI417" s="295">
        <f t="shared" si="553"/>
        <v>0</v>
      </c>
      <c r="AJ417" s="295">
        <f t="shared" si="573"/>
        <v>0</v>
      </c>
      <c r="AK417">
        <v>36</v>
      </c>
      <c r="AL417" s="325">
        <f t="shared" si="574"/>
        <v>0</v>
      </c>
      <c r="AM417" s="325"/>
      <c r="AN417" s="325"/>
      <c r="AO417" s="325"/>
      <c r="AP417" s="325"/>
      <c r="AQ417" s="394"/>
      <c r="AR417" s="360">
        <f t="shared" si="545"/>
        <v>37</v>
      </c>
      <c r="AS417" s="359" t="str">
        <f t="shared" si="557"/>
        <v>dxx37</v>
      </c>
      <c r="AT417" s="334">
        <f t="shared" si="575"/>
        <v>2</v>
      </c>
      <c r="AU417" s="82">
        <f t="shared" si="576"/>
        <v>0</v>
      </c>
      <c r="AV417" s="295">
        <f t="shared" si="577"/>
        <v>0</v>
      </c>
      <c r="AW417" s="295">
        <f t="shared" si="554"/>
        <v>0</v>
      </c>
      <c r="AX417" s="295">
        <f t="shared" si="578"/>
        <v>0</v>
      </c>
      <c r="AY417">
        <v>36</v>
      </c>
      <c r="AZ417" s="325">
        <f t="shared" si="579"/>
        <v>0</v>
      </c>
      <c r="BA417" s="325"/>
      <c r="BB417" s="325"/>
      <c r="BC417" s="325"/>
      <c r="BD417" s="325"/>
      <c r="BE417" s="394"/>
      <c r="BF417" s="360">
        <f t="shared" si="547"/>
        <v>37</v>
      </c>
      <c r="BG417" s="359" t="str">
        <f t="shared" si="558"/>
        <v>dxx37</v>
      </c>
      <c r="BH417" s="334">
        <f t="shared" si="580"/>
        <v>2</v>
      </c>
      <c r="BI417" s="82">
        <f t="shared" si="581"/>
        <v>0</v>
      </c>
      <c r="BJ417" s="295">
        <f t="shared" si="582"/>
        <v>0</v>
      </c>
      <c r="BK417" s="295">
        <f t="shared" si="555"/>
        <v>0</v>
      </c>
      <c r="BL417" s="295">
        <f t="shared" si="583"/>
        <v>0</v>
      </c>
      <c r="BM417">
        <v>36</v>
      </c>
      <c r="BN417" s="325">
        <f t="shared" si="584"/>
        <v>0</v>
      </c>
      <c r="BO417" s="325"/>
      <c r="BP417" s="325"/>
      <c r="BQ417" s="325"/>
      <c r="BR417" s="325"/>
      <c r="BS417" s="394"/>
      <c r="BT417" s="360">
        <f t="shared" si="549"/>
        <v>37</v>
      </c>
      <c r="BU417" s="359" t="str">
        <f t="shared" si="559"/>
        <v>dxx37</v>
      </c>
      <c r="BV417" s="334">
        <f t="shared" si="585"/>
        <v>2</v>
      </c>
      <c r="BW417" s="82">
        <f t="shared" si="586"/>
        <v>0</v>
      </c>
      <c r="BX417" s="295">
        <f t="shared" si="587"/>
        <v>0</v>
      </c>
      <c r="BY417" s="295">
        <f t="shared" si="556"/>
        <v>0</v>
      </c>
      <c r="BZ417" s="295">
        <f t="shared" si="588"/>
        <v>0</v>
      </c>
      <c r="CA417">
        <v>36</v>
      </c>
      <c r="CB417" s="325">
        <f t="shared" si="589"/>
        <v>0</v>
      </c>
      <c r="CC417" s="325"/>
      <c r="CD417" s="325"/>
      <c r="CE417" s="325"/>
      <c r="CF417" s="325"/>
      <c r="CH417" s="394"/>
    </row>
    <row r="418" spans="1:86" ht="15" customHeight="1">
      <c r="A418" s="394"/>
      <c r="B418" s="360">
        <f t="shared" si="539"/>
        <v>38</v>
      </c>
      <c r="C418" s="359" t="str">
        <f t="shared" si="503"/>
        <v>dxx38</v>
      </c>
      <c r="D418" s="334">
        <f t="shared" si="560"/>
        <v>2</v>
      </c>
      <c r="E418" s="82">
        <f t="shared" si="561"/>
        <v>0</v>
      </c>
      <c r="F418" s="295">
        <f t="shared" si="562"/>
        <v>0</v>
      </c>
      <c r="G418" s="295">
        <f t="shared" si="551"/>
        <v>0</v>
      </c>
      <c r="H418" s="295">
        <f t="shared" si="563"/>
        <v>0</v>
      </c>
      <c r="I418" s="156">
        <v>37</v>
      </c>
      <c r="J418" s="325">
        <f t="shared" si="564"/>
        <v>0</v>
      </c>
      <c r="K418" s="325"/>
      <c r="L418" s="325"/>
      <c r="M418" s="325"/>
      <c r="N418" s="325"/>
      <c r="O418" s="394"/>
      <c r="P418" s="360">
        <f t="shared" si="541"/>
        <v>38</v>
      </c>
      <c r="Q418" s="359" t="str">
        <f t="shared" si="504"/>
        <v>dxx38</v>
      </c>
      <c r="R418" s="334">
        <f t="shared" si="565"/>
        <v>2</v>
      </c>
      <c r="S418" s="82">
        <f t="shared" si="566"/>
        <v>0</v>
      </c>
      <c r="T418" s="295">
        <f t="shared" si="567"/>
        <v>0</v>
      </c>
      <c r="U418" s="295">
        <f t="shared" si="552"/>
        <v>0</v>
      </c>
      <c r="V418" s="295">
        <f t="shared" si="568"/>
        <v>0</v>
      </c>
      <c r="W418" s="156">
        <v>37</v>
      </c>
      <c r="X418" s="325">
        <f t="shared" si="569"/>
        <v>0</v>
      </c>
      <c r="Y418" s="325"/>
      <c r="Z418" s="325"/>
      <c r="AA418" s="325"/>
      <c r="AB418" s="325"/>
      <c r="AC418" s="394"/>
      <c r="AD418" s="360">
        <f t="shared" si="543"/>
        <v>38</v>
      </c>
      <c r="AE418" s="359" t="str">
        <f t="shared" si="505"/>
        <v>dxx38</v>
      </c>
      <c r="AF418" s="334">
        <f t="shared" si="570"/>
        <v>2</v>
      </c>
      <c r="AG418" s="82">
        <f t="shared" si="571"/>
        <v>0</v>
      </c>
      <c r="AH418" s="295">
        <f t="shared" si="572"/>
        <v>0</v>
      </c>
      <c r="AI418" s="295">
        <f t="shared" si="553"/>
        <v>0</v>
      </c>
      <c r="AJ418" s="295">
        <f t="shared" si="573"/>
        <v>0</v>
      </c>
      <c r="AK418" s="156">
        <v>37</v>
      </c>
      <c r="AL418" s="325">
        <f t="shared" si="574"/>
        <v>0</v>
      </c>
      <c r="AM418" s="325"/>
      <c r="AN418" s="325"/>
      <c r="AO418" s="325"/>
      <c r="AP418" s="325"/>
      <c r="AQ418" s="394"/>
      <c r="AR418" s="360">
        <f t="shared" si="545"/>
        <v>38</v>
      </c>
      <c r="AS418" s="359" t="str">
        <f t="shared" si="557"/>
        <v>dxx38</v>
      </c>
      <c r="AT418" s="334">
        <f t="shared" si="575"/>
        <v>2</v>
      </c>
      <c r="AU418" s="82">
        <f t="shared" si="576"/>
        <v>0</v>
      </c>
      <c r="AV418" s="295">
        <f t="shared" si="577"/>
        <v>0</v>
      </c>
      <c r="AW418" s="295">
        <f t="shared" si="554"/>
        <v>0</v>
      </c>
      <c r="AX418" s="295">
        <f t="shared" si="578"/>
        <v>0</v>
      </c>
      <c r="AY418" s="156">
        <v>37</v>
      </c>
      <c r="AZ418" s="325">
        <f t="shared" si="579"/>
        <v>0</v>
      </c>
      <c r="BA418" s="325"/>
      <c r="BB418" s="325"/>
      <c r="BC418" s="325"/>
      <c r="BD418" s="325"/>
      <c r="BE418" s="394"/>
      <c r="BF418" s="360">
        <f t="shared" si="547"/>
        <v>38</v>
      </c>
      <c r="BG418" s="359" t="str">
        <f t="shared" si="558"/>
        <v>dxx38</v>
      </c>
      <c r="BH418" s="334">
        <f t="shared" si="580"/>
        <v>2</v>
      </c>
      <c r="BI418" s="82">
        <f t="shared" si="581"/>
        <v>0</v>
      </c>
      <c r="BJ418" s="295">
        <f t="shared" si="582"/>
        <v>0</v>
      </c>
      <c r="BK418" s="295">
        <f t="shared" si="555"/>
        <v>0</v>
      </c>
      <c r="BL418" s="295">
        <f t="shared" si="583"/>
        <v>0</v>
      </c>
      <c r="BM418" s="156">
        <v>37</v>
      </c>
      <c r="BN418" s="325">
        <f t="shared" si="584"/>
        <v>0</v>
      </c>
      <c r="BO418" s="325"/>
      <c r="BP418" s="325"/>
      <c r="BQ418" s="325"/>
      <c r="BR418" s="325"/>
      <c r="BS418" s="394"/>
      <c r="BT418" s="360">
        <f t="shared" si="549"/>
        <v>38</v>
      </c>
      <c r="BU418" s="359" t="str">
        <f t="shared" si="559"/>
        <v>dxx38</v>
      </c>
      <c r="BV418" s="334">
        <f t="shared" si="585"/>
        <v>2</v>
      </c>
      <c r="BW418" s="82">
        <f t="shared" si="586"/>
        <v>0</v>
      </c>
      <c r="BX418" s="295">
        <f t="shared" si="587"/>
        <v>0</v>
      </c>
      <c r="BY418" s="295">
        <f t="shared" si="556"/>
        <v>0</v>
      </c>
      <c r="BZ418" s="295">
        <f t="shared" si="588"/>
        <v>0</v>
      </c>
      <c r="CA418" s="156">
        <v>37</v>
      </c>
      <c r="CB418" s="325">
        <f t="shared" si="589"/>
        <v>0</v>
      </c>
      <c r="CC418" s="325"/>
      <c r="CD418" s="325"/>
      <c r="CE418" s="325"/>
      <c r="CF418" s="325"/>
      <c r="CH418" s="394"/>
    </row>
    <row r="419" spans="1:86" ht="15" customHeight="1">
      <c r="A419" s="394"/>
      <c r="B419" s="360">
        <f t="shared" si="539"/>
        <v>39</v>
      </c>
      <c r="C419" s="359" t="str">
        <f t="shared" si="503"/>
        <v>dxx39</v>
      </c>
      <c r="D419" s="334">
        <f t="shared" si="560"/>
        <v>2</v>
      </c>
      <c r="E419" s="82">
        <f t="shared" si="561"/>
        <v>0</v>
      </c>
      <c r="F419" s="295">
        <f t="shared" si="562"/>
        <v>0</v>
      </c>
      <c r="G419" s="295">
        <f t="shared" si="551"/>
        <v>0</v>
      </c>
      <c r="H419" s="295">
        <f t="shared" si="563"/>
        <v>0</v>
      </c>
      <c r="I419">
        <v>38</v>
      </c>
      <c r="J419" s="325">
        <f t="shared" si="564"/>
        <v>0</v>
      </c>
      <c r="K419" s="325"/>
      <c r="L419" s="325"/>
      <c r="M419" s="325"/>
      <c r="N419" s="325"/>
      <c r="O419" s="394"/>
      <c r="P419" s="360">
        <f t="shared" si="541"/>
        <v>39</v>
      </c>
      <c r="Q419" s="359" t="str">
        <f t="shared" si="504"/>
        <v>dxx39</v>
      </c>
      <c r="R419" s="334">
        <f t="shared" si="565"/>
        <v>2</v>
      </c>
      <c r="S419" s="82">
        <f t="shared" si="566"/>
        <v>0</v>
      </c>
      <c r="T419" s="295">
        <f t="shared" si="567"/>
        <v>0</v>
      </c>
      <c r="U419" s="295">
        <f t="shared" si="552"/>
        <v>0</v>
      </c>
      <c r="V419" s="295">
        <f t="shared" si="568"/>
        <v>0</v>
      </c>
      <c r="W419">
        <v>38</v>
      </c>
      <c r="X419" s="325">
        <f t="shared" si="569"/>
        <v>0</v>
      </c>
      <c r="Y419" s="325"/>
      <c r="Z419" s="325"/>
      <c r="AA419" s="325"/>
      <c r="AB419" s="325"/>
      <c r="AC419" s="394"/>
      <c r="AD419" s="360">
        <f t="shared" si="543"/>
        <v>39</v>
      </c>
      <c r="AE419" s="359" t="str">
        <f t="shared" si="505"/>
        <v>dxx39</v>
      </c>
      <c r="AF419" s="334">
        <f t="shared" si="570"/>
        <v>2</v>
      </c>
      <c r="AG419" s="82">
        <f t="shared" si="571"/>
        <v>0</v>
      </c>
      <c r="AH419" s="295">
        <f t="shared" si="572"/>
        <v>0</v>
      </c>
      <c r="AI419" s="295">
        <f t="shared" si="553"/>
        <v>0</v>
      </c>
      <c r="AJ419" s="295">
        <f t="shared" si="573"/>
        <v>0</v>
      </c>
      <c r="AK419">
        <v>38</v>
      </c>
      <c r="AL419" s="325">
        <f t="shared" si="574"/>
        <v>0</v>
      </c>
      <c r="AM419" s="325"/>
      <c r="AN419" s="325"/>
      <c r="AO419" s="325"/>
      <c r="AP419" s="325"/>
      <c r="AQ419" s="394"/>
      <c r="AR419" s="360">
        <f t="shared" si="545"/>
        <v>39</v>
      </c>
      <c r="AS419" s="359" t="str">
        <f t="shared" si="557"/>
        <v>dxx39</v>
      </c>
      <c r="AT419" s="334">
        <f t="shared" si="575"/>
        <v>2</v>
      </c>
      <c r="AU419" s="82">
        <f t="shared" si="576"/>
        <v>0</v>
      </c>
      <c r="AV419" s="295">
        <f t="shared" si="577"/>
        <v>0</v>
      </c>
      <c r="AW419" s="295">
        <f t="shared" si="554"/>
        <v>0</v>
      </c>
      <c r="AX419" s="295">
        <f t="shared" si="578"/>
        <v>0</v>
      </c>
      <c r="AY419">
        <v>38</v>
      </c>
      <c r="AZ419" s="325">
        <f t="shared" si="579"/>
        <v>0</v>
      </c>
      <c r="BA419" s="325"/>
      <c r="BB419" s="325"/>
      <c r="BC419" s="325"/>
      <c r="BD419" s="325"/>
      <c r="BE419" s="394"/>
      <c r="BF419" s="360">
        <f t="shared" si="547"/>
        <v>39</v>
      </c>
      <c r="BG419" s="359" t="str">
        <f t="shared" si="558"/>
        <v>dxx39</v>
      </c>
      <c r="BH419" s="334">
        <f t="shared" si="580"/>
        <v>2</v>
      </c>
      <c r="BI419" s="82">
        <f t="shared" si="581"/>
        <v>0</v>
      </c>
      <c r="BJ419" s="295">
        <f t="shared" si="582"/>
        <v>0</v>
      </c>
      <c r="BK419" s="295">
        <f t="shared" si="555"/>
        <v>0</v>
      </c>
      <c r="BL419" s="295">
        <f t="shared" si="583"/>
        <v>0</v>
      </c>
      <c r="BM419">
        <v>38</v>
      </c>
      <c r="BN419" s="325">
        <f t="shared" si="584"/>
        <v>0</v>
      </c>
      <c r="BO419" s="325"/>
      <c r="BP419" s="325"/>
      <c r="BQ419" s="325"/>
      <c r="BR419" s="325"/>
      <c r="BS419" s="394"/>
      <c r="BT419" s="360">
        <f t="shared" si="549"/>
        <v>39</v>
      </c>
      <c r="BU419" s="359" t="str">
        <f t="shared" si="559"/>
        <v>dxx39</v>
      </c>
      <c r="BV419" s="334">
        <f t="shared" si="585"/>
        <v>2</v>
      </c>
      <c r="BW419" s="82">
        <f t="shared" si="586"/>
        <v>0</v>
      </c>
      <c r="BX419" s="295">
        <f t="shared" si="587"/>
        <v>0</v>
      </c>
      <c r="BY419" s="295">
        <f t="shared" si="556"/>
        <v>0</v>
      </c>
      <c r="BZ419" s="295">
        <f t="shared" si="588"/>
        <v>0</v>
      </c>
      <c r="CA419">
        <v>38</v>
      </c>
      <c r="CB419" s="325">
        <f t="shared" si="589"/>
        <v>0</v>
      </c>
      <c r="CC419" s="325"/>
      <c r="CD419" s="325"/>
      <c r="CE419" s="325"/>
      <c r="CF419" s="325"/>
      <c r="CH419" s="394"/>
    </row>
    <row r="420" spans="1:86" ht="15" customHeight="1">
      <c r="A420" s="394"/>
      <c r="B420" s="360">
        <f t="shared" si="539"/>
        <v>40</v>
      </c>
      <c r="C420" s="359" t="str">
        <f t="shared" si="503"/>
        <v>dxx40</v>
      </c>
      <c r="D420" s="334">
        <f t="shared" si="560"/>
        <v>2</v>
      </c>
      <c r="E420" s="82">
        <f t="shared" si="561"/>
        <v>0</v>
      </c>
      <c r="F420" s="295">
        <f t="shared" si="562"/>
        <v>0</v>
      </c>
      <c r="G420" s="295">
        <f t="shared" si="551"/>
        <v>0</v>
      </c>
      <c r="H420" s="295">
        <f t="shared" si="563"/>
        <v>0</v>
      </c>
      <c r="I420" s="156">
        <v>39</v>
      </c>
      <c r="J420" s="325">
        <f t="shared" si="564"/>
        <v>0</v>
      </c>
      <c r="K420" s="325"/>
      <c r="L420" s="325"/>
      <c r="M420" s="325"/>
      <c r="N420" s="325"/>
      <c r="O420" s="394"/>
      <c r="P420" s="360">
        <f t="shared" si="541"/>
        <v>40</v>
      </c>
      <c r="Q420" s="359" t="str">
        <f t="shared" si="504"/>
        <v>dxx40</v>
      </c>
      <c r="R420" s="334">
        <f t="shared" si="565"/>
        <v>2</v>
      </c>
      <c r="S420" s="82">
        <f t="shared" si="566"/>
        <v>0</v>
      </c>
      <c r="T420" s="295">
        <f t="shared" si="567"/>
        <v>0</v>
      </c>
      <c r="U420" s="295">
        <f t="shared" si="552"/>
        <v>0</v>
      </c>
      <c r="V420" s="295">
        <f t="shared" si="568"/>
        <v>0</v>
      </c>
      <c r="W420" s="156">
        <v>39</v>
      </c>
      <c r="X420" s="325">
        <f t="shared" si="569"/>
        <v>0</v>
      </c>
      <c r="Y420" s="325"/>
      <c r="Z420" s="325"/>
      <c r="AA420" s="325"/>
      <c r="AB420" s="325"/>
      <c r="AC420" s="394"/>
      <c r="AD420" s="360">
        <f t="shared" si="543"/>
        <v>40</v>
      </c>
      <c r="AE420" s="359" t="str">
        <f t="shared" si="505"/>
        <v>dxx40</v>
      </c>
      <c r="AF420" s="334">
        <f t="shared" si="570"/>
        <v>2</v>
      </c>
      <c r="AG420" s="82">
        <f t="shared" si="571"/>
        <v>0</v>
      </c>
      <c r="AH420" s="295">
        <f t="shared" si="572"/>
        <v>0</v>
      </c>
      <c r="AI420" s="295">
        <f t="shared" si="553"/>
        <v>0</v>
      </c>
      <c r="AJ420" s="295">
        <f t="shared" si="573"/>
        <v>0</v>
      </c>
      <c r="AK420" s="156">
        <v>39</v>
      </c>
      <c r="AL420" s="325">
        <f t="shared" si="574"/>
        <v>0</v>
      </c>
      <c r="AM420" s="325"/>
      <c r="AN420" s="325"/>
      <c r="AO420" s="325"/>
      <c r="AP420" s="325"/>
      <c r="AQ420" s="394"/>
      <c r="AR420" s="360">
        <f t="shared" si="545"/>
        <v>40</v>
      </c>
      <c r="AS420" s="359" t="str">
        <f t="shared" si="557"/>
        <v>dxx40</v>
      </c>
      <c r="AT420" s="334">
        <f t="shared" si="575"/>
        <v>2</v>
      </c>
      <c r="AU420" s="82">
        <f t="shared" si="576"/>
        <v>0</v>
      </c>
      <c r="AV420" s="295">
        <f t="shared" si="577"/>
        <v>0</v>
      </c>
      <c r="AW420" s="295">
        <f t="shared" si="554"/>
        <v>0</v>
      </c>
      <c r="AX420" s="295">
        <f t="shared" si="578"/>
        <v>0</v>
      </c>
      <c r="AY420" s="156">
        <v>39</v>
      </c>
      <c r="AZ420" s="325">
        <f t="shared" si="579"/>
        <v>0</v>
      </c>
      <c r="BA420" s="325"/>
      <c r="BB420" s="325"/>
      <c r="BC420" s="325"/>
      <c r="BD420" s="325"/>
      <c r="BE420" s="394"/>
      <c r="BF420" s="360">
        <f t="shared" si="547"/>
        <v>40</v>
      </c>
      <c r="BG420" s="359" t="str">
        <f t="shared" si="558"/>
        <v>dxx40</v>
      </c>
      <c r="BH420" s="334">
        <f t="shared" si="580"/>
        <v>2</v>
      </c>
      <c r="BI420" s="82">
        <f t="shared" si="581"/>
        <v>0</v>
      </c>
      <c r="BJ420" s="295">
        <f t="shared" si="582"/>
        <v>0</v>
      </c>
      <c r="BK420" s="295">
        <f t="shared" si="555"/>
        <v>0</v>
      </c>
      <c r="BL420" s="295">
        <f t="shared" si="583"/>
        <v>0</v>
      </c>
      <c r="BM420" s="156">
        <v>39</v>
      </c>
      <c r="BN420" s="325">
        <f t="shared" si="584"/>
        <v>0</v>
      </c>
      <c r="BO420" s="325"/>
      <c r="BP420" s="325"/>
      <c r="BQ420" s="325"/>
      <c r="BR420" s="325"/>
      <c r="BS420" s="394"/>
      <c r="BT420" s="360">
        <f t="shared" si="549"/>
        <v>40</v>
      </c>
      <c r="BU420" s="359" t="str">
        <f t="shared" si="559"/>
        <v>dxx40</v>
      </c>
      <c r="BV420" s="334">
        <f t="shared" si="585"/>
        <v>2</v>
      </c>
      <c r="BW420" s="82">
        <f t="shared" si="586"/>
        <v>0</v>
      </c>
      <c r="BX420" s="295">
        <f t="shared" si="587"/>
        <v>0</v>
      </c>
      <c r="BY420" s="295">
        <f t="shared" si="556"/>
        <v>0</v>
      </c>
      <c r="BZ420" s="295">
        <f t="shared" si="588"/>
        <v>0</v>
      </c>
      <c r="CA420" s="156">
        <v>39</v>
      </c>
      <c r="CB420" s="325">
        <f t="shared" si="589"/>
        <v>0</v>
      </c>
      <c r="CC420" s="325"/>
      <c r="CD420" s="325"/>
      <c r="CE420" s="325"/>
      <c r="CF420" s="325"/>
      <c r="CH420" s="394"/>
    </row>
    <row r="421" spans="1:86" ht="15" customHeight="1">
      <c r="A421" s="394"/>
      <c r="B421" s="360">
        <f t="shared" si="539"/>
        <v>41</v>
      </c>
      <c r="C421" s="359" t="str">
        <f t="shared" si="503"/>
        <v>dxx41</v>
      </c>
      <c r="D421" s="334">
        <f t="shared" si="560"/>
        <v>2</v>
      </c>
      <c r="E421" s="82">
        <f t="shared" si="561"/>
        <v>0</v>
      </c>
      <c r="F421" s="295">
        <f t="shared" si="562"/>
        <v>0</v>
      </c>
      <c r="G421" s="295">
        <f t="shared" si="551"/>
        <v>0</v>
      </c>
      <c r="H421" s="295">
        <f t="shared" si="563"/>
        <v>0</v>
      </c>
      <c r="I421">
        <v>40</v>
      </c>
      <c r="J421" s="325">
        <f t="shared" si="564"/>
        <v>0</v>
      </c>
      <c r="K421" s="325"/>
      <c r="L421" s="325"/>
      <c r="M421" s="325"/>
      <c r="N421" s="325"/>
      <c r="O421" s="394"/>
      <c r="P421" s="360">
        <f t="shared" si="541"/>
        <v>41</v>
      </c>
      <c r="Q421" s="359" t="str">
        <f t="shared" si="504"/>
        <v>dxx41</v>
      </c>
      <c r="R421" s="334">
        <f t="shared" si="565"/>
        <v>2</v>
      </c>
      <c r="S421" s="82">
        <f t="shared" si="566"/>
        <v>0</v>
      </c>
      <c r="T421" s="295">
        <f t="shared" si="567"/>
        <v>0</v>
      </c>
      <c r="U421" s="295">
        <f t="shared" si="552"/>
        <v>0</v>
      </c>
      <c r="V421" s="295">
        <f t="shared" si="568"/>
        <v>0</v>
      </c>
      <c r="W421">
        <v>40</v>
      </c>
      <c r="X421" s="325">
        <f t="shared" si="569"/>
        <v>0</v>
      </c>
      <c r="Y421" s="325"/>
      <c r="Z421" s="325"/>
      <c r="AA421" s="325"/>
      <c r="AB421" s="325"/>
      <c r="AC421" s="394"/>
      <c r="AD421" s="360">
        <f t="shared" si="543"/>
        <v>41</v>
      </c>
      <c r="AE421" s="359" t="str">
        <f t="shared" si="505"/>
        <v>dxx41</v>
      </c>
      <c r="AF421" s="334">
        <f t="shared" si="570"/>
        <v>2</v>
      </c>
      <c r="AG421" s="82">
        <f t="shared" si="571"/>
        <v>0</v>
      </c>
      <c r="AH421" s="295">
        <f t="shared" si="572"/>
        <v>0</v>
      </c>
      <c r="AI421" s="295">
        <f t="shared" si="553"/>
        <v>0</v>
      </c>
      <c r="AJ421" s="295">
        <f t="shared" si="573"/>
        <v>0</v>
      </c>
      <c r="AK421">
        <v>40</v>
      </c>
      <c r="AL421" s="325">
        <f t="shared" si="574"/>
        <v>0</v>
      </c>
      <c r="AM421" s="325"/>
      <c r="AN421" s="325"/>
      <c r="AO421" s="325"/>
      <c r="AP421" s="325"/>
      <c r="AQ421" s="394"/>
      <c r="AR421" s="360">
        <f t="shared" si="545"/>
        <v>41</v>
      </c>
      <c r="AS421" s="359" t="str">
        <f t="shared" si="557"/>
        <v>dxx41</v>
      </c>
      <c r="AT421" s="334">
        <f t="shared" si="575"/>
        <v>2</v>
      </c>
      <c r="AU421" s="82">
        <f t="shared" si="576"/>
        <v>0</v>
      </c>
      <c r="AV421" s="295">
        <f t="shared" si="577"/>
        <v>0</v>
      </c>
      <c r="AW421" s="295">
        <f t="shared" si="554"/>
        <v>0</v>
      </c>
      <c r="AX421" s="295">
        <f t="shared" si="578"/>
        <v>0</v>
      </c>
      <c r="AY421">
        <v>40</v>
      </c>
      <c r="AZ421" s="325">
        <f t="shared" si="579"/>
        <v>0</v>
      </c>
      <c r="BA421" s="325"/>
      <c r="BB421" s="325"/>
      <c r="BC421" s="325"/>
      <c r="BD421" s="325"/>
      <c r="BE421" s="394"/>
      <c r="BF421" s="360">
        <f t="shared" si="547"/>
        <v>41</v>
      </c>
      <c r="BG421" s="359" t="str">
        <f t="shared" si="558"/>
        <v>dxx41</v>
      </c>
      <c r="BH421" s="334">
        <f t="shared" si="580"/>
        <v>2</v>
      </c>
      <c r="BI421" s="82">
        <f t="shared" si="581"/>
        <v>0</v>
      </c>
      <c r="BJ421" s="295">
        <f t="shared" si="582"/>
        <v>0</v>
      </c>
      <c r="BK421" s="295">
        <f t="shared" si="555"/>
        <v>0</v>
      </c>
      <c r="BL421" s="295">
        <f t="shared" si="583"/>
        <v>0</v>
      </c>
      <c r="BM421">
        <v>40</v>
      </c>
      <c r="BN421" s="325">
        <f t="shared" si="584"/>
        <v>0</v>
      </c>
      <c r="BO421" s="325"/>
      <c r="BP421" s="325"/>
      <c r="BQ421" s="325"/>
      <c r="BR421" s="325"/>
      <c r="BS421" s="394"/>
      <c r="BT421" s="360">
        <f t="shared" si="549"/>
        <v>41</v>
      </c>
      <c r="BU421" s="359" t="str">
        <f t="shared" si="559"/>
        <v>dxx41</v>
      </c>
      <c r="BV421" s="334">
        <f t="shared" si="585"/>
        <v>2</v>
      </c>
      <c r="BW421" s="82">
        <f t="shared" si="586"/>
        <v>0</v>
      </c>
      <c r="BX421" s="295">
        <f t="shared" si="587"/>
        <v>0</v>
      </c>
      <c r="BY421" s="295">
        <f t="shared" si="556"/>
        <v>0</v>
      </c>
      <c r="BZ421" s="295">
        <f t="shared" si="588"/>
        <v>0</v>
      </c>
      <c r="CA421">
        <v>40</v>
      </c>
      <c r="CB421" s="325">
        <f t="shared" si="589"/>
        <v>0</v>
      </c>
      <c r="CC421" s="325"/>
      <c r="CD421" s="325"/>
      <c r="CE421" s="325"/>
      <c r="CF421" s="325"/>
      <c r="CH421" s="394"/>
    </row>
    <row r="422" spans="1:86" ht="15" customHeight="1">
      <c r="A422" s="394"/>
      <c r="B422" s="360">
        <f t="shared" si="539"/>
        <v>42</v>
      </c>
      <c r="C422" s="359" t="str">
        <f t="shared" si="503"/>
        <v>dxx42</v>
      </c>
      <c r="D422" s="334">
        <f t="shared" si="560"/>
        <v>2</v>
      </c>
      <c r="E422" s="82">
        <f t="shared" si="561"/>
        <v>0</v>
      </c>
      <c r="F422" s="295">
        <f t="shared" si="562"/>
        <v>0</v>
      </c>
      <c r="G422" s="295">
        <f t="shared" si="551"/>
        <v>0</v>
      </c>
      <c r="H422" s="295">
        <f t="shared" si="563"/>
        <v>0</v>
      </c>
      <c r="I422">
        <v>41</v>
      </c>
      <c r="J422" s="325">
        <f t="shared" si="564"/>
        <v>0</v>
      </c>
      <c r="K422" s="325"/>
      <c r="L422" s="325"/>
      <c r="M422" s="325"/>
      <c r="N422" s="325"/>
      <c r="O422" s="394"/>
      <c r="P422" s="360">
        <f t="shared" si="541"/>
        <v>42</v>
      </c>
      <c r="Q422" s="359" t="str">
        <f t="shared" si="504"/>
        <v>dxx42</v>
      </c>
      <c r="R422" s="334">
        <f t="shared" si="565"/>
        <v>2</v>
      </c>
      <c r="S422" s="82">
        <f t="shared" si="566"/>
        <v>0</v>
      </c>
      <c r="T422" s="295">
        <f t="shared" si="567"/>
        <v>0</v>
      </c>
      <c r="U422" s="295">
        <f t="shared" si="552"/>
        <v>0</v>
      </c>
      <c r="V422" s="295">
        <f t="shared" si="568"/>
        <v>0</v>
      </c>
      <c r="W422">
        <v>41</v>
      </c>
      <c r="X422" s="325">
        <f t="shared" si="569"/>
        <v>0</v>
      </c>
      <c r="Y422" s="325"/>
      <c r="Z422" s="325"/>
      <c r="AA422" s="325"/>
      <c r="AB422" s="325"/>
      <c r="AC422" s="394"/>
      <c r="AD422" s="360">
        <f t="shared" si="543"/>
        <v>42</v>
      </c>
      <c r="AE422" s="359" t="str">
        <f t="shared" si="505"/>
        <v>dxx42</v>
      </c>
      <c r="AF422" s="334">
        <f t="shared" si="570"/>
        <v>2</v>
      </c>
      <c r="AG422" s="82">
        <f t="shared" si="571"/>
        <v>0</v>
      </c>
      <c r="AH422" s="295">
        <f t="shared" si="572"/>
        <v>0</v>
      </c>
      <c r="AI422" s="295">
        <f t="shared" si="553"/>
        <v>0</v>
      </c>
      <c r="AJ422" s="295">
        <f t="shared" si="573"/>
        <v>0</v>
      </c>
      <c r="AK422">
        <v>41</v>
      </c>
      <c r="AL422" s="325">
        <f t="shared" si="574"/>
        <v>0</v>
      </c>
      <c r="AM422" s="325"/>
      <c r="AN422" s="325"/>
      <c r="AO422" s="325"/>
      <c r="AP422" s="325"/>
      <c r="AQ422" s="394"/>
      <c r="AR422" s="360">
        <f t="shared" si="545"/>
        <v>42</v>
      </c>
      <c r="AS422" s="359" t="str">
        <f t="shared" si="557"/>
        <v>dxx42</v>
      </c>
      <c r="AT422" s="334">
        <f t="shared" si="575"/>
        <v>2</v>
      </c>
      <c r="AU422" s="82">
        <f t="shared" si="576"/>
        <v>0</v>
      </c>
      <c r="AV422" s="295">
        <f t="shared" si="577"/>
        <v>0</v>
      </c>
      <c r="AW422" s="295">
        <f t="shared" si="554"/>
        <v>0</v>
      </c>
      <c r="AX422" s="295">
        <f t="shared" si="578"/>
        <v>0</v>
      </c>
      <c r="AY422">
        <v>41</v>
      </c>
      <c r="AZ422" s="325">
        <f t="shared" si="579"/>
        <v>0</v>
      </c>
      <c r="BA422" s="325"/>
      <c r="BB422" s="325"/>
      <c r="BC422" s="325"/>
      <c r="BD422" s="325"/>
      <c r="BE422" s="394"/>
      <c r="BF422" s="360">
        <f t="shared" si="547"/>
        <v>42</v>
      </c>
      <c r="BG422" s="359" t="str">
        <f t="shared" si="558"/>
        <v>dxx42</v>
      </c>
      <c r="BH422" s="334">
        <f t="shared" si="580"/>
        <v>2</v>
      </c>
      <c r="BI422" s="82">
        <f t="shared" si="581"/>
        <v>0</v>
      </c>
      <c r="BJ422" s="295">
        <f t="shared" si="582"/>
        <v>0</v>
      </c>
      <c r="BK422" s="295">
        <f t="shared" si="555"/>
        <v>0</v>
      </c>
      <c r="BL422" s="295">
        <f t="shared" si="583"/>
        <v>0</v>
      </c>
      <c r="BM422">
        <v>41</v>
      </c>
      <c r="BN422" s="325">
        <f t="shared" si="584"/>
        <v>0</v>
      </c>
      <c r="BO422" s="325"/>
      <c r="BP422" s="325"/>
      <c r="BQ422" s="325"/>
      <c r="BR422" s="325"/>
      <c r="BS422" s="394"/>
      <c r="BT422" s="360">
        <f t="shared" si="549"/>
        <v>42</v>
      </c>
      <c r="BU422" s="359" t="str">
        <f t="shared" si="559"/>
        <v>dxx42</v>
      </c>
      <c r="BV422" s="334">
        <f t="shared" si="585"/>
        <v>2</v>
      </c>
      <c r="BW422" s="82">
        <f t="shared" si="586"/>
        <v>0</v>
      </c>
      <c r="BX422" s="295">
        <f t="shared" si="587"/>
        <v>0</v>
      </c>
      <c r="BY422" s="295">
        <f t="shared" si="556"/>
        <v>0</v>
      </c>
      <c r="BZ422" s="295">
        <f t="shared" si="588"/>
        <v>0</v>
      </c>
      <c r="CA422">
        <v>41</v>
      </c>
      <c r="CB422" s="325">
        <f t="shared" si="589"/>
        <v>0</v>
      </c>
      <c r="CC422" s="325"/>
      <c r="CD422" s="325"/>
      <c r="CE422" s="325"/>
      <c r="CF422" s="325"/>
      <c r="CH422" s="394"/>
    </row>
    <row r="423" spans="1:86" ht="15" customHeight="1">
      <c r="A423" s="394"/>
      <c r="B423" s="360">
        <f t="shared" si="539"/>
        <v>43</v>
      </c>
      <c r="C423" s="359" t="str">
        <f t="shared" si="503"/>
        <v>dxx43</v>
      </c>
      <c r="D423" s="334">
        <f t="shared" si="560"/>
        <v>2</v>
      </c>
      <c r="E423" s="82">
        <f t="shared" si="561"/>
        <v>0</v>
      </c>
      <c r="F423" s="295">
        <f t="shared" si="562"/>
        <v>0</v>
      </c>
      <c r="G423" s="295">
        <f t="shared" si="551"/>
        <v>0</v>
      </c>
      <c r="H423" s="295">
        <f t="shared" si="563"/>
        <v>0</v>
      </c>
      <c r="I423" s="156">
        <v>42</v>
      </c>
      <c r="J423" s="325">
        <f t="shared" si="564"/>
        <v>0</v>
      </c>
      <c r="K423" s="325"/>
      <c r="L423" s="325"/>
      <c r="M423" s="325"/>
      <c r="N423" s="325"/>
      <c r="O423" s="394"/>
      <c r="P423" s="360">
        <f t="shared" si="541"/>
        <v>43</v>
      </c>
      <c r="Q423" s="359" t="str">
        <f t="shared" si="504"/>
        <v>dxx43</v>
      </c>
      <c r="R423" s="334">
        <f t="shared" si="565"/>
        <v>2</v>
      </c>
      <c r="S423" s="82">
        <f t="shared" si="566"/>
        <v>0</v>
      </c>
      <c r="T423" s="295">
        <f t="shared" si="567"/>
        <v>0</v>
      </c>
      <c r="U423" s="295">
        <f t="shared" si="552"/>
        <v>0</v>
      </c>
      <c r="V423" s="295">
        <f t="shared" si="568"/>
        <v>0</v>
      </c>
      <c r="W423" s="156">
        <v>42</v>
      </c>
      <c r="X423" s="325">
        <f t="shared" si="569"/>
        <v>0</v>
      </c>
      <c r="Y423" s="325"/>
      <c r="Z423" s="325"/>
      <c r="AA423" s="325"/>
      <c r="AB423" s="325"/>
      <c r="AC423" s="394"/>
      <c r="AD423" s="360">
        <f t="shared" si="543"/>
        <v>43</v>
      </c>
      <c r="AE423" s="359" t="str">
        <f t="shared" si="505"/>
        <v>dxx43</v>
      </c>
      <c r="AF423" s="334">
        <f t="shared" si="570"/>
        <v>2</v>
      </c>
      <c r="AG423" s="82">
        <f t="shared" si="571"/>
        <v>0</v>
      </c>
      <c r="AH423" s="295">
        <f t="shared" si="572"/>
        <v>0</v>
      </c>
      <c r="AI423" s="295">
        <f t="shared" si="553"/>
        <v>0</v>
      </c>
      <c r="AJ423" s="295">
        <f t="shared" si="573"/>
        <v>0</v>
      </c>
      <c r="AK423" s="156">
        <v>42</v>
      </c>
      <c r="AL423" s="325">
        <f t="shared" si="574"/>
        <v>0</v>
      </c>
      <c r="AM423" s="325"/>
      <c r="AN423" s="325"/>
      <c r="AO423" s="325"/>
      <c r="AP423" s="325"/>
      <c r="AQ423" s="394"/>
      <c r="AR423" s="360">
        <f t="shared" si="545"/>
        <v>43</v>
      </c>
      <c r="AS423" s="359" t="str">
        <f t="shared" si="557"/>
        <v>dxx43</v>
      </c>
      <c r="AT423" s="334">
        <f t="shared" si="575"/>
        <v>2</v>
      </c>
      <c r="AU423" s="82">
        <f t="shared" si="576"/>
        <v>0</v>
      </c>
      <c r="AV423" s="295">
        <f t="shared" si="577"/>
        <v>0</v>
      </c>
      <c r="AW423" s="295">
        <f t="shared" si="554"/>
        <v>0</v>
      </c>
      <c r="AX423" s="295">
        <f t="shared" si="578"/>
        <v>0</v>
      </c>
      <c r="AY423" s="156">
        <v>42</v>
      </c>
      <c r="AZ423" s="325">
        <f t="shared" si="579"/>
        <v>0</v>
      </c>
      <c r="BA423" s="325"/>
      <c r="BB423" s="325"/>
      <c r="BC423" s="325"/>
      <c r="BD423" s="325"/>
      <c r="BE423" s="394"/>
      <c r="BF423" s="360">
        <f t="shared" si="547"/>
        <v>43</v>
      </c>
      <c r="BG423" s="359" t="str">
        <f t="shared" si="558"/>
        <v>dxx43</v>
      </c>
      <c r="BH423" s="334">
        <f t="shared" si="580"/>
        <v>2</v>
      </c>
      <c r="BI423" s="82">
        <f t="shared" si="581"/>
        <v>0</v>
      </c>
      <c r="BJ423" s="295">
        <f t="shared" si="582"/>
        <v>0</v>
      </c>
      <c r="BK423" s="295">
        <f t="shared" si="555"/>
        <v>0</v>
      </c>
      <c r="BL423" s="295">
        <f t="shared" si="583"/>
        <v>0</v>
      </c>
      <c r="BM423" s="156">
        <v>42</v>
      </c>
      <c r="BN423" s="325">
        <f t="shared" si="584"/>
        <v>0</v>
      </c>
      <c r="BO423" s="325"/>
      <c r="BP423" s="325"/>
      <c r="BQ423" s="325"/>
      <c r="BR423" s="325"/>
      <c r="BS423" s="394"/>
      <c r="BT423" s="360">
        <f t="shared" si="549"/>
        <v>43</v>
      </c>
      <c r="BU423" s="359" t="str">
        <f t="shared" si="559"/>
        <v>dxx43</v>
      </c>
      <c r="BV423" s="334">
        <f t="shared" si="585"/>
        <v>2</v>
      </c>
      <c r="BW423" s="82">
        <f t="shared" si="586"/>
        <v>0</v>
      </c>
      <c r="BX423" s="295">
        <f t="shared" si="587"/>
        <v>0</v>
      </c>
      <c r="BY423" s="295">
        <f t="shared" si="556"/>
        <v>0</v>
      </c>
      <c r="BZ423" s="295">
        <f t="shared" si="588"/>
        <v>0</v>
      </c>
      <c r="CA423" s="156">
        <v>42</v>
      </c>
      <c r="CB423" s="325">
        <f t="shared" si="589"/>
        <v>0</v>
      </c>
      <c r="CC423" s="325"/>
      <c r="CD423" s="325"/>
      <c r="CE423" s="325"/>
      <c r="CF423" s="325"/>
      <c r="CH423" s="394"/>
    </row>
    <row r="424" spans="1:86" ht="15" customHeight="1">
      <c r="A424" s="394"/>
      <c r="B424" s="360">
        <f t="shared" si="539"/>
        <v>44</v>
      </c>
      <c r="C424" s="359" t="str">
        <f t="shared" si="503"/>
        <v>dxx44</v>
      </c>
      <c r="D424" s="334">
        <f t="shared" si="560"/>
        <v>2</v>
      </c>
      <c r="E424" s="82">
        <f t="shared" si="561"/>
        <v>0</v>
      </c>
      <c r="F424" s="295">
        <f t="shared" si="562"/>
        <v>0</v>
      </c>
      <c r="G424" s="295">
        <f t="shared" si="551"/>
        <v>0</v>
      </c>
      <c r="H424" s="295">
        <f t="shared" si="563"/>
        <v>0</v>
      </c>
      <c r="I424">
        <v>43</v>
      </c>
      <c r="J424" s="325">
        <f t="shared" si="564"/>
        <v>0</v>
      </c>
      <c r="K424" s="325"/>
      <c r="L424" s="325"/>
      <c r="M424" s="325"/>
      <c r="N424" s="325"/>
      <c r="O424" s="394"/>
      <c r="P424" s="360">
        <f t="shared" si="541"/>
        <v>44</v>
      </c>
      <c r="Q424" s="359" t="str">
        <f t="shared" si="504"/>
        <v>dxx44</v>
      </c>
      <c r="R424" s="334">
        <f t="shared" si="565"/>
        <v>2</v>
      </c>
      <c r="S424" s="82">
        <f t="shared" si="566"/>
        <v>0</v>
      </c>
      <c r="T424" s="295">
        <f t="shared" si="567"/>
        <v>0</v>
      </c>
      <c r="U424" s="295">
        <f t="shared" si="552"/>
        <v>0</v>
      </c>
      <c r="V424" s="295">
        <f t="shared" si="568"/>
        <v>0</v>
      </c>
      <c r="W424">
        <v>43</v>
      </c>
      <c r="X424" s="325">
        <f t="shared" si="569"/>
        <v>0</v>
      </c>
      <c r="Y424" s="325"/>
      <c r="Z424" s="325"/>
      <c r="AA424" s="325"/>
      <c r="AB424" s="325"/>
      <c r="AC424" s="394"/>
      <c r="AD424" s="360">
        <f t="shared" si="543"/>
        <v>44</v>
      </c>
      <c r="AE424" s="359" t="str">
        <f t="shared" si="505"/>
        <v>dxx44</v>
      </c>
      <c r="AF424" s="334">
        <f t="shared" si="570"/>
        <v>2</v>
      </c>
      <c r="AG424" s="82">
        <f t="shared" si="571"/>
        <v>0</v>
      </c>
      <c r="AH424" s="295">
        <f t="shared" si="572"/>
        <v>0</v>
      </c>
      <c r="AI424" s="295">
        <f t="shared" si="553"/>
        <v>0</v>
      </c>
      <c r="AJ424" s="295">
        <f t="shared" si="573"/>
        <v>0</v>
      </c>
      <c r="AK424">
        <v>43</v>
      </c>
      <c r="AL424" s="325">
        <f t="shared" si="574"/>
        <v>0</v>
      </c>
      <c r="AM424" s="325"/>
      <c r="AN424" s="325"/>
      <c r="AO424" s="325"/>
      <c r="AP424" s="325"/>
      <c r="AQ424" s="394"/>
      <c r="AR424" s="360">
        <f t="shared" si="545"/>
        <v>44</v>
      </c>
      <c r="AS424" s="359" t="str">
        <f t="shared" si="557"/>
        <v>dxx44</v>
      </c>
      <c r="AT424" s="334">
        <f t="shared" si="575"/>
        <v>2</v>
      </c>
      <c r="AU424" s="82">
        <f t="shared" si="576"/>
        <v>0</v>
      </c>
      <c r="AV424" s="295">
        <f t="shared" si="577"/>
        <v>0</v>
      </c>
      <c r="AW424" s="295">
        <f t="shared" si="554"/>
        <v>0</v>
      </c>
      <c r="AX424" s="295">
        <f t="shared" si="578"/>
        <v>0</v>
      </c>
      <c r="AY424">
        <v>43</v>
      </c>
      <c r="AZ424" s="325">
        <f t="shared" si="579"/>
        <v>0</v>
      </c>
      <c r="BA424" s="325"/>
      <c r="BB424" s="325"/>
      <c r="BC424" s="325"/>
      <c r="BD424" s="325"/>
      <c r="BE424" s="394"/>
      <c r="BF424" s="360">
        <f t="shared" si="547"/>
        <v>44</v>
      </c>
      <c r="BG424" s="359" t="str">
        <f t="shared" si="558"/>
        <v>dxx44</v>
      </c>
      <c r="BH424" s="334">
        <f t="shared" si="580"/>
        <v>2</v>
      </c>
      <c r="BI424" s="82">
        <f t="shared" si="581"/>
        <v>0</v>
      </c>
      <c r="BJ424" s="295">
        <f t="shared" si="582"/>
        <v>0</v>
      </c>
      <c r="BK424" s="295">
        <f t="shared" si="555"/>
        <v>0</v>
      </c>
      <c r="BL424" s="295">
        <f t="shared" si="583"/>
        <v>0</v>
      </c>
      <c r="BM424">
        <v>43</v>
      </c>
      <c r="BN424" s="325">
        <f t="shared" si="584"/>
        <v>0</v>
      </c>
      <c r="BO424" s="325"/>
      <c r="BP424" s="325"/>
      <c r="BQ424" s="325"/>
      <c r="BR424" s="325"/>
      <c r="BS424" s="394"/>
      <c r="BT424" s="360">
        <f t="shared" si="549"/>
        <v>44</v>
      </c>
      <c r="BU424" s="359" t="str">
        <f t="shared" si="559"/>
        <v>dxx44</v>
      </c>
      <c r="BV424" s="334">
        <f t="shared" si="585"/>
        <v>2</v>
      </c>
      <c r="BW424" s="82">
        <f t="shared" si="586"/>
        <v>0</v>
      </c>
      <c r="BX424" s="295">
        <f t="shared" si="587"/>
        <v>0</v>
      </c>
      <c r="BY424" s="295">
        <f t="shared" si="556"/>
        <v>0</v>
      </c>
      <c r="BZ424" s="295">
        <f t="shared" si="588"/>
        <v>0</v>
      </c>
      <c r="CA424">
        <v>43</v>
      </c>
      <c r="CB424" s="325">
        <f t="shared" si="589"/>
        <v>0</v>
      </c>
      <c r="CC424" s="325"/>
      <c r="CD424" s="325"/>
      <c r="CE424" s="325"/>
      <c r="CF424" s="325"/>
      <c r="CH424" s="394"/>
    </row>
    <row r="425" spans="1:86" ht="15" customHeight="1">
      <c r="A425" s="394"/>
      <c r="B425" s="360">
        <f t="shared" si="539"/>
        <v>45</v>
      </c>
      <c r="C425" s="359" t="str">
        <f t="shared" si="503"/>
        <v>dxx45</v>
      </c>
      <c r="D425" s="334">
        <f t="shared" si="560"/>
        <v>2</v>
      </c>
      <c r="E425" s="82">
        <f t="shared" si="561"/>
        <v>0</v>
      </c>
      <c r="F425" s="295">
        <f t="shared" si="562"/>
        <v>0</v>
      </c>
      <c r="G425" s="295">
        <f t="shared" si="551"/>
        <v>0</v>
      </c>
      <c r="H425" s="295">
        <f t="shared" si="563"/>
        <v>0</v>
      </c>
      <c r="I425" s="156">
        <v>44</v>
      </c>
      <c r="J425" s="325">
        <f t="shared" si="564"/>
        <v>0</v>
      </c>
      <c r="K425" s="325"/>
      <c r="L425" s="325"/>
      <c r="M425" s="325"/>
      <c r="N425" s="325"/>
      <c r="O425" s="394"/>
      <c r="P425" s="360">
        <f t="shared" si="541"/>
        <v>45</v>
      </c>
      <c r="Q425" s="359" t="str">
        <f t="shared" si="504"/>
        <v>dxx45</v>
      </c>
      <c r="R425" s="334">
        <f t="shared" si="565"/>
        <v>2</v>
      </c>
      <c r="S425" s="82">
        <f t="shared" si="566"/>
        <v>0</v>
      </c>
      <c r="T425" s="295">
        <f t="shared" si="567"/>
        <v>0</v>
      </c>
      <c r="U425" s="295">
        <f t="shared" si="552"/>
        <v>0</v>
      </c>
      <c r="V425" s="295">
        <f t="shared" si="568"/>
        <v>0</v>
      </c>
      <c r="W425" s="156">
        <v>44</v>
      </c>
      <c r="X425" s="325">
        <f t="shared" si="569"/>
        <v>0</v>
      </c>
      <c r="Y425" s="325"/>
      <c r="Z425" s="325"/>
      <c r="AA425" s="325"/>
      <c r="AB425" s="325"/>
      <c r="AC425" s="394"/>
      <c r="AD425" s="360">
        <f t="shared" si="543"/>
        <v>45</v>
      </c>
      <c r="AE425" s="359" t="str">
        <f t="shared" si="505"/>
        <v>dxx45</v>
      </c>
      <c r="AF425" s="334">
        <f t="shared" si="570"/>
        <v>2</v>
      </c>
      <c r="AG425" s="82">
        <f t="shared" si="571"/>
        <v>0</v>
      </c>
      <c r="AH425" s="295">
        <f t="shared" si="572"/>
        <v>0</v>
      </c>
      <c r="AI425" s="295">
        <f t="shared" si="553"/>
        <v>0</v>
      </c>
      <c r="AJ425" s="295">
        <f t="shared" si="573"/>
        <v>0</v>
      </c>
      <c r="AK425" s="156">
        <v>44</v>
      </c>
      <c r="AL425" s="325">
        <f t="shared" si="574"/>
        <v>0</v>
      </c>
      <c r="AM425" s="325"/>
      <c r="AN425" s="325"/>
      <c r="AO425" s="325"/>
      <c r="AP425" s="325"/>
      <c r="AQ425" s="394"/>
      <c r="AR425" s="360">
        <f t="shared" si="545"/>
        <v>45</v>
      </c>
      <c r="AS425" s="359" t="str">
        <f t="shared" si="557"/>
        <v>dxx45</v>
      </c>
      <c r="AT425" s="334">
        <f t="shared" si="575"/>
        <v>2</v>
      </c>
      <c r="AU425" s="82">
        <f t="shared" si="576"/>
        <v>0</v>
      </c>
      <c r="AV425" s="295">
        <f t="shared" si="577"/>
        <v>0</v>
      </c>
      <c r="AW425" s="295">
        <f t="shared" si="554"/>
        <v>0</v>
      </c>
      <c r="AX425" s="295">
        <f t="shared" si="578"/>
        <v>0</v>
      </c>
      <c r="AY425" s="156">
        <v>44</v>
      </c>
      <c r="AZ425" s="325">
        <f t="shared" si="579"/>
        <v>0</v>
      </c>
      <c r="BA425" s="325"/>
      <c r="BB425" s="325"/>
      <c r="BC425" s="325"/>
      <c r="BD425" s="325"/>
      <c r="BE425" s="394"/>
      <c r="BF425" s="360">
        <f t="shared" si="547"/>
        <v>45</v>
      </c>
      <c r="BG425" s="359" t="str">
        <f t="shared" si="558"/>
        <v>dxx45</v>
      </c>
      <c r="BH425" s="334">
        <f t="shared" si="580"/>
        <v>2</v>
      </c>
      <c r="BI425" s="82">
        <f t="shared" si="581"/>
        <v>0</v>
      </c>
      <c r="BJ425" s="295">
        <f t="shared" si="582"/>
        <v>0</v>
      </c>
      <c r="BK425" s="295">
        <f t="shared" si="555"/>
        <v>0</v>
      </c>
      <c r="BL425" s="295">
        <f t="shared" si="583"/>
        <v>0</v>
      </c>
      <c r="BM425" s="156">
        <v>44</v>
      </c>
      <c r="BN425" s="325">
        <f t="shared" si="584"/>
        <v>0</v>
      </c>
      <c r="BO425" s="325"/>
      <c r="BP425" s="325"/>
      <c r="BQ425" s="325"/>
      <c r="BR425" s="325"/>
      <c r="BS425" s="394"/>
      <c r="BT425" s="360">
        <f t="shared" si="549"/>
        <v>45</v>
      </c>
      <c r="BU425" s="359" t="str">
        <f t="shared" si="559"/>
        <v>dxx45</v>
      </c>
      <c r="BV425" s="334">
        <f t="shared" si="585"/>
        <v>2</v>
      </c>
      <c r="BW425" s="82">
        <f t="shared" si="586"/>
        <v>0</v>
      </c>
      <c r="BX425" s="295">
        <f t="shared" si="587"/>
        <v>0</v>
      </c>
      <c r="BY425" s="295">
        <f t="shared" si="556"/>
        <v>0</v>
      </c>
      <c r="BZ425" s="295">
        <f t="shared" si="588"/>
        <v>0</v>
      </c>
      <c r="CA425" s="156">
        <v>44</v>
      </c>
      <c r="CB425" s="325">
        <f t="shared" si="589"/>
        <v>0</v>
      </c>
      <c r="CC425" s="325"/>
      <c r="CD425" s="325"/>
      <c r="CE425" s="325"/>
      <c r="CF425" s="325"/>
      <c r="CH425" s="394"/>
    </row>
    <row r="426" spans="1:86" ht="15" customHeight="1">
      <c r="A426" s="394"/>
      <c r="B426" s="360">
        <f t="shared" si="539"/>
        <v>46</v>
      </c>
      <c r="C426" s="359" t="str">
        <f t="shared" si="503"/>
        <v>dxx46</v>
      </c>
      <c r="D426" s="334">
        <f t="shared" si="560"/>
        <v>2</v>
      </c>
      <c r="E426" s="82">
        <f t="shared" si="561"/>
        <v>0</v>
      </c>
      <c r="F426" s="295">
        <f t="shared" si="562"/>
        <v>0</v>
      </c>
      <c r="G426" s="295">
        <f t="shared" si="551"/>
        <v>0</v>
      </c>
      <c r="H426" s="295">
        <f t="shared" si="563"/>
        <v>0</v>
      </c>
      <c r="I426">
        <v>45</v>
      </c>
      <c r="J426" s="325">
        <f t="shared" si="564"/>
        <v>0</v>
      </c>
      <c r="K426" s="325"/>
      <c r="L426" s="325"/>
      <c r="M426" s="325"/>
      <c r="N426" s="325"/>
      <c r="O426" s="394"/>
      <c r="P426" s="360">
        <f t="shared" si="541"/>
        <v>46</v>
      </c>
      <c r="Q426" s="359" t="str">
        <f t="shared" si="504"/>
        <v>dxx46</v>
      </c>
      <c r="R426" s="334">
        <f t="shared" si="565"/>
        <v>2</v>
      </c>
      <c r="S426" s="82">
        <f t="shared" si="566"/>
        <v>0</v>
      </c>
      <c r="T426" s="295">
        <f t="shared" si="567"/>
        <v>0</v>
      </c>
      <c r="U426" s="295">
        <f t="shared" si="552"/>
        <v>0</v>
      </c>
      <c r="V426" s="295">
        <f t="shared" si="568"/>
        <v>0</v>
      </c>
      <c r="W426">
        <v>45</v>
      </c>
      <c r="X426" s="325">
        <f t="shared" si="569"/>
        <v>0</v>
      </c>
      <c r="Y426" s="325"/>
      <c r="Z426" s="325"/>
      <c r="AA426" s="325"/>
      <c r="AB426" s="325"/>
      <c r="AC426" s="394"/>
      <c r="AD426" s="360">
        <f t="shared" si="543"/>
        <v>46</v>
      </c>
      <c r="AE426" s="359" t="str">
        <f t="shared" si="505"/>
        <v>dxx46</v>
      </c>
      <c r="AF426" s="334">
        <f t="shared" si="570"/>
        <v>2</v>
      </c>
      <c r="AG426" s="82">
        <f t="shared" si="571"/>
        <v>0</v>
      </c>
      <c r="AH426" s="295">
        <f t="shared" si="572"/>
        <v>0</v>
      </c>
      <c r="AI426" s="295">
        <f t="shared" si="553"/>
        <v>0</v>
      </c>
      <c r="AJ426" s="295">
        <f t="shared" si="573"/>
        <v>0</v>
      </c>
      <c r="AK426">
        <v>45</v>
      </c>
      <c r="AL426" s="325">
        <f t="shared" si="574"/>
        <v>0</v>
      </c>
      <c r="AM426" s="325"/>
      <c r="AN426" s="325"/>
      <c r="AO426" s="325"/>
      <c r="AP426" s="325"/>
      <c r="AQ426" s="394"/>
      <c r="AR426" s="360">
        <f t="shared" si="545"/>
        <v>46</v>
      </c>
      <c r="AS426" s="359" t="str">
        <f t="shared" si="557"/>
        <v>dxx46</v>
      </c>
      <c r="AT426" s="334">
        <f t="shared" si="575"/>
        <v>2</v>
      </c>
      <c r="AU426" s="82">
        <f t="shared" si="576"/>
        <v>0</v>
      </c>
      <c r="AV426" s="295">
        <f t="shared" si="577"/>
        <v>0</v>
      </c>
      <c r="AW426" s="295">
        <f t="shared" si="554"/>
        <v>0</v>
      </c>
      <c r="AX426" s="295">
        <f t="shared" si="578"/>
        <v>0</v>
      </c>
      <c r="AY426">
        <v>45</v>
      </c>
      <c r="AZ426" s="325">
        <f t="shared" si="579"/>
        <v>0</v>
      </c>
      <c r="BA426" s="325"/>
      <c r="BB426" s="325"/>
      <c r="BC426" s="325"/>
      <c r="BD426" s="325"/>
      <c r="BE426" s="394"/>
      <c r="BF426" s="360">
        <f t="shared" si="547"/>
        <v>46</v>
      </c>
      <c r="BG426" s="359" t="str">
        <f t="shared" si="558"/>
        <v>dxx46</v>
      </c>
      <c r="BH426" s="334">
        <f t="shared" si="580"/>
        <v>2</v>
      </c>
      <c r="BI426" s="82">
        <f t="shared" si="581"/>
        <v>0</v>
      </c>
      <c r="BJ426" s="295">
        <f t="shared" si="582"/>
        <v>0</v>
      </c>
      <c r="BK426" s="295">
        <f t="shared" si="555"/>
        <v>0</v>
      </c>
      <c r="BL426" s="295">
        <f t="shared" si="583"/>
        <v>0</v>
      </c>
      <c r="BM426">
        <v>45</v>
      </c>
      <c r="BN426" s="325">
        <f t="shared" si="584"/>
        <v>0</v>
      </c>
      <c r="BO426" s="325"/>
      <c r="BP426" s="325"/>
      <c r="BQ426" s="325"/>
      <c r="BR426" s="325"/>
      <c r="BS426" s="394"/>
      <c r="BT426" s="360">
        <f t="shared" si="549"/>
        <v>46</v>
      </c>
      <c r="BU426" s="359" t="str">
        <f t="shared" si="559"/>
        <v>dxx46</v>
      </c>
      <c r="BV426" s="334">
        <f t="shared" si="585"/>
        <v>2</v>
      </c>
      <c r="BW426" s="82">
        <f t="shared" si="586"/>
        <v>0</v>
      </c>
      <c r="BX426" s="295">
        <f t="shared" si="587"/>
        <v>0</v>
      </c>
      <c r="BY426" s="295">
        <f t="shared" si="556"/>
        <v>0</v>
      </c>
      <c r="BZ426" s="295">
        <f t="shared" si="588"/>
        <v>0</v>
      </c>
      <c r="CA426">
        <v>45</v>
      </c>
      <c r="CB426" s="325">
        <f t="shared" si="589"/>
        <v>0</v>
      </c>
      <c r="CC426" s="325"/>
      <c r="CD426" s="325"/>
      <c r="CE426" s="325"/>
      <c r="CF426" s="325"/>
      <c r="CH426" s="394"/>
    </row>
    <row r="427" spans="1:86" ht="15" customHeight="1">
      <c r="A427" s="394"/>
      <c r="B427" s="360">
        <f t="shared" si="539"/>
        <v>47</v>
      </c>
      <c r="C427" s="359" t="str">
        <f t="shared" si="503"/>
        <v>dxx47</v>
      </c>
      <c r="D427" s="334">
        <f t="shared" si="560"/>
        <v>2</v>
      </c>
      <c r="E427" s="82">
        <f t="shared" si="561"/>
        <v>0</v>
      </c>
      <c r="F427" s="295">
        <f t="shared" si="562"/>
        <v>0</v>
      </c>
      <c r="G427" s="295">
        <f t="shared" si="551"/>
        <v>0</v>
      </c>
      <c r="H427" s="295">
        <f t="shared" si="563"/>
        <v>0</v>
      </c>
      <c r="I427" s="156">
        <v>46</v>
      </c>
      <c r="J427" s="325">
        <f t="shared" si="564"/>
        <v>0</v>
      </c>
      <c r="K427" s="325"/>
      <c r="L427" s="325"/>
      <c r="M427" s="325"/>
      <c r="N427" s="325"/>
      <c r="O427" s="394"/>
      <c r="P427" s="360">
        <f t="shared" si="541"/>
        <v>47</v>
      </c>
      <c r="Q427" s="359" t="str">
        <f t="shared" si="504"/>
        <v>dxx47</v>
      </c>
      <c r="R427" s="334">
        <f t="shared" si="565"/>
        <v>2</v>
      </c>
      <c r="S427" s="82">
        <f t="shared" si="566"/>
        <v>0</v>
      </c>
      <c r="T427" s="295">
        <f t="shared" si="567"/>
        <v>0</v>
      </c>
      <c r="U427" s="295">
        <f t="shared" si="552"/>
        <v>0</v>
      </c>
      <c r="V427" s="295">
        <f t="shared" si="568"/>
        <v>0</v>
      </c>
      <c r="W427" s="156">
        <v>46</v>
      </c>
      <c r="X427" s="325">
        <f t="shared" si="569"/>
        <v>0</v>
      </c>
      <c r="Y427" s="325"/>
      <c r="Z427" s="325"/>
      <c r="AA427" s="325"/>
      <c r="AB427" s="325"/>
      <c r="AC427" s="394"/>
      <c r="AD427" s="360">
        <f t="shared" si="543"/>
        <v>47</v>
      </c>
      <c r="AE427" s="359" t="str">
        <f t="shared" si="505"/>
        <v>dxx47</v>
      </c>
      <c r="AF427" s="334">
        <f t="shared" si="570"/>
        <v>2</v>
      </c>
      <c r="AG427" s="82">
        <f t="shared" si="571"/>
        <v>0</v>
      </c>
      <c r="AH427" s="295">
        <f t="shared" si="572"/>
        <v>0</v>
      </c>
      <c r="AI427" s="295">
        <f t="shared" si="553"/>
        <v>0</v>
      </c>
      <c r="AJ427" s="295">
        <f t="shared" si="573"/>
        <v>0</v>
      </c>
      <c r="AK427" s="156">
        <v>46</v>
      </c>
      <c r="AL427" s="325">
        <f t="shared" si="574"/>
        <v>0</v>
      </c>
      <c r="AM427" s="325"/>
      <c r="AN427" s="325"/>
      <c r="AO427" s="325"/>
      <c r="AP427" s="325"/>
      <c r="AQ427" s="394"/>
      <c r="AR427" s="360">
        <f t="shared" si="545"/>
        <v>47</v>
      </c>
      <c r="AS427" s="359" t="str">
        <f t="shared" si="557"/>
        <v>dxx47</v>
      </c>
      <c r="AT427" s="334">
        <f t="shared" si="575"/>
        <v>2</v>
      </c>
      <c r="AU427" s="82">
        <f t="shared" si="576"/>
        <v>0</v>
      </c>
      <c r="AV427" s="295">
        <f t="shared" si="577"/>
        <v>0</v>
      </c>
      <c r="AW427" s="295">
        <f t="shared" si="554"/>
        <v>0</v>
      </c>
      <c r="AX427" s="295">
        <f t="shared" si="578"/>
        <v>0</v>
      </c>
      <c r="AY427" s="156">
        <v>46</v>
      </c>
      <c r="AZ427" s="325">
        <f t="shared" si="579"/>
        <v>0</v>
      </c>
      <c r="BA427" s="325"/>
      <c r="BB427" s="325"/>
      <c r="BC427" s="325"/>
      <c r="BD427" s="325"/>
      <c r="BE427" s="394"/>
      <c r="BF427" s="360">
        <f t="shared" si="547"/>
        <v>47</v>
      </c>
      <c r="BG427" s="359" t="str">
        <f t="shared" si="558"/>
        <v>dxx47</v>
      </c>
      <c r="BH427" s="334">
        <f t="shared" si="580"/>
        <v>2</v>
      </c>
      <c r="BI427" s="82">
        <f t="shared" si="581"/>
        <v>0</v>
      </c>
      <c r="BJ427" s="295">
        <f t="shared" si="582"/>
        <v>0</v>
      </c>
      <c r="BK427" s="295">
        <f t="shared" si="555"/>
        <v>0</v>
      </c>
      <c r="BL427" s="295">
        <f t="shared" si="583"/>
        <v>0</v>
      </c>
      <c r="BM427" s="156">
        <v>46</v>
      </c>
      <c r="BN427" s="325">
        <f t="shared" si="584"/>
        <v>0</v>
      </c>
      <c r="BO427" s="325"/>
      <c r="BP427" s="325"/>
      <c r="BQ427" s="325"/>
      <c r="BR427" s="325"/>
      <c r="BS427" s="394"/>
      <c r="BT427" s="360">
        <f t="shared" si="549"/>
        <v>47</v>
      </c>
      <c r="BU427" s="359" t="str">
        <f t="shared" si="559"/>
        <v>dxx47</v>
      </c>
      <c r="BV427" s="334">
        <f t="shared" si="585"/>
        <v>2</v>
      </c>
      <c r="BW427" s="82">
        <f t="shared" si="586"/>
        <v>0</v>
      </c>
      <c r="BX427" s="295">
        <f t="shared" si="587"/>
        <v>0</v>
      </c>
      <c r="BY427" s="295">
        <f t="shared" si="556"/>
        <v>0</v>
      </c>
      <c r="BZ427" s="295">
        <f t="shared" si="588"/>
        <v>0</v>
      </c>
      <c r="CA427" s="156">
        <v>46</v>
      </c>
      <c r="CB427" s="325">
        <f t="shared" si="589"/>
        <v>0</v>
      </c>
      <c r="CC427" s="325"/>
      <c r="CD427" s="325"/>
      <c r="CE427" s="325"/>
      <c r="CF427" s="325"/>
      <c r="CH427" s="394"/>
    </row>
    <row r="428" spans="1:86" ht="15" customHeight="1">
      <c r="A428" s="394"/>
      <c r="B428" s="360">
        <f t="shared" si="539"/>
        <v>48</v>
      </c>
      <c r="C428" s="359" t="str">
        <f t="shared" si="503"/>
        <v>dxx48</v>
      </c>
      <c r="D428" s="334">
        <f t="shared" si="560"/>
        <v>2</v>
      </c>
      <c r="E428" s="82">
        <f t="shared" si="561"/>
        <v>0</v>
      </c>
      <c r="F428" s="295">
        <f t="shared" si="562"/>
        <v>0</v>
      </c>
      <c r="G428" s="295">
        <f t="shared" si="551"/>
        <v>0</v>
      </c>
      <c r="H428" s="295">
        <f t="shared" si="563"/>
        <v>0</v>
      </c>
      <c r="I428">
        <v>47</v>
      </c>
      <c r="J428" s="325">
        <f t="shared" si="564"/>
        <v>0</v>
      </c>
      <c r="K428" s="325"/>
      <c r="L428" s="325"/>
      <c r="M428" s="325"/>
      <c r="N428" s="325"/>
      <c r="O428" s="394"/>
      <c r="P428" s="360">
        <f t="shared" si="541"/>
        <v>48</v>
      </c>
      <c r="Q428" s="359" t="str">
        <f t="shared" si="504"/>
        <v>dxx48</v>
      </c>
      <c r="R428" s="334">
        <f t="shared" si="565"/>
        <v>2</v>
      </c>
      <c r="S428" s="82">
        <f t="shared" si="566"/>
        <v>0</v>
      </c>
      <c r="T428" s="295">
        <f t="shared" si="567"/>
        <v>0</v>
      </c>
      <c r="U428" s="295">
        <f t="shared" si="552"/>
        <v>0</v>
      </c>
      <c r="V428" s="295">
        <f t="shared" si="568"/>
        <v>0</v>
      </c>
      <c r="W428">
        <v>47</v>
      </c>
      <c r="X428" s="325">
        <f t="shared" si="569"/>
        <v>0</v>
      </c>
      <c r="Y428" s="325"/>
      <c r="Z428" s="325"/>
      <c r="AA428" s="325"/>
      <c r="AB428" s="325"/>
      <c r="AC428" s="394"/>
      <c r="AD428" s="360">
        <f t="shared" si="543"/>
        <v>48</v>
      </c>
      <c r="AE428" s="359" t="str">
        <f t="shared" si="505"/>
        <v>dxx48</v>
      </c>
      <c r="AF428" s="334">
        <f t="shared" si="570"/>
        <v>2</v>
      </c>
      <c r="AG428" s="82">
        <f t="shared" si="571"/>
        <v>0</v>
      </c>
      <c r="AH428" s="295">
        <f t="shared" si="572"/>
        <v>0</v>
      </c>
      <c r="AI428" s="295">
        <f t="shared" si="553"/>
        <v>0</v>
      </c>
      <c r="AJ428" s="295">
        <f t="shared" si="573"/>
        <v>0</v>
      </c>
      <c r="AK428">
        <v>47</v>
      </c>
      <c r="AL428" s="325">
        <f t="shared" si="574"/>
        <v>0</v>
      </c>
      <c r="AM428" s="325"/>
      <c r="AN428" s="325"/>
      <c r="AO428" s="325"/>
      <c r="AP428" s="325"/>
      <c r="AQ428" s="394"/>
      <c r="AR428" s="360">
        <f t="shared" si="545"/>
        <v>48</v>
      </c>
      <c r="AS428" s="359" t="str">
        <f t="shared" si="557"/>
        <v>dxx48</v>
      </c>
      <c r="AT428" s="334">
        <f t="shared" si="575"/>
        <v>2</v>
      </c>
      <c r="AU428" s="82">
        <f t="shared" si="576"/>
        <v>0</v>
      </c>
      <c r="AV428" s="295">
        <f t="shared" si="577"/>
        <v>0</v>
      </c>
      <c r="AW428" s="295">
        <f t="shared" si="554"/>
        <v>0</v>
      </c>
      <c r="AX428" s="295">
        <f t="shared" si="578"/>
        <v>0</v>
      </c>
      <c r="AY428">
        <v>47</v>
      </c>
      <c r="AZ428" s="325">
        <f t="shared" si="579"/>
        <v>0</v>
      </c>
      <c r="BA428" s="325"/>
      <c r="BB428" s="325"/>
      <c r="BC428" s="325"/>
      <c r="BD428" s="325"/>
      <c r="BE428" s="394"/>
      <c r="BF428" s="360">
        <f t="shared" si="547"/>
        <v>48</v>
      </c>
      <c r="BG428" s="359" t="str">
        <f t="shared" si="558"/>
        <v>dxx48</v>
      </c>
      <c r="BH428" s="334">
        <f t="shared" si="580"/>
        <v>2</v>
      </c>
      <c r="BI428" s="82">
        <f t="shared" si="581"/>
        <v>0</v>
      </c>
      <c r="BJ428" s="295">
        <f t="shared" si="582"/>
        <v>0</v>
      </c>
      <c r="BK428" s="295">
        <f t="shared" si="555"/>
        <v>0</v>
      </c>
      <c r="BL428" s="295">
        <f t="shared" si="583"/>
        <v>0</v>
      </c>
      <c r="BM428">
        <v>47</v>
      </c>
      <c r="BN428" s="325">
        <f t="shared" si="584"/>
        <v>0</v>
      </c>
      <c r="BO428" s="325"/>
      <c r="BP428" s="325"/>
      <c r="BQ428" s="325"/>
      <c r="BR428" s="325"/>
      <c r="BS428" s="394"/>
      <c r="BT428" s="360">
        <f t="shared" si="549"/>
        <v>48</v>
      </c>
      <c r="BU428" s="359" t="str">
        <f t="shared" si="559"/>
        <v>dxx48</v>
      </c>
      <c r="BV428" s="334">
        <f t="shared" si="585"/>
        <v>2</v>
      </c>
      <c r="BW428" s="82">
        <f t="shared" si="586"/>
        <v>0</v>
      </c>
      <c r="BX428" s="295">
        <f t="shared" si="587"/>
        <v>0</v>
      </c>
      <c r="BY428" s="295">
        <f t="shared" si="556"/>
        <v>0</v>
      </c>
      <c r="BZ428" s="295">
        <f t="shared" si="588"/>
        <v>0</v>
      </c>
      <c r="CA428">
        <v>47</v>
      </c>
      <c r="CB428" s="325">
        <f t="shared" si="589"/>
        <v>0</v>
      </c>
      <c r="CC428" s="325"/>
      <c r="CD428" s="325"/>
      <c r="CE428" s="325"/>
      <c r="CF428" s="325"/>
      <c r="CH428" s="394"/>
    </row>
    <row r="429" spans="1:86" ht="15" customHeight="1">
      <c r="A429" s="394"/>
      <c r="B429" s="360">
        <f t="shared" si="539"/>
        <v>49</v>
      </c>
      <c r="C429" s="359" t="str">
        <f t="shared" si="503"/>
        <v>dxx49</v>
      </c>
      <c r="D429" s="334">
        <f t="shared" si="560"/>
        <v>2</v>
      </c>
      <c r="E429" s="82">
        <f t="shared" si="561"/>
        <v>0</v>
      </c>
      <c r="F429" s="295">
        <f t="shared" si="562"/>
        <v>0</v>
      </c>
      <c r="G429" s="295">
        <f t="shared" si="551"/>
        <v>0</v>
      </c>
      <c r="H429" s="295">
        <f t="shared" si="563"/>
        <v>0</v>
      </c>
      <c r="I429" s="156">
        <v>48</v>
      </c>
      <c r="J429" s="325">
        <f t="shared" si="564"/>
        <v>0</v>
      </c>
      <c r="K429" s="325"/>
      <c r="L429" s="325"/>
      <c r="M429" s="325"/>
      <c r="N429" s="325"/>
      <c r="O429" s="394"/>
      <c r="P429" s="360">
        <f t="shared" si="541"/>
        <v>49</v>
      </c>
      <c r="Q429" s="359" t="str">
        <f t="shared" si="504"/>
        <v>dxx49</v>
      </c>
      <c r="R429" s="334">
        <f t="shared" si="565"/>
        <v>2</v>
      </c>
      <c r="S429" s="82">
        <f t="shared" si="566"/>
        <v>0</v>
      </c>
      <c r="T429" s="295">
        <f t="shared" si="567"/>
        <v>0</v>
      </c>
      <c r="U429" s="295">
        <f t="shared" si="552"/>
        <v>0</v>
      </c>
      <c r="V429" s="295">
        <f t="shared" si="568"/>
        <v>0</v>
      </c>
      <c r="W429" s="156">
        <v>48</v>
      </c>
      <c r="X429" s="325">
        <f t="shared" si="569"/>
        <v>0</v>
      </c>
      <c r="Y429" s="325"/>
      <c r="Z429" s="325"/>
      <c r="AA429" s="325"/>
      <c r="AB429" s="325"/>
      <c r="AC429" s="394"/>
      <c r="AD429" s="360">
        <f t="shared" si="543"/>
        <v>49</v>
      </c>
      <c r="AE429" s="359" t="str">
        <f t="shared" si="505"/>
        <v>dxx49</v>
      </c>
      <c r="AF429" s="334">
        <f t="shared" si="570"/>
        <v>2</v>
      </c>
      <c r="AG429" s="82">
        <f t="shared" si="571"/>
        <v>0</v>
      </c>
      <c r="AH429" s="295">
        <f t="shared" si="572"/>
        <v>0</v>
      </c>
      <c r="AI429" s="295">
        <f t="shared" si="553"/>
        <v>0</v>
      </c>
      <c r="AJ429" s="295">
        <f t="shared" si="573"/>
        <v>0</v>
      </c>
      <c r="AK429" s="156">
        <v>48</v>
      </c>
      <c r="AL429" s="325">
        <f t="shared" si="574"/>
        <v>0</v>
      </c>
      <c r="AM429" s="325"/>
      <c r="AN429" s="325"/>
      <c r="AO429" s="325"/>
      <c r="AP429" s="325"/>
      <c r="AQ429" s="394"/>
      <c r="AR429" s="360">
        <f t="shared" si="545"/>
        <v>49</v>
      </c>
      <c r="AS429" s="359" t="str">
        <f t="shared" si="557"/>
        <v>dxx49</v>
      </c>
      <c r="AT429" s="334">
        <f t="shared" si="575"/>
        <v>2</v>
      </c>
      <c r="AU429" s="82">
        <f t="shared" si="576"/>
        <v>0</v>
      </c>
      <c r="AV429" s="295">
        <f t="shared" si="577"/>
        <v>0</v>
      </c>
      <c r="AW429" s="295">
        <f t="shared" si="554"/>
        <v>0</v>
      </c>
      <c r="AX429" s="295">
        <f t="shared" si="578"/>
        <v>0</v>
      </c>
      <c r="AY429" s="156">
        <v>48</v>
      </c>
      <c r="AZ429" s="325">
        <f t="shared" si="579"/>
        <v>0</v>
      </c>
      <c r="BA429" s="325"/>
      <c r="BB429" s="325"/>
      <c r="BC429" s="325"/>
      <c r="BD429" s="325"/>
      <c r="BE429" s="394"/>
      <c r="BF429" s="360">
        <f t="shared" si="547"/>
        <v>49</v>
      </c>
      <c r="BG429" s="359" t="str">
        <f t="shared" si="558"/>
        <v>dxx49</v>
      </c>
      <c r="BH429" s="334">
        <f t="shared" si="580"/>
        <v>2</v>
      </c>
      <c r="BI429" s="82">
        <f t="shared" si="581"/>
        <v>0</v>
      </c>
      <c r="BJ429" s="295">
        <f t="shared" si="582"/>
        <v>0</v>
      </c>
      <c r="BK429" s="295">
        <f t="shared" si="555"/>
        <v>0</v>
      </c>
      <c r="BL429" s="295">
        <f t="shared" si="583"/>
        <v>0</v>
      </c>
      <c r="BM429" s="156">
        <v>48</v>
      </c>
      <c r="BN429" s="325">
        <f t="shared" si="584"/>
        <v>0</v>
      </c>
      <c r="BO429" s="325"/>
      <c r="BP429" s="325"/>
      <c r="BQ429" s="325"/>
      <c r="BR429" s="325"/>
      <c r="BS429" s="394"/>
      <c r="BT429" s="360">
        <f t="shared" si="549"/>
        <v>49</v>
      </c>
      <c r="BU429" s="359" t="str">
        <f t="shared" si="559"/>
        <v>dxx49</v>
      </c>
      <c r="BV429" s="334">
        <f t="shared" si="585"/>
        <v>2</v>
      </c>
      <c r="BW429" s="82">
        <f t="shared" si="586"/>
        <v>0</v>
      </c>
      <c r="BX429" s="295">
        <f t="shared" si="587"/>
        <v>0</v>
      </c>
      <c r="BY429" s="295">
        <f t="shared" si="556"/>
        <v>0</v>
      </c>
      <c r="BZ429" s="295">
        <f t="shared" si="588"/>
        <v>0</v>
      </c>
      <c r="CA429" s="156">
        <v>48</v>
      </c>
      <c r="CB429" s="325">
        <f t="shared" si="589"/>
        <v>0</v>
      </c>
      <c r="CC429" s="325"/>
      <c r="CD429" s="325"/>
      <c r="CE429" s="325"/>
      <c r="CF429" s="325"/>
      <c r="CH429" s="394"/>
    </row>
    <row r="430" spans="1:86" ht="15" customHeight="1">
      <c r="A430" s="394"/>
      <c r="B430" s="360">
        <f t="shared" si="539"/>
        <v>50</v>
      </c>
      <c r="C430" s="359" t="str">
        <f t="shared" si="503"/>
        <v>dxx50</v>
      </c>
      <c r="D430" s="334">
        <f t="shared" si="560"/>
        <v>2</v>
      </c>
      <c r="E430" s="82">
        <f t="shared" si="561"/>
        <v>0</v>
      </c>
      <c r="F430" s="295">
        <f t="shared" si="562"/>
        <v>0</v>
      </c>
      <c r="G430" s="295">
        <f t="shared" si="551"/>
        <v>0</v>
      </c>
      <c r="H430" s="295">
        <f t="shared" si="563"/>
        <v>0</v>
      </c>
      <c r="I430">
        <v>49</v>
      </c>
      <c r="J430" s="325">
        <f t="shared" si="564"/>
        <v>0</v>
      </c>
      <c r="K430" s="325"/>
      <c r="L430" s="325"/>
      <c r="M430" s="325"/>
      <c r="N430" s="325"/>
      <c r="O430" s="394"/>
      <c r="P430" s="360">
        <f t="shared" si="541"/>
        <v>50</v>
      </c>
      <c r="Q430" s="359" t="str">
        <f t="shared" si="504"/>
        <v>dxx50</v>
      </c>
      <c r="R430" s="334">
        <f t="shared" si="565"/>
        <v>2</v>
      </c>
      <c r="S430" s="82">
        <f t="shared" si="566"/>
        <v>0</v>
      </c>
      <c r="T430" s="295">
        <f t="shared" si="567"/>
        <v>0</v>
      </c>
      <c r="U430" s="295">
        <f t="shared" si="552"/>
        <v>0</v>
      </c>
      <c r="V430" s="295">
        <f t="shared" si="568"/>
        <v>0</v>
      </c>
      <c r="W430">
        <v>49</v>
      </c>
      <c r="X430" s="325">
        <f t="shared" si="569"/>
        <v>0</v>
      </c>
      <c r="Y430" s="325"/>
      <c r="Z430" s="325"/>
      <c r="AA430" s="325"/>
      <c r="AB430" s="325"/>
      <c r="AC430" s="394"/>
      <c r="AD430" s="360">
        <f t="shared" si="543"/>
        <v>50</v>
      </c>
      <c r="AE430" s="359" t="str">
        <f t="shared" si="505"/>
        <v>dxx50</v>
      </c>
      <c r="AF430" s="334">
        <f t="shared" si="570"/>
        <v>2</v>
      </c>
      <c r="AG430" s="82">
        <f t="shared" si="571"/>
        <v>0</v>
      </c>
      <c r="AH430" s="295">
        <f t="shared" si="572"/>
        <v>0</v>
      </c>
      <c r="AI430" s="295">
        <f t="shared" si="553"/>
        <v>0</v>
      </c>
      <c r="AJ430" s="295">
        <f t="shared" si="573"/>
        <v>0</v>
      </c>
      <c r="AK430">
        <v>49</v>
      </c>
      <c r="AL430" s="325">
        <f t="shared" si="574"/>
        <v>0</v>
      </c>
      <c r="AM430" s="325"/>
      <c r="AN430" s="325"/>
      <c r="AO430" s="325"/>
      <c r="AP430" s="325"/>
      <c r="AQ430" s="394"/>
      <c r="AR430" s="360">
        <f t="shared" si="545"/>
        <v>50</v>
      </c>
      <c r="AS430" s="359" t="str">
        <f t="shared" si="557"/>
        <v>dxx50</v>
      </c>
      <c r="AT430" s="334">
        <f t="shared" si="575"/>
        <v>2</v>
      </c>
      <c r="AU430" s="82">
        <f t="shared" si="576"/>
        <v>0</v>
      </c>
      <c r="AV430" s="295">
        <f t="shared" si="577"/>
        <v>0</v>
      </c>
      <c r="AW430" s="295">
        <f t="shared" si="554"/>
        <v>0</v>
      </c>
      <c r="AX430" s="295">
        <f t="shared" si="578"/>
        <v>0</v>
      </c>
      <c r="AY430">
        <v>49</v>
      </c>
      <c r="AZ430" s="325">
        <f t="shared" si="579"/>
        <v>0</v>
      </c>
      <c r="BA430" s="325"/>
      <c r="BB430" s="325"/>
      <c r="BC430" s="325"/>
      <c r="BD430" s="325"/>
      <c r="BE430" s="394"/>
      <c r="BF430" s="360">
        <f t="shared" si="547"/>
        <v>50</v>
      </c>
      <c r="BG430" s="359" t="str">
        <f t="shared" si="558"/>
        <v>dxx50</v>
      </c>
      <c r="BH430" s="334">
        <f t="shared" si="580"/>
        <v>2</v>
      </c>
      <c r="BI430" s="82">
        <f t="shared" si="581"/>
        <v>0</v>
      </c>
      <c r="BJ430" s="295">
        <f t="shared" si="582"/>
        <v>0</v>
      </c>
      <c r="BK430" s="295">
        <f t="shared" si="555"/>
        <v>0</v>
      </c>
      <c r="BL430" s="295">
        <f t="shared" si="583"/>
        <v>0</v>
      </c>
      <c r="BM430">
        <v>49</v>
      </c>
      <c r="BN430" s="325">
        <f t="shared" si="584"/>
        <v>0</v>
      </c>
      <c r="BO430" s="325"/>
      <c r="BP430" s="325"/>
      <c r="BQ430" s="325"/>
      <c r="BR430" s="325"/>
      <c r="BS430" s="394"/>
      <c r="BT430" s="360">
        <f t="shared" si="549"/>
        <v>50</v>
      </c>
      <c r="BU430" s="359" t="str">
        <f t="shared" si="559"/>
        <v>dxx50</v>
      </c>
      <c r="BV430" s="334">
        <f t="shared" si="585"/>
        <v>2</v>
      </c>
      <c r="BW430" s="82">
        <f t="shared" si="586"/>
        <v>0</v>
      </c>
      <c r="BX430" s="295">
        <f t="shared" si="587"/>
        <v>0</v>
      </c>
      <c r="BY430" s="295">
        <f t="shared" si="556"/>
        <v>0</v>
      </c>
      <c r="BZ430" s="295">
        <f t="shared" si="588"/>
        <v>0</v>
      </c>
      <c r="CA430">
        <v>49</v>
      </c>
      <c r="CB430" s="325">
        <f t="shared" si="589"/>
        <v>0</v>
      </c>
      <c r="CC430" s="325"/>
      <c r="CD430" s="325"/>
      <c r="CE430" s="325"/>
      <c r="CF430" s="325"/>
      <c r="CH430" s="394"/>
    </row>
    <row r="431" spans="1:86" ht="15" customHeight="1">
      <c r="A431" s="394"/>
      <c r="B431" s="360">
        <f t="shared" si="539"/>
        <v>51</v>
      </c>
      <c r="C431" s="359" t="str">
        <f t="shared" si="503"/>
        <v>dxx51</v>
      </c>
      <c r="D431" s="334">
        <f t="shared" si="560"/>
        <v>2</v>
      </c>
      <c r="E431" s="82">
        <f t="shared" si="561"/>
        <v>0</v>
      </c>
      <c r="F431" s="295">
        <f t="shared" si="562"/>
        <v>0</v>
      </c>
      <c r="G431" s="295">
        <f t="shared" si="551"/>
        <v>0</v>
      </c>
      <c r="H431" s="295">
        <f t="shared" si="563"/>
        <v>0</v>
      </c>
      <c r="I431" s="156">
        <v>50</v>
      </c>
      <c r="J431" s="325">
        <f t="shared" si="564"/>
        <v>0</v>
      </c>
      <c r="K431" s="325"/>
      <c r="L431" s="325"/>
      <c r="M431" s="325"/>
      <c r="N431" s="325"/>
      <c r="O431" s="394"/>
      <c r="P431" s="360">
        <f t="shared" si="541"/>
        <v>51</v>
      </c>
      <c r="Q431" s="359" t="str">
        <f t="shared" si="504"/>
        <v>dxx51</v>
      </c>
      <c r="R431" s="334">
        <f t="shared" si="565"/>
        <v>2</v>
      </c>
      <c r="S431" s="82">
        <f t="shared" si="566"/>
        <v>0</v>
      </c>
      <c r="T431" s="295">
        <f t="shared" si="567"/>
        <v>0</v>
      </c>
      <c r="U431" s="295">
        <f t="shared" si="552"/>
        <v>0</v>
      </c>
      <c r="V431" s="295">
        <f t="shared" si="568"/>
        <v>0</v>
      </c>
      <c r="W431" s="156">
        <v>50</v>
      </c>
      <c r="X431" s="325">
        <f t="shared" si="569"/>
        <v>0</v>
      </c>
      <c r="Y431" s="325"/>
      <c r="Z431" s="325"/>
      <c r="AA431" s="325"/>
      <c r="AB431" s="325"/>
      <c r="AC431" s="394"/>
      <c r="AD431" s="360">
        <f t="shared" si="543"/>
        <v>51</v>
      </c>
      <c r="AE431" s="359" t="str">
        <f t="shared" si="505"/>
        <v>dxx51</v>
      </c>
      <c r="AF431" s="334">
        <f t="shared" si="570"/>
        <v>2</v>
      </c>
      <c r="AG431" s="82">
        <f t="shared" si="571"/>
        <v>0</v>
      </c>
      <c r="AH431" s="295">
        <f t="shared" si="572"/>
        <v>0</v>
      </c>
      <c r="AI431" s="295">
        <f t="shared" si="553"/>
        <v>0</v>
      </c>
      <c r="AJ431" s="295">
        <f t="shared" si="573"/>
        <v>0</v>
      </c>
      <c r="AK431" s="156">
        <v>50</v>
      </c>
      <c r="AL431" s="325">
        <f t="shared" si="574"/>
        <v>0</v>
      </c>
      <c r="AM431" s="325"/>
      <c r="AN431" s="325"/>
      <c r="AO431" s="325"/>
      <c r="AP431" s="325"/>
      <c r="AQ431" s="394"/>
      <c r="AR431" s="360">
        <f t="shared" si="545"/>
        <v>51</v>
      </c>
      <c r="AS431" s="359" t="str">
        <f t="shared" si="557"/>
        <v>dxx51</v>
      </c>
      <c r="AT431" s="334">
        <f t="shared" si="575"/>
        <v>2</v>
      </c>
      <c r="AU431" s="82">
        <f t="shared" si="576"/>
        <v>0</v>
      </c>
      <c r="AV431" s="295">
        <f t="shared" si="577"/>
        <v>0</v>
      </c>
      <c r="AW431" s="295">
        <f t="shared" si="554"/>
        <v>0</v>
      </c>
      <c r="AX431" s="295">
        <f t="shared" si="578"/>
        <v>0</v>
      </c>
      <c r="AY431" s="156">
        <v>50</v>
      </c>
      <c r="AZ431" s="325">
        <f t="shared" si="579"/>
        <v>0</v>
      </c>
      <c r="BA431" s="325"/>
      <c r="BB431" s="325"/>
      <c r="BC431" s="325"/>
      <c r="BD431" s="325"/>
      <c r="BE431" s="394"/>
      <c r="BF431" s="360">
        <f t="shared" si="547"/>
        <v>51</v>
      </c>
      <c r="BG431" s="359" t="str">
        <f t="shared" si="558"/>
        <v>dxx51</v>
      </c>
      <c r="BH431" s="334">
        <f t="shared" si="580"/>
        <v>2</v>
      </c>
      <c r="BI431" s="82">
        <f t="shared" si="581"/>
        <v>0</v>
      </c>
      <c r="BJ431" s="295">
        <f t="shared" si="582"/>
        <v>0</v>
      </c>
      <c r="BK431" s="295">
        <f t="shared" si="555"/>
        <v>0</v>
      </c>
      <c r="BL431" s="295">
        <f t="shared" si="583"/>
        <v>0</v>
      </c>
      <c r="BM431" s="156">
        <v>50</v>
      </c>
      <c r="BN431" s="325">
        <f t="shared" si="584"/>
        <v>0</v>
      </c>
      <c r="BO431" s="325"/>
      <c r="BP431" s="325"/>
      <c r="BQ431" s="325"/>
      <c r="BR431" s="325"/>
      <c r="BS431" s="394"/>
      <c r="BT431" s="360">
        <f t="shared" si="549"/>
        <v>51</v>
      </c>
      <c r="BU431" s="359" t="str">
        <f t="shared" si="559"/>
        <v>dxx51</v>
      </c>
      <c r="BV431" s="334">
        <f t="shared" si="585"/>
        <v>2</v>
      </c>
      <c r="BW431" s="82">
        <f t="shared" si="586"/>
        <v>0</v>
      </c>
      <c r="BX431" s="295">
        <f t="shared" si="587"/>
        <v>0</v>
      </c>
      <c r="BY431" s="295">
        <f t="shared" si="556"/>
        <v>0</v>
      </c>
      <c r="BZ431" s="295">
        <f t="shared" si="588"/>
        <v>0</v>
      </c>
      <c r="CA431" s="156">
        <v>50</v>
      </c>
      <c r="CB431" s="325">
        <f t="shared" si="589"/>
        <v>0</v>
      </c>
      <c r="CC431" s="325"/>
      <c r="CD431" s="325"/>
      <c r="CE431" s="325"/>
      <c r="CF431" s="325"/>
      <c r="CH431" s="394"/>
    </row>
    <row r="432" spans="1:86" ht="15" customHeight="1">
      <c r="A432" s="394"/>
      <c r="B432" s="360">
        <f t="shared" si="539"/>
        <v>52</v>
      </c>
      <c r="C432" s="359" t="str">
        <f t="shared" si="503"/>
        <v>dxx52</v>
      </c>
      <c r="D432" s="334">
        <f t="shared" si="560"/>
        <v>2</v>
      </c>
      <c r="E432" s="82">
        <f t="shared" si="561"/>
        <v>0</v>
      </c>
      <c r="F432" s="295">
        <f t="shared" si="562"/>
        <v>0</v>
      </c>
      <c r="G432" s="295">
        <f t="shared" si="551"/>
        <v>0</v>
      </c>
      <c r="H432" s="295">
        <f t="shared" si="563"/>
        <v>0</v>
      </c>
      <c r="I432">
        <v>51</v>
      </c>
      <c r="J432" s="325">
        <f t="shared" si="564"/>
        <v>0</v>
      </c>
      <c r="K432" s="325"/>
      <c r="L432" s="325"/>
      <c r="M432" s="325"/>
      <c r="N432" s="325"/>
      <c r="O432" s="394"/>
      <c r="P432" s="360">
        <f t="shared" si="541"/>
        <v>52</v>
      </c>
      <c r="Q432" s="359" t="str">
        <f t="shared" si="504"/>
        <v>dxx52</v>
      </c>
      <c r="R432" s="334">
        <f t="shared" si="565"/>
        <v>2</v>
      </c>
      <c r="S432" s="82">
        <f t="shared" si="566"/>
        <v>0</v>
      </c>
      <c r="T432" s="295">
        <f t="shared" si="567"/>
        <v>0</v>
      </c>
      <c r="U432" s="295">
        <f t="shared" si="552"/>
        <v>0</v>
      </c>
      <c r="V432" s="295">
        <f t="shared" si="568"/>
        <v>0</v>
      </c>
      <c r="W432">
        <v>51</v>
      </c>
      <c r="X432" s="325">
        <f t="shared" si="569"/>
        <v>0</v>
      </c>
      <c r="Y432" s="325"/>
      <c r="Z432" s="325"/>
      <c r="AA432" s="325"/>
      <c r="AB432" s="325"/>
      <c r="AC432" s="394"/>
      <c r="AD432" s="360">
        <f t="shared" si="543"/>
        <v>52</v>
      </c>
      <c r="AE432" s="359" t="str">
        <f t="shared" si="505"/>
        <v>dxx52</v>
      </c>
      <c r="AF432" s="334">
        <f t="shared" si="570"/>
        <v>2</v>
      </c>
      <c r="AG432" s="82">
        <f t="shared" si="571"/>
        <v>0</v>
      </c>
      <c r="AH432" s="295">
        <f t="shared" si="572"/>
        <v>0</v>
      </c>
      <c r="AI432" s="295">
        <f t="shared" si="553"/>
        <v>0</v>
      </c>
      <c r="AJ432" s="295">
        <f t="shared" si="573"/>
        <v>0</v>
      </c>
      <c r="AK432">
        <v>51</v>
      </c>
      <c r="AL432" s="325">
        <f t="shared" si="574"/>
        <v>0</v>
      </c>
      <c r="AM432" s="325"/>
      <c r="AN432" s="325"/>
      <c r="AO432" s="325"/>
      <c r="AP432" s="325"/>
      <c r="AQ432" s="394"/>
      <c r="AR432" s="360">
        <f t="shared" si="545"/>
        <v>52</v>
      </c>
      <c r="AS432" s="359" t="str">
        <f t="shared" si="557"/>
        <v>dxx52</v>
      </c>
      <c r="AT432" s="334">
        <f t="shared" si="575"/>
        <v>2</v>
      </c>
      <c r="AU432" s="82">
        <f t="shared" si="576"/>
        <v>0</v>
      </c>
      <c r="AV432" s="295">
        <f t="shared" si="577"/>
        <v>0</v>
      </c>
      <c r="AW432" s="295">
        <f t="shared" si="554"/>
        <v>0</v>
      </c>
      <c r="AX432" s="295">
        <f t="shared" si="578"/>
        <v>0</v>
      </c>
      <c r="AY432">
        <v>51</v>
      </c>
      <c r="AZ432" s="325">
        <f t="shared" si="579"/>
        <v>0</v>
      </c>
      <c r="BA432" s="325"/>
      <c r="BB432" s="325"/>
      <c r="BC432" s="325"/>
      <c r="BD432" s="325"/>
      <c r="BE432" s="394"/>
      <c r="BF432" s="360">
        <f t="shared" si="547"/>
        <v>52</v>
      </c>
      <c r="BG432" s="359" t="str">
        <f t="shared" si="558"/>
        <v>dxx52</v>
      </c>
      <c r="BH432" s="334">
        <f t="shared" si="580"/>
        <v>2</v>
      </c>
      <c r="BI432" s="82">
        <f t="shared" si="581"/>
        <v>0</v>
      </c>
      <c r="BJ432" s="295">
        <f t="shared" si="582"/>
        <v>0</v>
      </c>
      <c r="BK432" s="295">
        <f t="shared" si="555"/>
        <v>0</v>
      </c>
      <c r="BL432" s="295">
        <f t="shared" si="583"/>
        <v>0</v>
      </c>
      <c r="BM432">
        <v>51</v>
      </c>
      <c r="BN432" s="325">
        <f t="shared" si="584"/>
        <v>0</v>
      </c>
      <c r="BO432" s="325"/>
      <c r="BP432" s="325"/>
      <c r="BQ432" s="325"/>
      <c r="BR432" s="325"/>
      <c r="BS432" s="394"/>
      <c r="BT432" s="360">
        <f t="shared" si="549"/>
        <v>52</v>
      </c>
      <c r="BU432" s="359" t="str">
        <f t="shared" si="559"/>
        <v>dxx52</v>
      </c>
      <c r="BV432" s="334">
        <f t="shared" si="585"/>
        <v>2</v>
      </c>
      <c r="BW432" s="82">
        <f t="shared" si="586"/>
        <v>0</v>
      </c>
      <c r="BX432" s="295">
        <f t="shared" si="587"/>
        <v>0</v>
      </c>
      <c r="BY432" s="295">
        <f t="shared" si="556"/>
        <v>0</v>
      </c>
      <c r="BZ432" s="295">
        <f t="shared" si="588"/>
        <v>0</v>
      </c>
      <c r="CA432">
        <v>51</v>
      </c>
      <c r="CB432" s="325">
        <f t="shared" si="589"/>
        <v>0</v>
      </c>
      <c r="CC432" s="325"/>
      <c r="CD432" s="325"/>
      <c r="CE432" s="325"/>
      <c r="CF432" s="325"/>
      <c r="CH432" s="394"/>
    </row>
    <row r="433" spans="1:86" ht="15" customHeight="1">
      <c r="A433" s="394"/>
      <c r="B433" s="360">
        <f t="shared" si="539"/>
        <v>53</v>
      </c>
      <c r="C433" s="359" t="str">
        <f t="shared" si="503"/>
        <v>dxx53</v>
      </c>
      <c r="D433" s="334">
        <f t="shared" si="560"/>
        <v>2</v>
      </c>
      <c r="E433" s="82">
        <f t="shared" si="561"/>
        <v>0</v>
      </c>
      <c r="F433" s="295">
        <f t="shared" si="562"/>
        <v>0</v>
      </c>
      <c r="G433" s="295">
        <f t="shared" si="551"/>
        <v>0</v>
      </c>
      <c r="H433" s="295">
        <f t="shared" si="563"/>
        <v>0</v>
      </c>
      <c r="I433" s="156">
        <v>52</v>
      </c>
      <c r="J433" s="325">
        <f t="shared" si="564"/>
        <v>0</v>
      </c>
      <c r="K433" s="325"/>
      <c r="L433" s="325"/>
      <c r="M433" s="325"/>
      <c r="N433" s="325"/>
      <c r="O433" s="394"/>
      <c r="P433" s="360">
        <f t="shared" si="541"/>
        <v>53</v>
      </c>
      <c r="Q433" s="359" t="str">
        <f t="shared" si="504"/>
        <v>dxx53</v>
      </c>
      <c r="R433" s="334">
        <f t="shared" si="565"/>
        <v>2</v>
      </c>
      <c r="S433" s="82">
        <f t="shared" si="566"/>
        <v>0</v>
      </c>
      <c r="T433" s="295">
        <f t="shared" si="567"/>
        <v>0</v>
      </c>
      <c r="U433" s="295">
        <f t="shared" si="552"/>
        <v>0</v>
      </c>
      <c r="V433" s="295">
        <f t="shared" si="568"/>
        <v>0</v>
      </c>
      <c r="W433" s="156">
        <v>52</v>
      </c>
      <c r="X433" s="325">
        <f t="shared" si="569"/>
        <v>0</v>
      </c>
      <c r="Y433" s="325"/>
      <c r="Z433" s="325"/>
      <c r="AA433" s="325"/>
      <c r="AB433" s="325"/>
      <c r="AC433" s="394"/>
      <c r="AD433" s="360">
        <f t="shared" si="543"/>
        <v>53</v>
      </c>
      <c r="AE433" s="359" t="str">
        <f t="shared" si="505"/>
        <v>dxx53</v>
      </c>
      <c r="AF433" s="334">
        <f t="shared" si="570"/>
        <v>2</v>
      </c>
      <c r="AG433" s="82">
        <f t="shared" si="571"/>
        <v>0</v>
      </c>
      <c r="AH433" s="295">
        <f t="shared" si="572"/>
        <v>0</v>
      </c>
      <c r="AI433" s="295">
        <f t="shared" si="553"/>
        <v>0</v>
      </c>
      <c r="AJ433" s="295">
        <f t="shared" si="573"/>
        <v>0</v>
      </c>
      <c r="AK433" s="156">
        <v>52</v>
      </c>
      <c r="AL433" s="325">
        <f t="shared" si="574"/>
        <v>0</v>
      </c>
      <c r="AM433" s="325"/>
      <c r="AN433" s="325"/>
      <c r="AO433" s="325"/>
      <c r="AP433" s="325"/>
      <c r="AQ433" s="394"/>
      <c r="AR433" s="360">
        <f t="shared" si="545"/>
        <v>53</v>
      </c>
      <c r="AS433" s="359" t="str">
        <f t="shared" si="557"/>
        <v>dxx53</v>
      </c>
      <c r="AT433" s="334">
        <f t="shared" si="575"/>
        <v>2</v>
      </c>
      <c r="AU433" s="82">
        <f t="shared" si="576"/>
        <v>0</v>
      </c>
      <c r="AV433" s="295">
        <f t="shared" si="577"/>
        <v>0</v>
      </c>
      <c r="AW433" s="295">
        <f t="shared" si="554"/>
        <v>0</v>
      </c>
      <c r="AX433" s="295">
        <f t="shared" si="578"/>
        <v>0</v>
      </c>
      <c r="AY433" s="156">
        <v>52</v>
      </c>
      <c r="AZ433" s="325">
        <f t="shared" si="579"/>
        <v>0</v>
      </c>
      <c r="BA433" s="325"/>
      <c r="BB433" s="325"/>
      <c r="BC433" s="325"/>
      <c r="BD433" s="325"/>
      <c r="BE433" s="394"/>
      <c r="BF433" s="360">
        <f t="shared" si="547"/>
        <v>53</v>
      </c>
      <c r="BG433" s="359" t="str">
        <f t="shared" si="558"/>
        <v>dxx53</v>
      </c>
      <c r="BH433" s="334">
        <f t="shared" si="580"/>
        <v>2</v>
      </c>
      <c r="BI433" s="82">
        <f t="shared" si="581"/>
        <v>0</v>
      </c>
      <c r="BJ433" s="295">
        <f t="shared" si="582"/>
        <v>0</v>
      </c>
      <c r="BK433" s="295">
        <f t="shared" si="555"/>
        <v>0</v>
      </c>
      <c r="BL433" s="295">
        <f t="shared" si="583"/>
        <v>0</v>
      </c>
      <c r="BM433" s="156">
        <v>52</v>
      </c>
      <c r="BN433" s="325">
        <f t="shared" si="584"/>
        <v>0</v>
      </c>
      <c r="BO433" s="325"/>
      <c r="BP433" s="325"/>
      <c r="BQ433" s="325"/>
      <c r="BR433" s="325"/>
      <c r="BS433" s="394"/>
      <c r="BT433" s="360">
        <f t="shared" si="549"/>
        <v>53</v>
      </c>
      <c r="BU433" s="359" t="str">
        <f t="shared" si="559"/>
        <v>dxx53</v>
      </c>
      <c r="BV433" s="334">
        <f t="shared" si="585"/>
        <v>2</v>
      </c>
      <c r="BW433" s="82">
        <f t="shared" si="586"/>
        <v>0</v>
      </c>
      <c r="BX433" s="295">
        <f t="shared" si="587"/>
        <v>0</v>
      </c>
      <c r="BY433" s="295">
        <f t="shared" si="556"/>
        <v>0</v>
      </c>
      <c r="BZ433" s="295">
        <f t="shared" si="588"/>
        <v>0</v>
      </c>
      <c r="CA433" s="156">
        <v>52</v>
      </c>
      <c r="CB433" s="325">
        <f t="shared" si="589"/>
        <v>0</v>
      </c>
      <c r="CC433" s="325"/>
      <c r="CD433" s="325"/>
      <c r="CE433" s="325"/>
      <c r="CF433" s="325"/>
      <c r="CH433" s="394"/>
    </row>
    <row r="434" spans="1:86" ht="15" customHeight="1">
      <c r="A434" s="394"/>
      <c r="B434" s="360">
        <f t="shared" si="539"/>
        <v>54</v>
      </c>
      <c r="C434" s="359" t="str">
        <f t="shared" si="503"/>
        <v>dxx54</v>
      </c>
      <c r="D434" s="334">
        <f t="shared" si="560"/>
        <v>2</v>
      </c>
      <c r="E434" s="82">
        <f t="shared" si="561"/>
        <v>0</v>
      </c>
      <c r="F434" s="295">
        <f t="shared" si="562"/>
        <v>0</v>
      </c>
      <c r="G434" s="295">
        <f t="shared" si="551"/>
        <v>0</v>
      </c>
      <c r="H434" s="295">
        <f t="shared" si="563"/>
        <v>0</v>
      </c>
      <c r="I434">
        <v>53</v>
      </c>
      <c r="J434" s="325">
        <f t="shared" si="564"/>
        <v>0</v>
      </c>
      <c r="K434" s="325"/>
      <c r="L434" s="325"/>
      <c r="M434" s="325"/>
      <c r="N434" s="325"/>
      <c r="O434" s="394"/>
      <c r="P434" s="360">
        <f t="shared" si="541"/>
        <v>54</v>
      </c>
      <c r="Q434" s="359" t="str">
        <f t="shared" si="504"/>
        <v>dxx54</v>
      </c>
      <c r="R434" s="334">
        <f t="shared" si="565"/>
        <v>2</v>
      </c>
      <c r="S434" s="82">
        <f t="shared" si="566"/>
        <v>0</v>
      </c>
      <c r="T434" s="295">
        <f t="shared" si="567"/>
        <v>0</v>
      </c>
      <c r="U434" s="295">
        <f t="shared" si="552"/>
        <v>0</v>
      </c>
      <c r="V434" s="295">
        <f t="shared" si="568"/>
        <v>0</v>
      </c>
      <c r="W434">
        <v>53</v>
      </c>
      <c r="X434" s="325">
        <f t="shared" si="569"/>
        <v>0</v>
      </c>
      <c r="Y434" s="325"/>
      <c r="Z434" s="325"/>
      <c r="AA434" s="325"/>
      <c r="AB434" s="325"/>
      <c r="AC434" s="394"/>
      <c r="AD434" s="360">
        <f t="shared" si="543"/>
        <v>54</v>
      </c>
      <c r="AE434" s="359" t="str">
        <f t="shared" si="505"/>
        <v>dxx54</v>
      </c>
      <c r="AF434" s="334">
        <f t="shared" si="570"/>
        <v>2</v>
      </c>
      <c r="AG434" s="82">
        <f t="shared" si="571"/>
        <v>0</v>
      </c>
      <c r="AH434" s="295">
        <f t="shared" si="572"/>
        <v>0</v>
      </c>
      <c r="AI434" s="295">
        <f t="shared" si="553"/>
        <v>0</v>
      </c>
      <c r="AJ434" s="295">
        <f t="shared" si="573"/>
        <v>0</v>
      </c>
      <c r="AK434">
        <v>53</v>
      </c>
      <c r="AL434" s="325">
        <f t="shared" si="574"/>
        <v>0</v>
      </c>
      <c r="AM434" s="325"/>
      <c r="AN434" s="325"/>
      <c r="AO434" s="325"/>
      <c r="AP434" s="325"/>
      <c r="AQ434" s="394"/>
      <c r="AR434" s="360">
        <f t="shared" si="545"/>
        <v>54</v>
      </c>
      <c r="AS434" s="359" t="str">
        <f t="shared" si="557"/>
        <v>dxx54</v>
      </c>
      <c r="AT434" s="334">
        <f t="shared" si="575"/>
        <v>2</v>
      </c>
      <c r="AU434" s="82">
        <f t="shared" si="576"/>
        <v>0</v>
      </c>
      <c r="AV434" s="295">
        <f t="shared" si="577"/>
        <v>0</v>
      </c>
      <c r="AW434" s="295">
        <f t="shared" si="554"/>
        <v>0</v>
      </c>
      <c r="AX434" s="295">
        <f t="shared" si="578"/>
        <v>0</v>
      </c>
      <c r="AY434">
        <v>53</v>
      </c>
      <c r="AZ434" s="325">
        <f t="shared" si="579"/>
        <v>0</v>
      </c>
      <c r="BA434" s="325"/>
      <c r="BB434" s="325"/>
      <c r="BC434" s="325"/>
      <c r="BD434" s="325"/>
      <c r="BE434" s="394"/>
      <c r="BF434" s="360">
        <f t="shared" si="547"/>
        <v>54</v>
      </c>
      <c r="BG434" s="359" t="str">
        <f t="shared" si="558"/>
        <v>dxx54</v>
      </c>
      <c r="BH434" s="334">
        <f t="shared" si="580"/>
        <v>2</v>
      </c>
      <c r="BI434" s="82">
        <f t="shared" si="581"/>
        <v>0</v>
      </c>
      <c r="BJ434" s="295">
        <f t="shared" si="582"/>
        <v>0</v>
      </c>
      <c r="BK434" s="295">
        <f t="shared" si="555"/>
        <v>0</v>
      </c>
      <c r="BL434" s="295">
        <f t="shared" si="583"/>
        <v>0</v>
      </c>
      <c r="BM434">
        <v>53</v>
      </c>
      <c r="BN434" s="325">
        <f t="shared" si="584"/>
        <v>0</v>
      </c>
      <c r="BO434" s="325"/>
      <c r="BP434" s="325"/>
      <c r="BQ434" s="325"/>
      <c r="BR434" s="325"/>
      <c r="BS434" s="394"/>
      <c r="BT434" s="360">
        <f t="shared" si="549"/>
        <v>54</v>
      </c>
      <c r="BU434" s="359" t="str">
        <f t="shared" si="559"/>
        <v>dxx54</v>
      </c>
      <c r="BV434" s="334">
        <f t="shared" si="585"/>
        <v>2</v>
      </c>
      <c r="BW434" s="82">
        <f t="shared" si="586"/>
        <v>0</v>
      </c>
      <c r="BX434" s="295">
        <f t="shared" si="587"/>
        <v>0</v>
      </c>
      <c r="BY434" s="295">
        <f t="shared" si="556"/>
        <v>0</v>
      </c>
      <c r="BZ434" s="295">
        <f t="shared" si="588"/>
        <v>0</v>
      </c>
      <c r="CA434">
        <v>53</v>
      </c>
      <c r="CB434" s="325">
        <f t="shared" si="589"/>
        <v>0</v>
      </c>
      <c r="CC434" s="325"/>
      <c r="CD434" s="325"/>
      <c r="CE434" s="325"/>
      <c r="CF434" s="325"/>
      <c r="CH434" s="394"/>
    </row>
    <row r="435" spans="1:86" ht="15" customHeight="1">
      <c r="A435" s="394"/>
      <c r="B435" s="360">
        <f t="shared" si="539"/>
        <v>55</v>
      </c>
      <c r="C435" s="359" t="str">
        <f t="shared" si="503"/>
        <v>dxx55</v>
      </c>
      <c r="D435" s="334">
        <f t="shared" si="560"/>
        <v>2</v>
      </c>
      <c r="E435" s="82">
        <f t="shared" si="561"/>
        <v>0</v>
      </c>
      <c r="F435" s="295">
        <f t="shared" si="562"/>
        <v>0</v>
      </c>
      <c r="G435" s="295">
        <f t="shared" si="551"/>
        <v>0</v>
      </c>
      <c r="H435" s="295">
        <f t="shared" si="563"/>
        <v>0</v>
      </c>
      <c r="I435" s="156">
        <v>54</v>
      </c>
      <c r="J435" s="325">
        <f t="shared" si="564"/>
        <v>0</v>
      </c>
      <c r="K435" s="325"/>
      <c r="L435" s="325"/>
      <c r="M435" s="325"/>
      <c r="N435" s="325"/>
      <c r="O435" s="394"/>
      <c r="P435" s="360">
        <f t="shared" si="541"/>
        <v>55</v>
      </c>
      <c r="Q435" s="359" t="str">
        <f t="shared" si="504"/>
        <v>dxx55</v>
      </c>
      <c r="R435" s="334">
        <f t="shared" si="565"/>
        <v>2</v>
      </c>
      <c r="S435" s="82">
        <f t="shared" si="566"/>
        <v>0</v>
      </c>
      <c r="T435" s="295">
        <f t="shared" si="567"/>
        <v>0</v>
      </c>
      <c r="U435" s="295">
        <f t="shared" si="552"/>
        <v>0</v>
      </c>
      <c r="V435" s="295">
        <f t="shared" si="568"/>
        <v>0</v>
      </c>
      <c r="W435" s="156">
        <v>54</v>
      </c>
      <c r="X435" s="325">
        <f t="shared" si="569"/>
        <v>0</v>
      </c>
      <c r="Y435" s="325"/>
      <c r="Z435" s="325"/>
      <c r="AA435" s="325"/>
      <c r="AB435" s="325"/>
      <c r="AC435" s="394"/>
      <c r="AD435" s="360">
        <f t="shared" si="543"/>
        <v>55</v>
      </c>
      <c r="AE435" s="359" t="str">
        <f t="shared" si="505"/>
        <v>dxx55</v>
      </c>
      <c r="AF435" s="334">
        <f t="shared" si="570"/>
        <v>2</v>
      </c>
      <c r="AG435" s="82">
        <f t="shared" si="571"/>
        <v>0</v>
      </c>
      <c r="AH435" s="295">
        <f t="shared" si="572"/>
        <v>0</v>
      </c>
      <c r="AI435" s="295">
        <f t="shared" si="553"/>
        <v>0</v>
      </c>
      <c r="AJ435" s="295">
        <f t="shared" si="573"/>
        <v>0</v>
      </c>
      <c r="AK435" s="156">
        <v>54</v>
      </c>
      <c r="AL435" s="325">
        <f t="shared" si="574"/>
        <v>0</v>
      </c>
      <c r="AM435" s="325"/>
      <c r="AN435" s="325"/>
      <c r="AO435" s="325"/>
      <c r="AP435" s="325"/>
      <c r="AQ435" s="394"/>
      <c r="AR435" s="360">
        <f t="shared" si="545"/>
        <v>55</v>
      </c>
      <c r="AS435" s="359" t="str">
        <f t="shared" si="557"/>
        <v>dxx55</v>
      </c>
      <c r="AT435" s="334">
        <f t="shared" si="575"/>
        <v>2</v>
      </c>
      <c r="AU435" s="82">
        <f t="shared" si="576"/>
        <v>0</v>
      </c>
      <c r="AV435" s="295">
        <f t="shared" si="577"/>
        <v>0</v>
      </c>
      <c r="AW435" s="295">
        <f t="shared" si="554"/>
        <v>0</v>
      </c>
      <c r="AX435" s="295">
        <f t="shared" si="578"/>
        <v>0</v>
      </c>
      <c r="AY435" s="156">
        <v>54</v>
      </c>
      <c r="AZ435" s="325">
        <f t="shared" si="579"/>
        <v>0</v>
      </c>
      <c r="BA435" s="325"/>
      <c r="BB435" s="325"/>
      <c r="BC435" s="325"/>
      <c r="BD435" s="325"/>
      <c r="BE435" s="394"/>
      <c r="BF435" s="360">
        <f t="shared" si="547"/>
        <v>55</v>
      </c>
      <c r="BG435" s="359" t="str">
        <f t="shared" si="558"/>
        <v>dxx55</v>
      </c>
      <c r="BH435" s="334">
        <f t="shared" si="580"/>
        <v>2</v>
      </c>
      <c r="BI435" s="82">
        <f t="shared" si="581"/>
        <v>0</v>
      </c>
      <c r="BJ435" s="295">
        <f t="shared" si="582"/>
        <v>0</v>
      </c>
      <c r="BK435" s="295">
        <f t="shared" si="555"/>
        <v>0</v>
      </c>
      <c r="BL435" s="295">
        <f t="shared" si="583"/>
        <v>0</v>
      </c>
      <c r="BM435" s="156">
        <v>54</v>
      </c>
      <c r="BN435" s="325">
        <f t="shared" si="584"/>
        <v>0</v>
      </c>
      <c r="BO435" s="325"/>
      <c r="BP435" s="325"/>
      <c r="BQ435" s="325"/>
      <c r="BR435" s="325"/>
      <c r="BS435" s="394"/>
      <c r="BT435" s="360">
        <f t="shared" si="549"/>
        <v>55</v>
      </c>
      <c r="BU435" s="359" t="str">
        <f t="shared" si="559"/>
        <v>dxx55</v>
      </c>
      <c r="BV435" s="334">
        <f t="shared" si="585"/>
        <v>2</v>
      </c>
      <c r="BW435" s="82">
        <f t="shared" si="586"/>
        <v>0</v>
      </c>
      <c r="BX435" s="295">
        <f t="shared" si="587"/>
        <v>0</v>
      </c>
      <c r="BY435" s="295">
        <f t="shared" si="556"/>
        <v>0</v>
      </c>
      <c r="BZ435" s="295">
        <f t="shared" si="588"/>
        <v>0</v>
      </c>
      <c r="CA435" s="156">
        <v>54</v>
      </c>
      <c r="CB435" s="325">
        <f t="shared" si="589"/>
        <v>0</v>
      </c>
      <c r="CC435" s="325"/>
      <c r="CD435" s="325"/>
      <c r="CE435" s="325"/>
      <c r="CF435" s="325"/>
      <c r="CH435" s="394"/>
    </row>
    <row r="436" spans="1:86" ht="15" customHeight="1">
      <c r="A436" s="394"/>
      <c r="B436" s="360">
        <f t="shared" si="539"/>
        <v>56</v>
      </c>
      <c r="C436" s="359" t="str">
        <f t="shared" si="503"/>
        <v>dxx56</v>
      </c>
      <c r="D436" s="334">
        <f t="shared" si="560"/>
        <v>2</v>
      </c>
      <c r="E436" s="82">
        <f t="shared" si="561"/>
        <v>0</v>
      </c>
      <c r="F436" s="295">
        <f t="shared" si="562"/>
        <v>0</v>
      </c>
      <c r="G436" s="295">
        <f t="shared" si="551"/>
        <v>0</v>
      </c>
      <c r="H436" s="295">
        <f t="shared" si="563"/>
        <v>0</v>
      </c>
      <c r="I436">
        <v>55</v>
      </c>
      <c r="J436" s="325">
        <f t="shared" si="564"/>
        <v>0</v>
      </c>
      <c r="K436" s="325"/>
      <c r="L436" s="325"/>
      <c r="M436" s="325"/>
      <c r="N436" s="325"/>
      <c r="O436" s="394"/>
      <c r="P436" s="360">
        <f t="shared" si="541"/>
        <v>56</v>
      </c>
      <c r="Q436" s="359" t="str">
        <f t="shared" si="504"/>
        <v>dxx56</v>
      </c>
      <c r="R436" s="334">
        <f t="shared" si="565"/>
        <v>2</v>
      </c>
      <c r="S436" s="82">
        <f t="shared" si="566"/>
        <v>0</v>
      </c>
      <c r="T436" s="295">
        <f t="shared" si="567"/>
        <v>0</v>
      </c>
      <c r="U436" s="295">
        <f t="shared" si="552"/>
        <v>0</v>
      </c>
      <c r="V436" s="295">
        <f t="shared" si="568"/>
        <v>0</v>
      </c>
      <c r="W436">
        <v>55</v>
      </c>
      <c r="X436" s="325">
        <f t="shared" si="569"/>
        <v>0</v>
      </c>
      <c r="Y436" s="325"/>
      <c r="Z436" s="325"/>
      <c r="AA436" s="325"/>
      <c r="AB436" s="325"/>
      <c r="AC436" s="394"/>
      <c r="AD436" s="360">
        <f t="shared" si="543"/>
        <v>56</v>
      </c>
      <c r="AE436" s="359" t="str">
        <f t="shared" si="505"/>
        <v>dxx56</v>
      </c>
      <c r="AF436" s="334">
        <f t="shared" si="570"/>
        <v>2</v>
      </c>
      <c r="AG436" s="82">
        <f t="shared" si="571"/>
        <v>0</v>
      </c>
      <c r="AH436" s="295">
        <f t="shared" si="572"/>
        <v>0</v>
      </c>
      <c r="AI436" s="295">
        <f t="shared" si="553"/>
        <v>0</v>
      </c>
      <c r="AJ436" s="295">
        <f t="shared" si="573"/>
        <v>0</v>
      </c>
      <c r="AK436">
        <v>55</v>
      </c>
      <c r="AL436" s="325">
        <f t="shared" si="574"/>
        <v>0</v>
      </c>
      <c r="AM436" s="325"/>
      <c r="AN436" s="325"/>
      <c r="AO436" s="325"/>
      <c r="AP436" s="325"/>
      <c r="AQ436" s="394"/>
      <c r="AR436" s="360">
        <f t="shared" si="545"/>
        <v>56</v>
      </c>
      <c r="AS436" s="359" t="str">
        <f t="shared" si="557"/>
        <v>dxx56</v>
      </c>
      <c r="AT436" s="334">
        <f t="shared" si="575"/>
        <v>2</v>
      </c>
      <c r="AU436" s="82">
        <f t="shared" si="576"/>
        <v>0</v>
      </c>
      <c r="AV436" s="295">
        <f t="shared" si="577"/>
        <v>0</v>
      </c>
      <c r="AW436" s="295">
        <f t="shared" si="554"/>
        <v>0</v>
      </c>
      <c r="AX436" s="295">
        <f t="shared" si="578"/>
        <v>0</v>
      </c>
      <c r="AY436">
        <v>55</v>
      </c>
      <c r="AZ436" s="325">
        <f t="shared" si="579"/>
        <v>0</v>
      </c>
      <c r="BA436" s="325"/>
      <c r="BB436" s="325"/>
      <c r="BC436" s="325"/>
      <c r="BD436" s="325"/>
      <c r="BE436" s="394"/>
      <c r="BF436" s="360">
        <f t="shared" si="547"/>
        <v>56</v>
      </c>
      <c r="BG436" s="359" t="str">
        <f t="shared" si="558"/>
        <v>dxx56</v>
      </c>
      <c r="BH436" s="334">
        <f t="shared" si="580"/>
        <v>2</v>
      </c>
      <c r="BI436" s="82">
        <f t="shared" si="581"/>
        <v>0</v>
      </c>
      <c r="BJ436" s="295">
        <f t="shared" si="582"/>
        <v>0</v>
      </c>
      <c r="BK436" s="295">
        <f t="shared" si="555"/>
        <v>0</v>
      </c>
      <c r="BL436" s="295">
        <f t="shared" si="583"/>
        <v>0</v>
      </c>
      <c r="BM436">
        <v>55</v>
      </c>
      <c r="BN436" s="325">
        <f t="shared" si="584"/>
        <v>0</v>
      </c>
      <c r="BO436" s="325"/>
      <c r="BP436" s="325"/>
      <c r="BQ436" s="325"/>
      <c r="BR436" s="325"/>
      <c r="BS436" s="394"/>
      <c r="BT436" s="360">
        <f t="shared" si="549"/>
        <v>56</v>
      </c>
      <c r="BU436" s="359" t="str">
        <f t="shared" si="559"/>
        <v>dxx56</v>
      </c>
      <c r="BV436" s="334">
        <f t="shared" si="585"/>
        <v>2</v>
      </c>
      <c r="BW436" s="82">
        <f t="shared" si="586"/>
        <v>0</v>
      </c>
      <c r="BX436" s="295">
        <f t="shared" si="587"/>
        <v>0</v>
      </c>
      <c r="BY436" s="295">
        <f t="shared" si="556"/>
        <v>0</v>
      </c>
      <c r="BZ436" s="295">
        <f t="shared" si="588"/>
        <v>0</v>
      </c>
      <c r="CA436">
        <v>55</v>
      </c>
      <c r="CB436" s="325">
        <f t="shared" si="589"/>
        <v>0</v>
      </c>
      <c r="CC436" s="325"/>
      <c r="CD436" s="325"/>
      <c r="CE436" s="325"/>
      <c r="CF436" s="325"/>
      <c r="CH436" s="394"/>
    </row>
    <row r="437" spans="1:86" ht="15" customHeight="1">
      <c r="A437" s="394"/>
      <c r="B437" s="360">
        <f t="shared" si="539"/>
        <v>57</v>
      </c>
      <c r="C437" s="359" t="str">
        <f t="shared" si="503"/>
        <v>dxx57</v>
      </c>
      <c r="D437" s="334">
        <f t="shared" si="560"/>
        <v>2</v>
      </c>
      <c r="E437" s="82">
        <f t="shared" si="561"/>
        <v>0</v>
      </c>
      <c r="F437" s="295">
        <f t="shared" si="562"/>
        <v>0</v>
      </c>
      <c r="G437" s="295">
        <f t="shared" si="551"/>
        <v>0</v>
      </c>
      <c r="H437" s="295">
        <f t="shared" si="563"/>
        <v>0</v>
      </c>
      <c r="I437" s="156">
        <v>56</v>
      </c>
      <c r="J437" s="325">
        <f t="shared" si="564"/>
        <v>0</v>
      </c>
      <c r="K437" s="325"/>
      <c r="L437" s="325"/>
      <c r="M437" s="325"/>
      <c r="N437" s="325"/>
      <c r="O437" s="394"/>
      <c r="P437" s="360">
        <f t="shared" si="541"/>
        <v>57</v>
      </c>
      <c r="Q437" s="359" t="str">
        <f t="shared" si="504"/>
        <v>dxx57</v>
      </c>
      <c r="R437" s="334">
        <f t="shared" si="565"/>
        <v>2</v>
      </c>
      <c r="S437" s="82">
        <f t="shared" si="566"/>
        <v>0</v>
      </c>
      <c r="T437" s="295">
        <f t="shared" si="567"/>
        <v>0</v>
      </c>
      <c r="U437" s="295">
        <f t="shared" si="552"/>
        <v>0</v>
      </c>
      <c r="V437" s="295">
        <f t="shared" si="568"/>
        <v>0</v>
      </c>
      <c r="W437" s="156">
        <v>56</v>
      </c>
      <c r="X437" s="325">
        <f t="shared" si="569"/>
        <v>0</v>
      </c>
      <c r="Y437" s="325"/>
      <c r="Z437" s="325"/>
      <c r="AA437" s="325"/>
      <c r="AB437" s="325"/>
      <c r="AC437" s="394"/>
      <c r="AD437" s="360">
        <f t="shared" si="543"/>
        <v>57</v>
      </c>
      <c r="AE437" s="359" t="str">
        <f t="shared" si="505"/>
        <v>dxx57</v>
      </c>
      <c r="AF437" s="334">
        <f t="shared" si="570"/>
        <v>2</v>
      </c>
      <c r="AG437" s="82">
        <f t="shared" si="571"/>
        <v>0</v>
      </c>
      <c r="AH437" s="295">
        <f t="shared" si="572"/>
        <v>0</v>
      </c>
      <c r="AI437" s="295">
        <f t="shared" si="553"/>
        <v>0</v>
      </c>
      <c r="AJ437" s="295">
        <f t="shared" si="573"/>
        <v>0</v>
      </c>
      <c r="AK437" s="156">
        <v>56</v>
      </c>
      <c r="AL437" s="325">
        <f t="shared" si="574"/>
        <v>0</v>
      </c>
      <c r="AM437" s="325"/>
      <c r="AN437" s="325"/>
      <c r="AO437" s="325"/>
      <c r="AP437" s="325"/>
      <c r="AQ437" s="394"/>
      <c r="AR437" s="360">
        <f t="shared" si="545"/>
        <v>57</v>
      </c>
      <c r="AS437" s="359" t="str">
        <f t="shared" si="557"/>
        <v>dxx57</v>
      </c>
      <c r="AT437" s="334">
        <f t="shared" si="575"/>
        <v>2</v>
      </c>
      <c r="AU437" s="82">
        <f t="shared" si="576"/>
        <v>0</v>
      </c>
      <c r="AV437" s="295">
        <f t="shared" si="577"/>
        <v>0</v>
      </c>
      <c r="AW437" s="295">
        <f t="shared" si="554"/>
        <v>0</v>
      </c>
      <c r="AX437" s="295">
        <f t="shared" si="578"/>
        <v>0</v>
      </c>
      <c r="AY437" s="156">
        <v>56</v>
      </c>
      <c r="AZ437" s="325">
        <f t="shared" si="579"/>
        <v>0</v>
      </c>
      <c r="BA437" s="325"/>
      <c r="BB437" s="325"/>
      <c r="BC437" s="325"/>
      <c r="BD437" s="325"/>
      <c r="BE437" s="394"/>
      <c r="BF437" s="360">
        <f t="shared" si="547"/>
        <v>57</v>
      </c>
      <c r="BG437" s="359" t="str">
        <f t="shared" si="558"/>
        <v>dxx57</v>
      </c>
      <c r="BH437" s="334">
        <f t="shared" si="580"/>
        <v>2</v>
      </c>
      <c r="BI437" s="82">
        <f t="shared" si="581"/>
        <v>0</v>
      </c>
      <c r="BJ437" s="295">
        <f t="shared" si="582"/>
        <v>0</v>
      </c>
      <c r="BK437" s="295">
        <f t="shared" si="555"/>
        <v>0</v>
      </c>
      <c r="BL437" s="295">
        <f t="shared" si="583"/>
        <v>0</v>
      </c>
      <c r="BM437" s="156">
        <v>56</v>
      </c>
      <c r="BN437" s="325">
        <f t="shared" si="584"/>
        <v>0</v>
      </c>
      <c r="BO437" s="325"/>
      <c r="BP437" s="325"/>
      <c r="BQ437" s="325"/>
      <c r="BR437" s="325"/>
      <c r="BS437" s="394"/>
      <c r="BT437" s="360">
        <f t="shared" si="549"/>
        <v>57</v>
      </c>
      <c r="BU437" s="359" t="str">
        <f t="shared" si="559"/>
        <v>dxx57</v>
      </c>
      <c r="BV437" s="334">
        <f t="shared" si="585"/>
        <v>2</v>
      </c>
      <c r="BW437" s="82">
        <f t="shared" si="586"/>
        <v>0</v>
      </c>
      <c r="BX437" s="295">
        <f t="shared" si="587"/>
        <v>0</v>
      </c>
      <c r="BY437" s="295">
        <f t="shared" si="556"/>
        <v>0</v>
      </c>
      <c r="BZ437" s="295">
        <f t="shared" si="588"/>
        <v>0</v>
      </c>
      <c r="CA437" s="156">
        <v>56</v>
      </c>
      <c r="CB437" s="325">
        <f t="shared" si="589"/>
        <v>0</v>
      </c>
      <c r="CC437" s="325"/>
      <c r="CD437" s="325"/>
      <c r="CE437" s="325"/>
      <c r="CF437" s="325"/>
      <c r="CH437" s="394"/>
    </row>
    <row r="438" spans="1:86" ht="15" customHeight="1">
      <c r="A438" s="394"/>
      <c r="B438" s="360">
        <f t="shared" si="539"/>
        <v>58</v>
      </c>
      <c r="C438" s="359" t="str">
        <f t="shared" si="503"/>
        <v>dxx58</v>
      </c>
      <c r="D438" s="334">
        <f t="shared" si="560"/>
        <v>2</v>
      </c>
      <c r="E438" s="82">
        <f t="shared" si="561"/>
        <v>0</v>
      </c>
      <c r="F438" s="295">
        <f t="shared" si="562"/>
        <v>0</v>
      </c>
      <c r="G438" s="295">
        <f t="shared" si="551"/>
        <v>0</v>
      </c>
      <c r="H438" s="295">
        <f t="shared" si="563"/>
        <v>0</v>
      </c>
      <c r="I438">
        <v>57</v>
      </c>
      <c r="J438" s="325">
        <f t="shared" si="564"/>
        <v>0</v>
      </c>
      <c r="K438" s="325"/>
      <c r="L438" s="325"/>
      <c r="M438" s="325"/>
      <c r="N438" s="325"/>
      <c r="O438" s="394"/>
      <c r="P438" s="360">
        <f t="shared" si="541"/>
        <v>58</v>
      </c>
      <c r="Q438" s="359" t="str">
        <f t="shared" si="504"/>
        <v>dxx58</v>
      </c>
      <c r="R438" s="334">
        <f t="shared" si="565"/>
        <v>2</v>
      </c>
      <c r="S438" s="82">
        <f t="shared" si="566"/>
        <v>0</v>
      </c>
      <c r="T438" s="295">
        <f t="shared" si="567"/>
        <v>0</v>
      </c>
      <c r="U438" s="295">
        <f t="shared" si="552"/>
        <v>0</v>
      </c>
      <c r="V438" s="295">
        <f t="shared" si="568"/>
        <v>0</v>
      </c>
      <c r="W438">
        <v>57</v>
      </c>
      <c r="X438" s="325">
        <f t="shared" si="569"/>
        <v>0</v>
      </c>
      <c r="Y438" s="325"/>
      <c r="Z438" s="325"/>
      <c r="AA438" s="325"/>
      <c r="AB438" s="325"/>
      <c r="AC438" s="394"/>
      <c r="AD438" s="360">
        <f t="shared" si="543"/>
        <v>58</v>
      </c>
      <c r="AE438" s="359" t="str">
        <f t="shared" si="505"/>
        <v>dxx58</v>
      </c>
      <c r="AF438" s="334">
        <f t="shared" si="570"/>
        <v>2</v>
      </c>
      <c r="AG438" s="82">
        <f t="shared" si="571"/>
        <v>0</v>
      </c>
      <c r="AH438" s="295">
        <f t="shared" si="572"/>
        <v>0</v>
      </c>
      <c r="AI438" s="295">
        <f t="shared" si="553"/>
        <v>0</v>
      </c>
      <c r="AJ438" s="295">
        <f t="shared" si="573"/>
        <v>0</v>
      </c>
      <c r="AK438">
        <v>57</v>
      </c>
      <c r="AL438" s="325">
        <f t="shared" si="574"/>
        <v>0</v>
      </c>
      <c r="AM438" s="325"/>
      <c r="AN438" s="325"/>
      <c r="AO438" s="325"/>
      <c r="AP438" s="325"/>
      <c r="AQ438" s="394"/>
      <c r="AR438" s="360">
        <f t="shared" si="545"/>
        <v>58</v>
      </c>
      <c r="AS438" s="359" t="str">
        <f t="shared" si="557"/>
        <v>dxx58</v>
      </c>
      <c r="AT438" s="334">
        <f t="shared" si="575"/>
        <v>2</v>
      </c>
      <c r="AU438" s="82">
        <f t="shared" si="576"/>
        <v>0</v>
      </c>
      <c r="AV438" s="295">
        <f t="shared" si="577"/>
        <v>0</v>
      </c>
      <c r="AW438" s="295">
        <f t="shared" si="554"/>
        <v>0</v>
      </c>
      <c r="AX438" s="295">
        <f t="shared" si="578"/>
        <v>0</v>
      </c>
      <c r="AY438">
        <v>57</v>
      </c>
      <c r="AZ438" s="325">
        <f t="shared" si="579"/>
        <v>0</v>
      </c>
      <c r="BA438" s="325"/>
      <c r="BB438" s="325"/>
      <c r="BC438" s="325"/>
      <c r="BD438" s="325"/>
      <c r="BE438" s="394"/>
      <c r="BF438" s="360">
        <f t="shared" si="547"/>
        <v>58</v>
      </c>
      <c r="BG438" s="359" t="str">
        <f t="shared" si="558"/>
        <v>dxx58</v>
      </c>
      <c r="BH438" s="334">
        <f t="shared" si="580"/>
        <v>2</v>
      </c>
      <c r="BI438" s="82">
        <f t="shared" si="581"/>
        <v>0</v>
      </c>
      <c r="BJ438" s="295">
        <f t="shared" si="582"/>
        <v>0</v>
      </c>
      <c r="BK438" s="295">
        <f t="shared" si="555"/>
        <v>0</v>
      </c>
      <c r="BL438" s="295">
        <f t="shared" si="583"/>
        <v>0</v>
      </c>
      <c r="BM438">
        <v>57</v>
      </c>
      <c r="BN438" s="325">
        <f t="shared" si="584"/>
        <v>0</v>
      </c>
      <c r="BO438" s="325"/>
      <c r="BP438" s="325"/>
      <c r="BQ438" s="325"/>
      <c r="BR438" s="325"/>
      <c r="BS438" s="394"/>
      <c r="BT438" s="360">
        <f t="shared" si="549"/>
        <v>58</v>
      </c>
      <c r="BU438" s="359" t="str">
        <f t="shared" si="559"/>
        <v>dxx58</v>
      </c>
      <c r="BV438" s="334">
        <f t="shared" si="585"/>
        <v>2</v>
      </c>
      <c r="BW438" s="82">
        <f t="shared" si="586"/>
        <v>0</v>
      </c>
      <c r="BX438" s="295">
        <f t="shared" si="587"/>
        <v>0</v>
      </c>
      <c r="BY438" s="295">
        <f t="shared" si="556"/>
        <v>0</v>
      </c>
      <c r="BZ438" s="295">
        <f t="shared" si="588"/>
        <v>0</v>
      </c>
      <c r="CA438">
        <v>57</v>
      </c>
      <c r="CB438" s="325">
        <f t="shared" si="589"/>
        <v>0</v>
      </c>
      <c r="CC438" s="325"/>
      <c r="CD438" s="325"/>
      <c r="CE438" s="325"/>
      <c r="CF438" s="325"/>
      <c r="CH438" s="394"/>
    </row>
    <row r="439" spans="1:86" ht="15" customHeight="1">
      <c r="A439" s="394"/>
      <c r="B439" s="360">
        <f t="shared" si="539"/>
        <v>59</v>
      </c>
      <c r="C439" s="359" t="str">
        <f t="shared" si="503"/>
        <v>dxx59</v>
      </c>
      <c r="D439" s="334">
        <f t="shared" si="560"/>
        <v>2</v>
      </c>
      <c r="E439" s="82">
        <f t="shared" si="561"/>
        <v>0</v>
      </c>
      <c r="F439" s="295">
        <f t="shared" si="562"/>
        <v>0</v>
      </c>
      <c r="G439" s="295">
        <f t="shared" si="551"/>
        <v>0</v>
      </c>
      <c r="H439" s="295">
        <f t="shared" si="563"/>
        <v>0</v>
      </c>
      <c r="I439" s="156">
        <v>58</v>
      </c>
      <c r="J439" s="325">
        <f t="shared" si="564"/>
        <v>0</v>
      </c>
      <c r="K439" s="325"/>
      <c r="L439" s="325"/>
      <c r="M439" s="325"/>
      <c r="N439" s="325"/>
      <c r="O439" s="394"/>
      <c r="P439" s="360">
        <f t="shared" si="541"/>
        <v>59</v>
      </c>
      <c r="Q439" s="359" t="str">
        <f t="shared" si="504"/>
        <v>dxx59</v>
      </c>
      <c r="R439" s="334">
        <f t="shared" si="565"/>
        <v>2</v>
      </c>
      <c r="S439" s="82">
        <f t="shared" si="566"/>
        <v>0</v>
      </c>
      <c r="T439" s="295">
        <f t="shared" si="567"/>
        <v>0</v>
      </c>
      <c r="U439" s="295">
        <f t="shared" si="552"/>
        <v>0</v>
      </c>
      <c r="V439" s="295">
        <f t="shared" si="568"/>
        <v>0</v>
      </c>
      <c r="W439" s="156">
        <v>58</v>
      </c>
      <c r="X439" s="325">
        <f t="shared" si="569"/>
        <v>0</v>
      </c>
      <c r="Y439" s="325"/>
      <c r="Z439" s="325"/>
      <c r="AA439" s="325"/>
      <c r="AB439" s="325"/>
      <c r="AC439" s="394"/>
      <c r="AD439" s="360">
        <f t="shared" si="543"/>
        <v>59</v>
      </c>
      <c r="AE439" s="359" t="str">
        <f t="shared" si="505"/>
        <v>dxx59</v>
      </c>
      <c r="AF439" s="334">
        <f t="shared" si="570"/>
        <v>2</v>
      </c>
      <c r="AG439" s="82">
        <f t="shared" si="571"/>
        <v>0</v>
      </c>
      <c r="AH439" s="295">
        <f t="shared" si="572"/>
        <v>0</v>
      </c>
      <c r="AI439" s="295">
        <f t="shared" si="553"/>
        <v>0</v>
      </c>
      <c r="AJ439" s="295">
        <f t="shared" si="573"/>
        <v>0</v>
      </c>
      <c r="AK439" s="156">
        <v>58</v>
      </c>
      <c r="AL439" s="325">
        <f t="shared" si="574"/>
        <v>0</v>
      </c>
      <c r="AM439" s="325"/>
      <c r="AN439" s="325"/>
      <c r="AO439" s="325"/>
      <c r="AP439" s="325"/>
      <c r="AQ439" s="394"/>
      <c r="AR439" s="360">
        <f t="shared" si="545"/>
        <v>59</v>
      </c>
      <c r="AS439" s="359" t="str">
        <f t="shared" si="557"/>
        <v>dxx59</v>
      </c>
      <c r="AT439" s="334">
        <f t="shared" si="575"/>
        <v>2</v>
      </c>
      <c r="AU439" s="82">
        <f t="shared" si="576"/>
        <v>0</v>
      </c>
      <c r="AV439" s="295">
        <f t="shared" si="577"/>
        <v>0</v>
      </c>
      <c r="AW439" s="295">
        <f t="shared" si="554"/>
        <v>0</v>
      </c>
      <c r="AX439" s="295">
        <f t="shared" si="578"/>
        <v>0</v>
      </c>
      <c r="AY439" s="156">
        <v>58</v>
      </c>
      <c r="AZ439" s="325">
        <f t="shared" si="579"/>
        <v>0</v>
      </c>
      <c r="BA439" s="325"/>
      <c r="BB439" s="325"/>
      <c r="BC439" s="325"/>
      <c r="BD439" s="325"/>
      <c r="BE439" s="394"/>
      <c r="BF439" s="360">
        <f t="shared" si="547"/>
        <v>59</v>
      </c>
      <c r="BG439" s="359" t="str">
        <f t="shared" si="558"/>
        <v>dxx59</v>
      </c>
      <c r="BH439" s="334">
        <f t="shared" si="580"/>
        <v>2</v>
      </c>
      <c r="BI439" s="82">
        <f t="shared" si="581"/>
        <v>0</v>
      </c>
      <c r="BJ439" s="295">
        <f t="shared" si="582"/>
        <v>0</v>
      </c>
      <c r="BK439" s="295">
        <f t="shared" si="555"/>
        <v>0</v>
      </c>
      <c r="BL439" s="295">
        <f t="shared" si="583"/>
        <v>0</v>
      </c>
      <c r="BM439" s="156">
        <v>58</v>
      </c>
      <c r="BN439" s="325">
        <f t="shared" si="584"/>
        <v>0</v>
      </c>
      <c r="BO439" s="325"/>
      <c r="BP439" s="325"/>
      <c r="BQ439" s="325"/>
      <c r="BR439" s="325"/>
      <c r="BS439" s="394"/>
      <c r="BT439" s="360">
        <f t="shared" si="549"/>
        <v>59</v>
      </c>
      <c r="BU439" s="359" t="str">
        <f t="shared" si="559"/>
        <v>dxx59</v>
      </c>
      <c r="BV439" s="334">
        <f t="shared" si="585"/>
        <v>2</v>
      </c>
      <c r="BW439" s="82">
        <f t="shared" si="586"/>
        <v>0</v>
      </c>
      <c r="BX439" s="295">
        <f t="shared" si="587"/>
        <v>0</v>
      </c>
      <c r="BY439" s="295">
        <f t="shared" si="556"/>
        <v>0</v>
      </c>
      <c r="BZ439" s="295">
        <f t="shared" si="588"/>
        <v>0</v>
      </c>
      <c r="CA439" s="156">
        <v>58</v>
      </c>
      <c r="CB439" s="325">
        <f t="shared" si="589"/>
        <v>0</v>
      </c>
      <c r="CC439" s="325"/>
      <c r="CD439" s="325"/>
      <c r="CE439" s="325"/>
      <c r="CF439" s="325"/>
      <c r="CH439" s="394"/>
    </row>
    <row r="440" spans="1:86" ht="15" customHeight="1">
      <c r="A440" s="394"/>
      <c r="B440" s="360">
        <f t="shared" si="539"/>
        <v>60</v>
      </c>
      <c r="C440" s="359" t="str">
        <f t="shared" si="503"/>
        <v>dxx60</v>
      </c>
      <c r="D440" s="334">
        <f t="shared" si="560"/>
        <v>2</v>
      </c>
      <c r="E440" s="82">
        <f t="shared" si="561"/>
        <v>0</v>
      </c>
      <c r="F440" s="295">
        <f t="shared" si="562"/>
        <v>0</v>
      </c>
      <c r="G440" s="295">
        <f t="shared" si="551"/>
        <v>0</v>
      </c>
      <c r="H440" s="295">
        <f t="shared" si="563"/>
        <v>0</v>
      </c>
      <c r="I440">
        <v>59</v>
      </c>
      <c r="J440" s="325">
        <f t="shared" si="564"/>
        <v>0</v>
      </c>
      <c r="K440" s="325"/>
      <c r="L440" s="325"/>
      <c r="M440" s="325"/>
      <c r="N440" s="325"/>
      <c r="O440" s="394"/>
      <c r="P440" s="360">
        <f t="shared" si="541"/>
        <v>60</v>
      </c>
      <c r="Q440" s="359" t="str">
        <f t="shared" si="504"/>
        <v>dxx60</v>
      </c>
      <c r="R440" s="334">
        <f t="shared" si="565"/>
        <v>2</v>
      </c>
      <c r="S440" s="82">
        <f t="shared" si="566"/>
        <v>0</v>
      </c>
      <c r="T440" s="295">
        <f t="shared" si="567"/>
        <v>0</v>
      </c>
      <c r="U440" s="295">
        <f t="shared" si="552"/>
        <v>0</v>
      </c>
      <c r="V440" s="295">
        <f t="shared" si="568"/>
        <v>0</v>
      </c>
      <c r="W440">
        <v>59</v>
      </c>
      <c r="X440" s="325">
        <f t="shared" si="569"/>
        <v>0</v>
      </c>
      <c r="Y440" s="325"/>
      <c r="Z440" s="325"/>
      <c r="AA440" s="325"/>
      <c r="AB440" s="325"/>
      <c r="AC440" s="394"/>
      <c r="AD440" s="360">
        <f t="shared" si="543"/>
        <v>60</v>
      </c>
      <c r="AE440" s="359" t="str">
        <f t="shared" si="505"/>
        <v>dxx60</v>
      </c>
      <c r="AF440" s="334">
        <f t="shared" si="570"/>
        <v>2</v>
      </c>
      <c r="AG440" s="82">
        <f t="shared" si="571"/>
        <v>0</v>
      </c>
      <c r="AH440" s="295">
        <f t="shared" si="572"/>
        <v>0</v>
      </c>
      <c r="AI440" s="295">
        <f t="shared" si="553"/>
        <v>0</v>
      </c>
      <c r="AJ440" s="295">
        <f t="shared" si="573"/>
        <v>0</v>
      </c>
      <c r="AK440">
        <v>59</v>
      </c>
      <c r="AL440" s="325">
        <f t="shared" si="574"/>
        <v>0</v>
      </c>
      <c r="AM440" s="325"/>
      <c r="AN440" s="325"/>
      <c r="AO440" s="325"/>
      <c r="AP440" s="325"/>
      <c r="AQ440" s="394"/>
      <c r="AR440" s="360">
        <f t="shared" si="545"/>
        <v>60</v>
      </c>
      <c r="AS440" s="359" t="str">
        <f t="shared" si="557"/>
        <v>dxx60</v>
      </c>
      <c r="AT440" s="334">
        <f t="shared" si="575"/>
        <v>2</v>
      </c>
      <c r="AU440" s="82">
        <f t="shared" si="576"/>
        <v>0</v>
      </c>
      <c r="AV440" s="295">
        <f t="shared" si="577"/>
        <v>0</v>
      </c>
      <c r="AW440" s="295">
        <f t="shared" si="554"/>
        <v>0</v>
      </c>
      <c r="AX440" s="295">
        <f t="shared" si="578"/>
        <v>0</v>
      </c>
      <c r="AY440">
        <v>59</v>
      </c>
      <c r="AZ440" s="325">
        <f t="shared" si="579"/>
        <v>0</v>
      </c>
      <c r="BA440" s="325"/>
      <c r="BB440" s="325"/>
      <c r="BC440" s="325"/>
      <c r="BD440" s="325"/>
      <c r="BE440" s="394"/>
      <c r="BF440" s="360">
        <f t="shared" si="547"/>
        <v>60</v>
      </c>
      <c r="BG440" s="359" t="str">
        <f t="shared" si="558"/>
        <v>dxx60</v>
      </c>
      <c r="BH440" s="334">
        <f t="shared" si="580"/>
        <v>2</v>
      </c>
      <c r="BI440" s="82">
        <f t="shared" si="581"/>
        <v>0</v>
      </c>
      <c r="BJ440" s="295">
        <f t="shared" si="582"/>
        <v>0</v>
      </c>
      <c r="BK440" s="295">
        <f t="shared" si="555"/>
        <v>0</v>
      </c>
      <c r="BL440" s="295">
        <f t="shared" si="583"/>
        <v>0</v>
      </c>
      <c r="BM440">
        <v>59</v>
      </c>
      <c r="BN440" s="325">
        <f t="shared" si="584"/>
        <v>0</v>
      </c>
      <c r="BO440" s="325"/>
      <c r="BP440" s="325"/>
      <c r="BQ440" s="325"/>
      <c r="BR440" s="325"/>
      <c r="BS440" s="394"/>
      <c r="BT440" s="360">
        <f t="shared" si="549"/>
        <v>60</v>
      </c>
      <c r="BU440" s="359" t="str">
        <f t="shared" si="559"/>
        <v>dxx60</v>
      </c>
      <c r="BV440" s="334">
        <f t="shared" si="585"/>
        <v>2</v>
      </c>
      <c r="BW440" s="82">
        <f t="shared" si="586"/>
        <v>0</v>
      </c>
      <c r="BX440" s="295">
        <f t="shared" si="587"/>
        <v>0</v>
      </c>
      <c r="BY440" s="295">
        <f t="shared" si="556"/>
        <v>0</v>
      </c>
      <c r="BZ440" s="295">
        <f t="shared" si="588"/>
        <v>0</v>
      </c>
      <c r="CA440">
        <v>59</v>
      </c>
      <c r="CB440" s="325">
        <f t="shared" si="589"/>
        <v>0</v>
      </c>
      <c r="CC440" s="325"/>
      <c r="CD440" s="325"/>
      <c r="CE440" s="325"/>
      <c r="CF440" s="325"/>
      <c r="CH440" s="394"/>
    </row>
    <row r="441" spans="1:86" ht="15" customHeight="1">
      <c r="A441" s="394"/>
      <c r="B441" s="360">
        <f t="shared" si="539"/>
        <v>61</v>
      </c>
      <c r="C441" s="359" t="str">
        <f t="shared" si="503"/>
        <v>dxx61</v>
      </c>
      <c r="D441" s="334">
        <f t="shared" si="560"/>
        <v>2</v>
      </c>
      <c r="E441" s="82">
        <f t="shared" si="561"/>
        <v>0</v>
      </c>
      <c r="F441" s="295">
        <f t="shared" si="562"/>
        <v>0</v>
      </c>
      <c r="G441" s="295">
        <f t="shared" si="551"/>
        <v>0</v>
      </c>
      <c r="H441" s="295">
        <f t="shared" si="563"/>
        <v>0</v>
      </c>
      <c r="I441" s="156">
        <v>60</v>
      </c>
      <c r="J441" s="325">
        <f t="shared" si="564"/>
        <v>0</v>
      </c>
      <c r="K441" s="325"/>
      <c r="L441" s="325"/>
      <c r="M441" s="325"/>
      <c r="N441" s="325"/>
      <c r="O441" s="394"/>
      <c r="P441" s="360">
        <f t="shared" si="541"/>
        <v>61</v>
      </c>
      <c r="Q441" s="359" t="str">
        <f t="shared" si="504"/>
        <v>dxx61</v>
      </c>
      <c r="R441" s="334">
        <f t="shared" si="565"/>
        <v>2</v>
      </c>
      <c r="S441" s="82">
        <f t="shared" si="566"/>
        <v>0</v>
      </c>
      <c r="T441" s="295">
        <f t="shared" si="567"/>
        <v>0</v>
      </c>
      <c r="U441" s="295">
        <f t="shared" si="552"/>
        <v>0</v>
      </c>
      <c r="V441" s="295">
        <f t="shared" si="568"/>
        <v>0</v>
      </c>
      <c r="W441" s="156">
        <v>60</v>
      </c>
      <c r="X441" s="325">
        <f t="shared" si="569"/>
        <v>0</v>
      </c>
      <c r="Y441" s="325"/>
      <c r="Z441" s="325"/>
      <c r="AA441" s="325"/>
      <c r="AB441" s="325"/>
      <c r="AC441" s="394"/>
      <c r="AD441" s="360">
        <f t="shared" si="543"/>
        <v>61</v>
      </c>
      <c r="AE441" s="359" t="str">
        <f t="shared" si="505"/>
        <v>dxx61</v>
      </c>
      <c r="AF441" s="334">
        <f t="shared" si="570"/>
        <v>2</v>
      </c>
      <c r="AG441" s="82">
        <f t="shared" si="571"/>
        <v>0</v>
      </c>
      <c r="AH441" s="295">
        <f t="shared" si="572"/>
        <v>0</v>
      </c>
      <c r="AI441" s="295">
        <f t="shared" si="553"/>
        <v>0</v>
      </c>
      <c r="AJ441" s="295">
        <f t="shared" si="573"/>
        <v>0</v>
      </c>
      <c r="AK441" s="156">
        <v>60</v>
      </c>
      <c r="AL441" s="325">
        <f t="shared" si="574"/>
        <v>0</v>
      </c>
      <c r="AM441" s="325"/>
      <c r="AN441" s="325"/>
      <c r="AO441" s="325"/>
      <c r="AP441" s="325"/>
      <c r="AQ441" s="394"/>
      <c r="AR441" s="360">
        <f t="shared" si="545"/>
        <v>61</v>
      </c>
      <c r="AS441" s="359" t="str">
        <f t="shared" si="557"/>
        <v>dxx61</v>
      </c>
      <c r="AT441" s="334">
        <f t="shared" si="575"/>
        <v>2</v>
      </c>
      <c r="AU441" s="82">
        <f t="shared" si="576"/>
        <v>0</v>
      </c>
      <c r="AV441" s="295">
        <f t="shared" si="577"/>
        <v>0</v>
      </c>
      <c r="AW441" s="295">
        <f t="shared" si="554"/>
        <v>0</v>
      </c>
      <c r="AX441" s="295">
        <f t="shared" si="578"/>
        <v>0</v>
      </c>
      <c r="AY441" s="156">
        <v>60</v>
      </c>
      <c r="AZ441" s="325">
        <f t="shared" si="579"/>
        <v>0</v>
      </c>
      <c r="BA441" s="325"/>
      <c r="BB441" s="325"/>
      <c r="BC441" s="325"/>
      <c r="BD441" s="325"/>
      <c r="BE441" s="394"/>
      <c r="BF441" s="360">
        <f t="shared" si="547"/>
        <v>61</v>
      </c>
      <c r="BG441" s="359" t="str">
        <f t="shared" si="558"/>
        <v>dxx61</v>
      </c>
      <c r="BH441" s="334">
        <f t="shared" si="580"/>
        <v>2</v>
      </c>
      <c r="BI441" s="82">
        <f t="shared" si="581"/>
        <v>0</v>
      </c>
      <c r="BJ441" s="295">
        <f t="shared" si="582"/>
        <v>0</v>
      </c>
      <c r="BK441" s="295">
        <f t="shared" si="555"/>
        <v>0</v>
      </c>
      <c r="BL441" s="295">
        <f t="shared" si="583"/>
        <v>0</v>
      </c>
      <c r="BM441" s="156">
        <v>60</v>
      </c>
      <c r="BN441" s="325">
        <f t="shared" si="584"/>
        <v>0</v>
      </c>
      <c r="BO441" s="325"/>
      <c r="BP441" s="325"/>
      <c r="BQ441" s="325"/>
      <c r="BR441" s="325"/>
      <c r="BS441" s="394"/>
      <c r="BT441" s="360">
        <f t="shared" si="549"/>
        <v>61</v>
      </c>
      <c r="BU441" s="359" t="str">
        <f t="shared" si="559"/>
        <v>dxx61</v>
      </c>
      <c r="BV441" s="334">
        <f t="shared" si="585"/>
        <v>2</v>
      </c>
      <c r="BW441" s="82">
        <f t="shared" si="586"/>
        <v>0</v>
      </c>
      <c r="BX441" s="295">
        <f t="shared" si="587"/>
        <v>0</v>
      </c>
      <c r="BY441" s="295">
        <f t="shared" si="556"/>
        <v>0</v>
      </c>
      <c r="BZ441" s="295">
        <f t="shared" si="588"/>
        <v>0</v>
      </c>
      <c r="CA441" s="156">
        <v>60</v>
      </c>
      <c r="CB441" s="325">
        <f t="shared" si="589"/>
        <v>0</v>
      </c>
      <c r="CC441" s="325"/>
      <c r="CD441" s="325"/>
      <c r="CE441" s="325"/>
      <c r="CF441" s="325"/>
      <c r="CH441" s="394"/>
    </row>
    <row r="442" spans="1:86" ht="15" customHeight="1">
      <c r="A442" s="394"/>
      <c r="B442" s="360">
        <f t="shared" si="539"/>
        <v>62</v>
      </c>
      <c r="C442" s="359" t="str">
        <f t="shared" si="503"/>
        <v>dxx62</v>
      </c>
      <c r="D442" s="334">
        <f t="shared" si="560"/>
        <v>3</v>
      </c>
      <c r="E442" s="82">
        <f t="shared" si="561"/>
        <v>0</v>
      </c>
      <c r="F442" s="295">
        <f t="shared" si="562"/>
        <v>0</v>
      </c>
      <c r="G442" s="295">
        <f t="shared" si="551"/>
        <v>0</v>
      </c>
      <c r="H442" s="295">
        <f t="shared" si="563"/>
        <v>0</v>
      </c>
      <c r="I442">
        <v>61</v>
      </c>
      <c r="J442" s="325">
        <f t="shared" si="564"/>
        <v>0</v>
      </c>
      <c r="K442" s="325"/>
      <c r="L442" s="325"/>
      <c r="M442" s="325"/>
      <c r="N442" s="325"/>
      <c r="O442" s="394"/>
      <c r="P442" s="360">
        <f t="shared" si="541"/>
        <v>62</v>
      </c>
      <c r="Q442" s="359" t="str">
        <f t="shared" si="504"/>
        <v>dxx62</v>
      </c>
      <c r="R442" s="334">
        <f t="shared" si="565"/>
        <v>3</v>
      </c>
      <c r="S442" s="82">
        <f t="shared" si="566"/>
        <v>0</v>
      </c>
      <c r="T442" s="295">
        <f t="shared" si="567"/>
        <v>0</v>
      </c>
      <c r="U442" s="295">
        <f t="shared" si="552"/>
        <v>0</v>
      </c>
      <c r="V442" s="295">
        <f t="shared" si="568"/>
        <v>0</v>
      </c>
      <c r="W442">
        <v>61</v>
      </c>
      <c r="X442" s="325">
        <f t="shared" si="569"/>
        <v>0</v>
      </c>
      <c r="Y442" s="325"/>
      <c r="Z442" s="325"/>
      <c r="AA442" s="325"/>
      <c r="AB442" s="325"/>
      <c r="AC442" s="394"/>
      <c r="AD442" s="360">
        <f t="shared" si="543"/>
        <v>62</v>
      </c>
      <c r="AE442" s="359" t="str">
        <f t="shared" si="505"/>
        <v>dxx62</v>
      </c>
      <c r="AF442" s="334">
        <f t="shared" si="570"/>
        <v>3</v>
      </c>
      <c r="AG442" s="82">
        <f t="shared" si="571"/>
        <v>0</v>
      </c>
      <c r="AH442" s="295">
        <f t="shared" si="572"/>
        <v>0</v>
      </c>
      <c r="AI442" s="295">
        <f t="shared" si="553"/>
        <v>0</v>
      </c>
      <c r="AJ442" s="295">
        <f t="shared" si="573"/>
        <v>0</v>
      </c>
      <c r="AK442">
        <v>61</v>
      </c>
      <c r="AL442" s="325">
        <f t="shared" si="574"/>
        <v>0</v>
      </c>
      <c r="AM442" s="325"/>
      <c r="AN442" s="325"/>
      <c r="AO442" s="325"/>
      <c r="AP442" s="325"/>
      <c r="AQ442" s="394"/>
      <c r="AR442" s="360">
        <f t="shared" si="545"/>
        <v>62</v>
      </c>
      <c r="AS442" s="359" t="str">
        <f t="shared" si="557"/>
        <v>dxx62</v>
      </c>
      <c r="AT442" s="334">
        <f t="shared" si="575"/>
        <v>3</v>
      </c>
      <c r="AU442" s="82">
        <f t="shared" si="576"/>
        <v>0</v>
      </c>
      <c r="AV442" s="295">
        <f t="shared" si="577"/>
        <v>0</v>
      </c>
      <c r="AW442" s="295">
        <f t="shared" si="554"/>
        <v>0</v>
      </c>
      <c r="AX442" s="295">
        <f t="shared" si="578"/>
        <v>0</v>
      </c>
      <c r="AY442">
        <v>61</v>
      </c>
      <c r="AZ442" s="325">
        <f t="shared" si="579"/>
        <v>0</v>
      </c>
      <c r="BA442" s="325"/>
      <c r="BB442" s="325"/>
      <c r="BC442" s="325"/>
      <c r="BD442" s="325"/>
      <c r="BE442" s="394"/>
      <c r="BF442" s="360">
        <f t="shared" si="547"/>
        <v>62</v>
      </c>
      <c r="BG442" s="359" t="str">
        <f t="shared" si="558"/>
        <v>dxx62</v>
      </c>
      <c r="BH442" s="334">
        <f t="shared" si="580"/>
        <v>3</v>
      </c>
      <c r="BI442" s="82">
        <f t="shared" si="581"/>
        <v>0</v>
      </c>
      <c r="BJ442" s="295">
        <f t="shared" si="582"/>
        <v>0</v>
      </c>
      <c r="BK442" s="295">
        <f t="shared" si="555"/>
        <v>0</v>
      </c>
      <c r="BL442" s="295">
        <f t="shared" si="583"/>
        <v>0</v>
      </c>
      <c r="BM442">
        <v>61</v>
      </c>
      <c r="BN442" s="325">
        <f t="shared" si="584"/>
        <v>0</v>
      </c>
      <c r="BO442" s="325"/>
      <c r="BP442" s="325"/>
      <c r="BQ442" s="325"/>
      <c r="BR442" s="325"/>
      <c r="BS442" s="394"/>
      <c r="BT442" s="360">
        <f t="shared" si="549"/>
        <v>62</v>
      </c>
      <c r="BU442" s="359" t="str">
        <f t="shared" si="559"/>
        <v>dxx62</v>
      </c>
      <c r="BV442" s="334">
        <f t="shared" si="585"/>
        <v>3</v>
      </c>
      <c r="BW442" s="82">
        <f t="shared" si="586"/>
        <v>0</v>
      </c>
      <c r="BX442" s="295">
        <f t="shared" si="587"/>
        <v>0</v>
      </c>
      <c r="BY442" s="295">
        <f t="shared" si="556"/>
        <v>0</v>
      </c>
      <c r="BZ442" s="295">
        <f t="shared" si="588"/>
        <v>0</v>
      </c>
      <c r="CA442">
        <v>61</v>
      </c>
      <c r="CB442" s="325">
        <f t="shared" si="589"/>
        <v>0</v>
      </c>
      <c r="CC442" s="325"/>
      <c r="CD442" s="325"/>
      <c r="CE442" s="325"/>
      <c r="CF442" s="325"/>
      <c r="CH442" s="394"/>
    </row>
    <row r="443" spans="1:86" ht="15" customHeight="1">
      <c r="A443" s="394"/>
      <c r="B443" s="360">
        <f t="shared" si="539"/>
        <v>63</v>
      </c>
      <c r="C443" s="359" t="str">
        <f t="shared" si="503"/>
        <v>dxx63</v>
      </c>
      <c r="D443" s="334">
        <f t="shared" si="560"/>
        <v>3</v>
      </c>
      <c r="E443" s="82">
        <f t="shared" si="561"/>
        <v>0</v>
      </c>
      <c r="F443" s="295">
        <f t="shared" si="562"/>
        <v>0</v>
      </c>
      <c r="G443" s="295">
        <f t="shared" si="551"/>
        <v>0</v>
      </c>
      <c r="H443" s="295">
        <f t="shared" si="563"/>
        <v>0</v>
      </c>
      <c r="I443" s="156">
        <v>62</v>
      </c>
      <c r="J443" s="325">
        <f t="shared" si="564"/>
        <v>0</v>
      </c>
      <c r="K443" s="325"/>
      <c r="L443" s="325"/>
      <c r="M443" s="325"/>
      <c r="N443" s="325"/>
      <c r="O443" s="394"/>
      <c r="P443" s="360">
        <f t="shared" si="541"/>
        <v>63</v>
      </c>
      <c r="Q443" s="359" t="str">
        <f t="shared" si="504"/>
        <v>dxx63</v>
      </c>
      <c r="R443" s="334">
        <f t="shared" si="565"/>
        <v>3</v>
      </c>
      <c r="S443" s="82">
        <f t="shared" si="566"/>
        <v>0</v>
      </c>
      <c r="T443" s="295">
        <f t="shared" si="567"/>
        <v>0</v>
      </c>
      <c r="U443" s="295">
        <f t="shared" si="552"/>
        <v>0</v>
      </c>
      <c r="V443" s="295">
        <f t="shared" si="568"/>
        <v>0</v>
      </c>
      <c r="W443" s="156">
        <v>62</v>
      </c>
      <c r="X443" s="325">
        <f t="shared" si="569"/>
        <v>0</v>
      </c>
      <c r="Y443" s="325"/>
      <c r="Z443" s="325"/>
      <c r="AA443" s="325"/>
      <c r="AB443" s="325"/>
      <c r="AC443" s="394"/>
      <c r="AD443" s="360">
        <f t="shared" si="543"/>
        <v>63</v>
      </c>
      <c r="AE443" s="359" t="str">
        <f t="shared" si="505"/>
        <v>dxx63</v>
      </c>
      <c r="AF443" s="334">
        <f t="shared" si="570"/>
        <v>3</v>
      </c>
      <c r="AG443" s="82">
        <f t="shared" si="571"/>
        <v>0</v>
      </c>
      <c r="AH443" s="295">
        <f t="shared" si="572"/>
        <v>0</v>
      </c>
      <c r="AI443" s="295">
        <f t="shared" si="553"/>
        <v>0</v>
      </c>
      <c r="AJ443" s="295">
        <f t="shared" si="573"/>
        <v>0</v>
      </c>
      <c r="AK443" s="156">
        <v>62</v>
      </c>
      <c r="AL443" s="325">
        <f t="shared" si="574"/>
        <v>0</v>
      </c>
      <c r="AM443" s="325"/>
      <c r="AN443" s="325"/>
      <c r="AO443" s="325"/>
      <c r="AP443" s="325"/>
      <c r="AQ443" s="394"/>
      <c r="AR443" s="360">
        <f t="shared" si="545"/>
        <v>63</v>
      </c>
      <c r="AS443" s="359" t="str">
        <f t="shared" si="557"/>
        <v>dxx63</v>
      </c>
      <c r="AT443" s="334">
        <f t="shared" si="575"/>
        <v>3</v>
      </c>
      <c r="AU443" s="82">
        <f t="shared" si="576"/>
        <v>0</v>
      </c>
      <c r="AV443" s="295">
        <f t="shared" si="577"/>
        <v>0</v>
      </c>
      <c r="AW443" s="295">
        <f t="shared" si="554"/>
        <v>0</v>
      </c>
      <c r="AX443" s="295">
        <f t="shared" si="578"/>
        <v>0</v>
      </c>
      <c r="AY443" s="156">
        <v>62</v>
      </c>
      <c r="AZ443" s="325">
        <f t="shared" si="579"/>
        <v>0</v>
      </c>
      <c r="BA443" s="325"/>
      <c r="BB443" s="325"/>
      <c r="BC443" s="325"/>
      <c r="BD443" s="325"/>
      <c r="BE443" s="394"/>
      <c r="BF443" s="360">
        <f t="shared" si="547"/>
        <v>63</v>
      </c>
      <c r="BG443" s="359" t="str">
        <f t="shared" si="558"/>
        <v>dxx63</v>
      </c>
      <c r="BH443" s="334">
        <f t="shared" si="580"/>
        <v>3</v>
      </c>
      <c r="BI443" s="82">
        <f t="shared" si="581"/>
        <v>0</v>
      </c>
      <c r="BJ443" s="295">
        <f t="shared" si="582"/>
        <v>0</v>
      </c>
      <c r="BK443" s="295">
        <f t="shared" si="555"/>
        <v>0</v>
      </c>
      <c r="BL443" s="295">
        <f t="shared" si="583"/>
        <v>0</v>
      </c>
      <c r="BM443" s="156">
        <v>62</v>
      </c>
      <c r="BN443" s="325">
        <f t="shared" si="584"/>
        <v>0</v>
      </c>
      <c r="BO443" s="325"/>
      <c r="BP443" s="325"/>
      <c r="BQ443" s="325"/>
      <c r="BR443" s="325"/>
      <c r="BS443" s="394"/>
      <c r="BT443" s="360">
        <f t="shared" si="549"/>
        <v>63</v>
      </c>
      <c r="BU443" s="359" t="str">
        <f t="shared" si="559"/>
        <v>dxx63</v>
      </c>
      <c r="BV443" s="334">
        <f t="shared" si="585"/>
        <v>3</v>
      </c>
      <c r="BW443" s="82">
        <f t="shared" si="586"/>
        <v>0</v>
      </c>
      <c r="BX443" s="295">
        <f t="shared" si="587"/>
        <v>0</v>
      </c>
      <c r="BY443" s="295">
        <f t="shared" si="556"/>
        <v>0</v>
      </c>
      <c r="BZ443" s="295">
        <f t="shared" si="588"/>
        <v>0</v>
      </c>
      <c r="CA443" s="156">
        <v>62</v>
      </c>
      <c r="CB443" s="325">
        <f t="shared" si="589"/>
        <v>0</v>
      </c>
      <c r="CC443" s="325"/>
      <c r="CD443" s="325"/>
      <c r="CE443" s="325"/>
      <c r="CF443" s="325"/>
      <c r="CH443" s="394"/>
    </row>
    <row r="444" spans="1:86" ht="15" customHeight="1">
      <c r="A444" s="394"/>
      <c r="B444" s="360">
        <f t="shared" si="539"/>
        <v>64</v>
      </c>
      <c r="C444" s="359" t="str">
        <f t="shared" si="503"/>
        <v>dxx64</v>
      </c>
      <c r="D444" s="334">
        <f t="shared" si="560"/>
        <v>3</v>
      </c>
      <c r="E444" s="82">
        <f t="shared" si="561"/>
        <v>0</v>
      </c>
      <c r="F444" s="295">
        <f t="shared" si="562"/>
        <v>0</v>
      </c>
      <c r="G444" s="295">
        <f t="shared" si="551"/>
        <v>0</v>
      </c>
      <c r="H444" s="295">
        <f t="shared" si="563"/>
        <v>0</v>
      </c>
      <c r="I444">
        <v>63</v>
      </c>
      <c r="J444" s="325">
        <f t="shared" si="564"/>
        <v>0</v>
      </c>
      <c r="K444" s="325"/>
      <c r="L444" s="325"/>
      <c r="M444" s="325"/>
      <c r="N444" s="325"/>
      <c r="O444" s="394"/>
      <c r="P444" s="360">
        <f t="shared" si="541"/>
        <v>64</v>
      </c>
      <c r="Q444" s="359" t="str">
        <f t="shared" si="504"/>
        <v>dxx64</v>
      </c>
      <c r="R444" s="334">
        <f t="shared" si="565"/>
        <v>3</v>
      </c>
      <c r="S444" s="82">
        <f t="shared" si="566"/>
        <v>0</v>
      </c>
      <c r="T444" s="295">
        <f t="shared" si="567"/>
        <v>0</v>
      </c>
      <c r="U444" s="295">
        <f t="shared" si="552"/>
        <v>0</v>
      </c>
      <c r="V444" s="295">
        <f t="shared" si="568"/>
        <v>0</v>
      </c>
      <c r="W444">
        <v>63</v>
      </c>
      <c r="X444" s="325">
        <f t="shared" si="569"/>
        <v>0</v>
      </c>
      <c r="Y444" s="325"/>
      <c r="Z444" s="325"/>
      <c r="AA444" s="325"/>
      <c r="AB444" s="325"/>
      <c r="AC444" s="394"/>
      <c r="AD444" s="360">
        <f t="shared" si="543"/>
        <v>64</v>
      </c>
      <c r="AE444" s="359" t="str">
        <f t="shared" si="505"/>
        <v>dxx64</v>
      </c>
      <c r="AF444" s="334">
        <f t="shared" si="570"/>
        <v>3</v>
      </c>
      <c r="AG444" s="82">
        <f t="shared" si="571"/>
        <v>0</v>
      </c>
      <c r="AH444" s="295">
        <f t="shared" si="572"/>
        <v>0</v>
      </c>
      <c r="AI444" s="295">
        <f t="shared" si="553"/>
        <v>0</v>
      </c>
      <c r="AJ444" s="295">
        <f t="shared" si="573"/>
        <v>0</v>
      </c>
      <c r="AK444">
        <v>63</v>
      </c>
      <c r="AL444" s="325">
        <f t="shared" si="574"/>
        <v>0</v>
      </c>
      <c r="AM444" s="325"/>
      <c r="AN444" s="325"/>
      <c r="AO444" s="325"/>
      <c r="AP444" s="325"/>
      <c r="AQ444" s="394"/>
      <c r="AR444" s="360">
        <f t="shared" si="545"/>
        <v>64</v>
      </c>
      <c r="AS444" s="359" t="str">
        <f t="shared" si="557"/>
        <v>dxx64</v>
      </c>
      <c r="AT444" s="334">
        <f t="shared" si="575"/>
        <v>3</v>
      </c>
      <c r="AU444" s="82">
        <f t="shared" si="576"/>
        <v>0</v>
      </c>
      <c r="AV444" s="295">
        <f t="shared" si="577"/>
        <v>0</v>
      </c>
      <c r="AW444" s="295">
        <f t="shared" si="554"/>
        <v>0</v>
      </c>
      <c r="AX444" s="295">
        <f t="shared" si="578"/>
        <v>0</v>
      </c>
      <c r="AY444">
        <v>63</v>
      </c>
      <c r="AZ444" s="325">
        <f t="shared" si="579"/>
        <v>0</v>
      </c>
      <c r="BA444" s="325"/>
      <c r="BB444" s="325"/>
      <c r="BC444" s="325"/>
      <c r="BD444" s="325"/>
      <c r="BE444" s="394"/>
      <c r="BF444" s="360">
        <f t="shared" si="547"/>
        <v>64</v>
      </c>
      <c r="BG444" s="359" t="str">
        <f t="shared" si="558"/>
        <v>dxx64</v>
      </c>
      <c r="BH444" s="334">
        <f t="shared" si="580"/>
        <v>3</v>
      </c>
      <c r="BI444" s="82">
        <f t="shared" si="581"/>
        <v>0</v>
      </c>
      <c r="BJ444" s="295">
        <f t="shared" si="582"/>
        <v>0</v>
      </c>
      <c r="BK444" s="295">
        <f t="shared" si="555"/>
        <v>0</v>
      </c>
      <c r="BL444" s="295">
        <f t="shared" si="583"/>
        <v>0</v>
      </c>
      <c r="BM444">
        <v>63</v>
      </c>
      <c r="BN444" s="325">
        <f t="shared" si="584"/>
        <v>0</v>
      </c>
      <c r="BO444" s="325"/>
      <c r="BP444" s="325"/>
      <c r="BQ444" s="325"/>
      <c r="BR444" s="325"/>
      <c r="BS444" s="394"/>
      <c r="BT444" s="360">
        <f t="shared" si="549"/>
        <v>64</v>
      </c>
      <c r="BU444" s="359" t="str">
        <f t="shared" si="559"/>
        <v>dxx64</v>
      </c>
      <c r="BV444" s="334">
        <f t="shared" si="585"/>
        <v>3</v>
      </c>
      <c r="BW444" s="82">
        <f t="shared" si="586"/>
        <v>0</v>
      </c>
      <c r="BX444" s="295">
        <f t="shared" si="587"/>
        <v>0</v>
      </c>
      <c r="BY444" s="295">
        <f t="shared" si="556"/>
        <v>0</v>
      </c>
      <c r="BZ444" s="295">
        <f t="shared" si="588"/>
        <v>0</v>
      </c>
      <c r="CA444">
        <v>63</v>
      </c>
      <c r="CB444" s="325">
        <f t="shared" si="589"/>
        <v>0</v>
      </c>
      <c r="CC444" s="325"/>
      <c r="CD444" s="325"/>
      <c r="CE444" s="325"/>
      <c r="CF444" s="325"/>
      <c r="CH444" s="394"/>
    </row>
    <row r="445" spans="1:86" ht="15" customHeight="1">
      <c r="A445" s="394"/>
      <c r="B445" s="360">
        <f t="shared" si="539"/>
        <v>65</v>
      </c>
      <c r="C445" s="359" t="str">
        <f t="shared" ref="C445:C500" si="590">IF(B445=0,"dxx0","dxx"&amp;B445)</f>
        <v>dxx65</v>
      </c>
      <c r="D445" s="334">
        <f t="shared" si="560"/>
        <v>3</v>
      </c>
      <c r="E445" s="82">
        <f t="shared" si="561"/>
        <v>0</v>
      </c>
      <c r="F445" s="295">
        <f t="shared" si="562"/>
        <v>0</v>
      </c>
      <c r="G445" s="295">
        <f t="shared" si="551"/>
        <v>0</v>
      </c>
      <c r="H445" s="295">
        <f t="shared" si="563"/>
        <v>0</v>
      </c>
      <c r="I445" s="156">
        <v>64</v>
      </c>
      <c r="J445" s="325">
        <f t="shared" si="564"/>
        <v>0</v>
      </c>
      <c r="K445" s="325"/>
      <c r="L445" s="325"/>
      <c r="M445" s="325"/>
      <c r="N445" s="325"/>
      <c r="O445" s="394"/>
      <c r="P445" s="360">
        <f t="shared" si="541"/>
        <v>65</v>
      </c>
      <c r="Q445" s="359" t="str">
        <f t="shared" ref="Q445:Q500" si="591">IF(P445=0,"dxx0","dxx"&amp;P445)</f>
        <v>dxx65</v>
      </c>
      <c r="R445" s="334">
        <f t="shared" si="565"/>
        <v>3</v>
      </c>
      <c r="S445" s="82">
        <f t="shared" si="566"/>
        <v>0</v>
      </c>
      <c r="T445" s="295">
        <f t="shared" si="567"/>
        <v>0</v>
      </c>
      <c r="U445" s="295">
        <f t="shared" si="552"/>
        <v>0</v>
      </c>
      <c r="V445" s="295">
        <f t="shared" si="568"/>
        <v>0</v>
      </c>
      <c r="W445" s="156">
        <v>64</v>
      </c>
      <c r="X445" s="325">
        <f t="shared" si="569"/>
        <v>0</v>
      </c>
      <c r="Y445" s="325"/>
      <c r="Z445" s="325"/>
      <c r="AA445" s="325"/>
      <c r="AB445" s="325"/>
      <c r="AC445" s="394"/>
      <c r="AD445" s="360">
        <f t="shared" si="543"/>
        <v>65</v>
      </c>
      <c r="AE445" s="359" t="str">
        <f t="shared" ref="AE445:AE500" si="592">IF(AD445=0,"dxx0","dxx"&amp;AD445)</f>
        <v>dxx65</v>
      </c>
      <c r="AF445" s="334">
        <f t="shared" si="570"/>
        <v>3</v>
      </c>
      <c r="AG445" s="82">
        <f t="shared" si="571"/>
        <v>0</v>
      </c>
      <c r="AH445" s="295">
        <f t="shared" si="572"/>
        <v>0</v>
      </c>
      <c r="AI445" s="295">
        <f t="shared" si="553"/>
        <v>0</v>
      </c>
      <c r="AJ445" s="295">
        <f t="shared" si="573"/>
        <v>0</v>
      </c>
      <c r="AK445" s="156">
        <v>64</v>
      </c>
      <c r="AL445" s="325">
        <f t="shared" si="574"/>
        <v>0</v>
      </c>
      <c r="AM445" s="325"/>
      <c r="AN445" s="325"/>
      <c r="AO445" s="325"/>
      <c r="AP445" s="325"/>
      <c r="AQ445" s="394"/>
      <c r="AR445" s="360">
        <f t="shared" si="545"/>
        <v>65</v>
      </c>
      <c r="AS445" s="359" t="str">
        <f t="shared" ref="AS445:AS476" si="593">IF(AR445=0,"dxx0","dxx"&amp;AR445)</f>
        <v>dxx65</v>
      </c>
      <c r="AT445" s="334">
        <f t="shared" si="575"/>
        <v>3</v>
      </c>
      <c r="AU445" s="82">
        <f t="shared" si="576"/>
        <v>0</v>
      </c>
      <c r="AV445" s="295">
        <f t="shared" si="577"/>
        <v>0</v>
      </c>
      <c r="AW445" s="295">
        <f t="shared" si="554"/>
        <v>0</v>
      </c>
      <c r="AX445" s="295">
        <f t="shared" si="578"/>
        <v>0</v>
      </c>
      <c r="AY445" s="156">
        <v>64</v>
      </c>
      <c r="AZ445" s="325">
        <f t="shared" si="579"/>
        <v>0</v>
      </c>
      <c r="BA445" s="325"/>
      <c r="BB445" s="325"/>
      <c r="BC445" s="325"/>
      <c r="BD445" s="325"/>
      <c r="BE445" s="394"/>
      <c r="BF445" s="360">
        <f t="shared" si="547"/>
        <v>65</v>
      </c>
      <c r="BG445" s="359" t="str">
        <f t="shared" ref="BG445:BG476" si="594">IF(BF445=0,"dxx0","dxx"&amp;BF445)</f>
        <v>dxx65</v>
      </c>
      <c r="BH445" s="334">
        <f t="shared" si="580"/>
        <v>3</v>
      </c>
      <c r="BI445" s="82">
        <f t="shared" si="581"/>
        <v>0</v>
      </c>
      <c r="BJ445" s="295">
        <f t="shared" si="582"/>
        <v>0</v>
      </c>
      <c r="BK445" s="295">
        <f t="shared" si="555"/>
        <v>0</v>
      </c>
      <c r="BL445" s="295">
        <f t="shared" si="583"/>
        <v>0</v>
      </c>
      <c r="BM445" s="156">
        <v>64</v>
      </c>
      <c r="BN445" s="325">
        <f t="shared" si="584"/>
        <v>0</v>
      </c>
      <c r="BO445" s="325"/>
      <c r="BP445" s="325"/>
      <c r="BQ445" s="325"/>
      <c r="BR445" s="325"/>
      <c r="BS445" s="394"/>
      <c r="BT445" s="360">
        <f t="shared" si="549"/>
        <v>65</v>
      </c>
      <c r="BU445" s="359" t="str">
        <f t="shared" ref="BU445:BU476" si="595">IF(BT445=0,"dxx0","dxx"&amp;BT445)</f>
        <v>dxx65</v>
      </c>
      <c r="BV445" s="334">
        <f t="shared" si="585"/>
        <v>3</v>
      </c>
      <c r="BW445" s="82">
        <f t="shared" si="586"/>
        <v>0</v>
      </c>
      <c r="BX445" s="295">
        <f t="shared" si="587"/>
        <v>0</v>
      </c>
      <c r="BY445" s="295">
        <f t="shared" si="556"/>
        <v>0</v>
      </c>
      <c r="BZ445" s="295">
        <f t="shared" si="588"/>
        <v>0</v>
      </c>
      <c r="CA445" s="156">
        <v>64</v>
      </c>
      <c r="CB445" s="325">
        <f t="shared" si="589"/>
        <v>0</v>
      </c>
      <c r="CC445" s="325"/>
      <c r="CD445" s="325"/>
      <c r="CE445" s="325"/>
      <c r="CF445" s="325"/>
      <c r="CH445" s="394"/>
    </row>
    <row r="446" spans="1:86" ht="15" customHeight="1">
      <c r="A446" s="394"/>
      <c r="B446" s="360">
        <f t="shared" si="539"/>
        <v>66</v>
      </c>
      <c r="C446" s="359" t="str">
        <f t="shared" si="590"/>
        <v>dxx66</v>
      </c>
      <c r="D446" s="334">
        <f t="shared" ref="D446:D477" si="596">IF(I446&gt;emp1_fin,3,IF(I446&lt;=emp1_conge,0,2))</f>
        <v>3</v>
      </c>
      <c r="E446" s="82">
        <f t="shared" ref="E446:E477" si="597">IF(D446=2,emp1_vers+J445,0)</f>
        <v>0</v>
      </c>
      <c r="F446" s="295">
        <f t="shared" ref="F446:F477" si="598">IF(D446=3,0,IF(D446=0,0,IF(D445=2,ROUND(emp1_tx*H445,2),ROUND(emp1_tx*emp1_mont_ini,2))))</f>
        <v>0</v>
      </c>
      <c r="G446" s="295">
        <f t="shared" si="551"/>
        <v>0</v>
      </c>
      <c r="H446" s="295">
        <f t="shared" ref="H446:H477" si="599">IF(OR(D446=3,I446=emp1_fin),0,IF(D446=0,H445+J446,H445-G446))</f>
        <v>0</v>
      </c>
      <c r="I446">
        <v>65</v>
      </c>
      <c r="J446" s="325">
        <f t="shared" ref="J446:J477" si="600">IF(AND(D446=0,D447=2),emp1_int_cumu,0)</f>
        <v>0</v>
      </c>
      <c r="K446" s="325"/>
      <c r="L446" s="325"/>
      <c r="M446" s="325"/>
      <c r="N446" s="325"/>
      <c r="O446" s="394"/>
      <c r="P446" s="360">
        <f t="shared" si="541"/>
        <v>66</v>
      </c>
      <c r="Q446" s="359" t="str">
        <f t="shared" si="591"/>
        <v>dxx66</v>
      </c>
      <c r="R446" s="334">
        <f t="shared" ref="R446:R477" si="601">IF(W446&gt;emp2_fin,3,IF(W446&lt;=emp2_conge,0,2))</f>
        <v>3</v>
      </c>
      <c r="S446" s="82">
        <f t="shared" ref="S446:S477" si="602">IF(R446=2,emp2_vers+X445,0)</f>
        <v>0</v>
      </c>
      <c r="T446" s="295">
        <f t="shared" ref="T446:T477" si="603">IF(R446=3,0,IF(R446=0,0,IF(R445=2,ROUND(emp2_tx*V445,2),ROUND(emp2_tx*emp2_mont_ini,2))))</f>
        <v>0</v>
      </c>
      <c r="U446" s="295">
        <f t="shared" si="552"/>
        <v>0</v>
      </c>
      <c r="V446" s="295">
        <f t="shared" ref="V446:V477" si="604">IF(OR(R446=3,W446=emp2_fin),0,IF(R446=0,V445+X446,V445-U446))</f>
        <v>0</v>
      </c>
      <c r="W446">
        <v>65</v>
      </c>
      <c r="X446" s="325">
        <f t="shared" ref="X446:X477" si="605">IF(AND(R446=0,R447=2),emp2_int_cumu,0)</f>
        <v>0</v>
      </c>
      <c r="Y446" s="325"/>
      <c r="Z446" s="325"/>
      <c r="AA446" s="325"/>
      <c r="AB446" s="325"/>
      <c r="AC446" s="394"/>
      <c r="AD446" s="360">
        <f t="shared" si="543"/>
        <v>66</v>
      </c>
      <c r="AE446" s="359" t="str">
        <f t="shared" si="592"/>
        <v>dxx66</v>
      </c>
      <c r="AF446" s="334">
        <f t="shared" ref="AF446:AF477" si="606">IF(AK446&gt;emp3_fin,3,IF(AK446&lt;=emp3_conge,0,2))</f>
        <v>3</v>
      </c>
      <c r="AG446" s="82">
        <f t="shared" ref="AG446:AG477" si="607">IF(AF446=2,emp3_vers+AL445,0)</f>
        <v>0</v>
      </c>
      <c r="AH446" s="295">
        <f t="shared" ref="AH446:AH477" si="608">IF(AF446=3,0,IF(AF446=0,0,IF(AF445=2,ROUND(emp3_tx*AJ445,2),ROUND(emp3_tx*emp3_mont_ini,2))))</f>
        <v>0</v>
      </c>
      <c r="AI446" s="295">
        <f t="shared" si="553"/>
        <v>0</v>
      </c>
      <c r="AJ446" s="295">
        <f t="shared" ref="AJ446:AJ477" si="609">IF(OR(AF446=3,AK446=emp3_fin),0,IF(AF446=0,AJ445+AL446,AJ445-AI446))</f>
        <v>0</v>
      </c>
      <c r="AK446">
        <v>65</v>
      </c>
      <c r="AL446" s="325">
        <f t="shared" ref="AL446:AL477" si="610">IF(AND(AF446=0,AF447=2),emp3_int_cumu,0)</f>
        <v>0</v>
      </c>
      <c r="AM446" s="325"/>
      <c r="AN446" s="325"/>
      <c r="AO446" s="325"/>
      <c r="AP446" s="325"/>
      <c r="AQ446" s="394"/>
      <c r="AR446" s="360">
        <f t="shared" si="545"/>
        <v>66</v>
      </c>
      <c r="AS446" s="359" t="str">
        <f t="shared" si="593"/>
        <v>dxx66</v>
      </c>
      <c r="AT446" s="334">
        <f t="shared" ref="AT446:AT477" si="611">IF(AY446&gt;emp4_fin,3,IF(AY446&lt;=emp4_conge,0,2))</f>
        <v>3</v>
      </c>
      <c r="AU446" s="82">
        <f t="shared" ref="AU446:AU477" si="612">IF(AT446=2,emp4_vers+AZ445,0)</f>
        <v>0</v>
      </c>
      <c r="AV446" s="295">
        <f t="shared" ref="AV446:AV477" si="613">IF(AT446=3,0,IF(AT446=0,0,IF(AT445=2,ROUND(emp4_tx*AX445,2),ROUND(emp4_tx*emp4_mont_ini,2))))</f>
        <v>0</v>
      </c>
      <c r="AW446" s="295">
        <f t="shared" si="554"/>
        <v>0</v>
      </c>
      <c r="AX446" s="295">
        <f t="shared" ref="AX446:AX477" si="614">IF(OR(AT446=3,AY446=emp4_fin),0,IF(AT446=0,AX445+AZ446,AX445-AW446))</f>
        <v>0</v>
      </c>
      <c r="AY446">
        <v>65</v>
      </c>
      <c r="AZ446" s="325">
        <f t="shared" ref="AZ446:AZ477" si="615">IF(AND(AT446=0,AT447=2),emp4_int_cumu,0)</f>
        <v>0</v>
      </c>
      <c r="BA446" s="325"/>
      <c r="BB446" s="325"/>
      <c r="BC446" s="325"/>
      <c r="BD446" s="325"/>
      <c r="BE446" s="394"/>
      <c r="BF446" s="360">
        <f t="shared" si="547"/>
        <v>66</v>
      </c>
      <c r="BG446" s="359" t="str">
        <f t="shared" si="594"/>
        <v>dxx66</v>
      </c>
      <c r="BH446" s="334">
        <f t="shared" ref="BH446:BH477" si="616">IF(BM446&gt;emp5_fin,3,IF(BM446&lt;=emp5_conge,0,2))</f>
        <v>3</v>
      </c>
      <c r="BI446" s="82">
        <f t="shared" ref="BI446:BI477" si="617">IF(BH446=2,emp5_vers+BN445,0)</f>
        <v>0</v>
      </c>
      <c r="BJ446" s="295">
        <f t="shared" ref="BJ446:BJ477" si="618">IF(BH446=3,0,IF(BH446=0,0,IF(BH445=2,ROUND(emp5_tx*BL445,2),ROUND(emp5_tx*emp5_mont_ini,2))))</f>
        <v>0</v>
      </c>
      <c r="BK446" s="295">
        <f t="shared" si="555"/>
        <v>0</v>
      </c>
      <c r="BL446" s="295">
        <f t="shared" ref="BL446:BL477" si="619">IF(OR(BH446=3,BM446=emp5_fin),0,IF(BH446=0,BL445+BN446,BL445-BK446))</f>
        <v>0</v>
      </c>
      <c r="BM446">
        <v>65</v>
      </c>
      <c r="BN446" s="325">
        <f t="shared" ref="BN446:BN477" si="620">IF(AND(BH446=0,BH447=2),emp5_int_cumu,0)</f>
        <v>0</v>
      </c>
      <c r="BO446" s="325"/>
      <c r="BP446" s="325"/>
      <c r="BQ446" s="325"/>
      <c r="BR446" s="325"/>
      <c r="BS446" s="394"/>
      <c r="BT446" s="360">
        <f t="shared" si="549"/>
        <v>66</v>
      </c>
      <c r="BU446" s="359" t="str">
        <f t="shared" si="595"/>
        <v>dxx66</v>
      </c>
      <c r="BV446" s="334">
        <f t="shared" ref="BV446:BV477" si="621">IF(CA446&gt;emp6_fin,3,IF(CA446&lt;=emp6_conge,0,2))</f>
        <v>3</v>
      </c>
      <c r="BW446" s="82">
        <f t="shared" ref="BW446:BW477" si="622">IF(BV446=2,emp6_vers+CB445,0)</f>
        <v>0</v>
      </c>
      <c r="BX446" s="295">
        <f t="shared" ref="BX446:BX477" si="623">IF(BV446=3,0,IF(BV446=0,0,IF(BV445=2,ROUND(emp6_tx*BZ445,2),ROUND(emp6_tx*emp6_mont_ini,2))))</f>
        <v>0</v>
      </c>
      <c r="BY446" s="295">
        <f t="shared" si="556"/>
        <v>0</v>
      </c>
      <c r="BZ446" s="295">
        <f t="shared" ref="BZ446:BZ477" si="624">IF(OR(BV446=3,CA446=emp6_fin),0,IF(BV446=0,BZ445+CB446,BZ445-BY446))</f>
        <v>0</v>
      </c>
      <c r="CA446">
        <v>65</v>
      </c>
      <c r="CB446" s="325">
        <f t="shared" ref="CB446:CB477" si="625">IF(AND(BV446=0,BV447=2),emp6_int_cumu,0)</f>
        <v>0</v>
      </c>
      <c r="CC446" s="325"/>
      <c r="CD446" s="325"/>
      <c r="CE446" s="325"/>
      <c r="CF446" s="325"/>
      <c r="CH446" s="394"/>
    </row>
    <row r="447" spans="1:86" ht="15" customHeight="1">
      <c r="A447" s="394"/>
      <c r="B447" s="360">
        <f t="shared" ref="B447:B500" si="626">B446+1</f>
        <v>67</v>
      </c>
      <c r="C447" s="359" t="str">
        <f t="shared" si="590"/>
        <v>dxx67</v>
      </c>
      <c r="D447" s="334">
        <f t="shared" si="596"/>
        <v>3</v>
      </c>
      <c r="E447" s="82">
        <f t="shared" si="597"/>
        <v>0</v>
      </c>
      <c r="F447" s="295">
        <f t="shared" si="598"/>
        <v>0</v>
      </c>
      <c r="G447" s="295">
        <f t="shared" si="551"/>
        <v>0</v>
      </c>
      <c r="H447" s="295">
        <f t="shared" si="599"/>
        <v>0</v>
      </c>
      <c r="I447" s="156">
        <v>66</v>
      </c>
      <c r="J447" s="325">
        <f t="shared" si="600"/>
        <v>0</v>
      </c>
      <c r="K447" s="325"/>
      <c r="L447" s="325"/>
      <c r="M447" s="325"/>
      <c r="N447" s="325"/>
      <c r="O447" s="394"/>
      <c r="P447" s="360">
        <f t="shared" ref="P447:P500" si="627">P446+1</f>
        <v>67</v>
      </c>
      <c r="Q447" s="359" t="str">
        <f t="shared" si="591"/>
        <v>dxx67</v>
      </c>
      <c r="R447" s="334">
        <f t="shared" si="601"/>
        <v>3</v>
      </c>
      <c r="S447" s="82">
        <f t="shared" si="602"/>
        <v>0</v>
      </c>
      <c r="T447" s="295">
        <f t="shared" si="603"/>
        <v>0</v>
      </c>
      <c r="U447" s="295">
        <f t="shared" si="552"/>
        <v>0</v>
      </c>
      <c r="V447" s="295">
        <f t="shared" si="604"/>
        <v>0</v>
      </c>
      <c r="W447" s="156">
        <v>66</v>
      </c>
      <c r="X447" s="325">
        <f t="shared" si="605"/>
        <v>0</v>
      </c>
      <c r="Y447" s="325"/>
      <c r="Z447" s="325"/>
      <c r="AA447" s="325"/>
      <c r="AB447" s="325"/>
      <c r="AC447" s="394"/>
      <c r="AD447" s="360">
        <f t="shared" ref="AD447:AD500" si="628">AD446+1</f>
        <v>67</v>
      </c>
      <c r="AE447" s="359" t="str">
        <f t="shared" si="592"/>
        <v>dxx67</v>
      </c>
      <c r="AF447" s="334">
        <f t="shared" si="606"/>
        <v>3</v>
      </c>
      <c r="AG447" s="82">
        <f t="shared" si="607"/>
        <v>0</v>
      </c>
      <c r="AH447" s="295">
        <f t="shared" si="608"/>
        <v>0</v>
      </c>
      <c r="AI447" s="295">
        <f t="shared" si="553"/>
        <v>0</v>
      </c>
      <c r="AJ447" s="295">
        <f t="shared" si="609"/>
        <v>0</v>
      </c>
      <c r="AK447" s="156">
        <v>66</v>
      </c>
      <c r="AL447" s="325">
        <f t="shared" si="610"/>
        <v>0</v>
      </c>
      <c r="AM447" s="325"/>
      <c r="AN447" s="325"/>
      <c r="AO447" s="325"/>
      <c r="AP447" s="325"/>
      <c r="AQ447" s="394"/>
      <c r="AR447" s="360">
        <f t="shared" ref="AR447:AR500" si="629">AR446+1</f>
        <v>67</v>
      </c>
      <c r="AS447" s="359" t="str">
        <f t="shared" si="593"/>
        <v>dxx67</v>
      </c>
      <c r="AT447" s="334">
        <f t="shared" si="611"/>
        <v>3</v>
      </c>
      <c r="AU447" s="82">
        <f t="shared" si="612"/>
        <v>0</v>
      </c>
      <c r="AV447" s="295">
        <f t="shared" si="613"/>
        <v>0</v>
      </c>
      <c r="AW447" s="295">
        <f t="shared" si="554"/>
        <v>0</v>
      </c>
      <c r="AX447" s="295">
        <f t="shared" si="614"/>
        <v>0</v>
      </c>
      <c r="AY447" s="156">
        <v>66</v>
      </c>
      <c r="AZ447" s="325">
        <f t="shared" si="615"/>
        <v>0</v>
      </c>
      <c r="BA447" s="325"/>
      <c r="BB447" s="325"/>
      <c r="BC447" s="325"/>
      <c r="BD447" s="325"/>
      <c r="BE447" s="394"/>
      <c r="BF447" s="360">
        <f t="shared" ref="BF447:BF500" si="630">BF446+1</f>
        <v>67</v>
      </c>
      <c r="BG447" s="359" t="str">
        <f t="shared" si="594"/>
        <v>dxx67</v>
      </c>
      <c r="BH447" s="334">
        <f t="shared" si="616"/>
        <v>3</v>
      </c>
      <c r="BI447" s="82">
        <f t="shared" si="617"/>
        <v>0</v>
      </c>
      <c r="BJ447" s="295">
        <f t="shared" si="618"/>
        <v>0</v>
      </c>
      <c r="BK447" s="295">
        <f t="shared" si="555"/>
        <v>0</v>
      </c>
      <c r="BL447" s="295">
        <f t="shared" si="619"/>
        <v>0</v>
      </c>
      <c r="BM447" s="156">
        <v>66</v>
      </c>
      <c r="BN447" s="325">
        <f t="shared" si="620"/>
        <v>0</v>
      </c>
      <c r="BO447" s="325"/>
      <c r="BP447" s="325"/>
      <c r="BQ447" s="325"/>
      <c r="BR447" s="325"/>
      <c r="BS447" s="394"/>
      <c r="BT447" s="360">
        <f t="shared" ref="BT447:BT500" si="631">BT446+1</f>
        <v>67</v>
      </c>
      <c r="BU447" s="359" t="str">
        <f t="shared" si="595"/>
        <v>dxx67</v>
      </c>
      <c r="BV447" s="334">
        <f t="shared" si="621"/>
        <v>3</v>
      </c>
      <c r="BW447" s="82">
        <f t="shared" si="622"/>
        <v>0</v>
      </c>
      <c r="BX447" s="295">
        <f t="shared" si="623"/>
        <v>0</v>
      </c>
      <c r="BY447" s="295">
        <f t="shared" si="556"/>
        <v>0</v>
      </c>
      <c r="BZ447" s="295">
        <f t="shared" si="624"/>
        <v>0</v>
      </c>
      <c r="CA447" s="156">
        <v>66</v>
      </c>
      <c r="CB447" s="325">
        <f t="shared" si="625"/>
        <v>0</v>
      </c>
      <c r="CC447" s="325"/>
      <c r="CD447" s="325"/>
      <c r="CE447" s="325"/>
      <c r="CF447" s="325"/>
      <c r="CH447" s="394"/>
    </row>
    <row r="448" spans="1:86" ht="15" customHeight="1">
      <c r="A448" s="394"/>
      <c r="B448" s="360">
        <f t="shared" si="626"/>
        <v>68</v>
      </c>
      <c r="C448" s="359" t="str">
        <f t="shared" si="590"/>
        <v>dxx68</v>
      </c>
      <c r="D448" s="334">
        <f t="shared" si="596"/>
        <v>3</v>
      </c>
      <c r="E448" s="82">
        <f t="shared" si="597"/>
        <v>0</v>
      </c>
      <c r="F448" s="295">
        <f t="shared" si="598"/>
        <v>0</v>
      </c>
      <c r="G448" s="295">
        <f t="shared" si="551"/>
        <v>0</v>
      </c>
      <c r="H448" s="295">
        <f t="shared" si="599"/>
        <v>0</v>
      </c>
      <c r="I448">
        <v>67</v>
      </c>
      <c r="J448" s="325">
        <f t="shared" si="600"/>
        <v>0</v>
      </c>
      <c r="K448" s="325"/>
      <c r="L448" s="325"/>
      <c r="M448" s="325"/>
      <c r="N448" s="325"/>
      <c r="O448" s="394"/>
      <c r="P448" s="360">
        <f t="shared" si="627"/>
        <v>68</v>
      </c>
      <c r="Q448" s="359" t="str">
        <f t="shared" si="591"/>
        <v>dxx68</v>
      </c>
      <c r="R448" s="334">
        <f t="shared" si="601"/>
        <v>3</v>
      </c>
      <c r="S448" s="82">
        <f t="shared" si="602"/>
        <v>0</v>
      </c>
      <c r="T448" s="295">
        <f t="shared" si="603"/>
        <v>0</v>
      </c>
      <c r="U448" s="295">
        <f t="shared" si="552"/>
        <v>0</v>
      </c>
      <c r="V448" s="295">
        <f t="shared" si="604"/>
        <v>0</v>
      </c>
      <c r="W448">
        <v>67</v>
      </c>
      <c r="X448" s="325">
        <f t="shared" si="605"/>
        <v>0</v>
      </c>
      <c r="Y448" s="325"/>
      <c r="Z448" s="325"/>
      <c r="AA448" s="325"/>
      <c r="AB448" s="325"/>
      <c r="AC448" s="394"/>
      <c r="AD448" s="360">
        <f t="shared" si="628"/>
        <v>68</v>
      </c>
      <c r="AE448" s="359" t="str">
        <f t="shared" si="592"/>
        <v>dxx68</v>
      </c>
      <c r="AF448" s="334">
        <f t="shared" si="606"/>
        <v>3</v>
      </c>
      <c r="AG448" s="82">
        <f t="shared" si="607"/>
        <v>0</v>
      </c>
      <c r="AH448" s="295">
        <f t="shared" si="608"/>
        <v>0</v>
      </c>
      <c r="AI448" s="295">
        <f t="shared" si="553"/>
        <v>0</v>
      </c>
      <c r="AJ448" s="295">
        <f t="shared" si="609"/>
        <v>0</v>
      </c>
      <c r="AK448">
        <v>67</v>
      </c>
      <c r="AL448" s="325">
        <f t="shared" si="610"/>
        <v>0</v>
      </c>
      <c r="AM448" s="325"/>
      <c r="AN448" s="325"/>
      <c r="AO448" s="325"/>
      <c r="AP448" s="325"/>
      <c r="AQ448" s="394"/>
      <c r="AR448" s="360">
        <f t="shared" si="629"/>
        <v>68</v>
      </c>
      <c r="AS448" s="359" t="str">
        <f t="shared" si="593"/>
        <v>dxx68</v>
      </c>
      <c r="AT448" s="334">
        <f t="shared" si="611"/>
        <v>3</v>
      </c>
      <c r="AU448" s="82">
        <f t="shared" si="612"/>
        <v>0</v>
      </c>
      <c r="AV448" s="295">
        <f t="shared" si="613"/>
        <v>0</v>
      </c>
      <c r="AW448" s="295">
        <f t="shared" si="554"/>
        <v>0</v>
      </c>
      <c r="AX448" s="295">
        <f t="shared" si="614"/>
        <v>0</v>
      </c>
      <c r="AY448">
        <v>67</v>
      </c>
      <c r="AZ448" s="325">
        <f t="shared" si="615"/>
        <v>0</v>
      </c>
      <c r="BA448" s="325"/>
      <c r="BB448" s="325"/>
      <c r="BC448" s="325"/>
      <c r="BD448" s="325"/>
      <c r="BE448" s="394"/>
      <c r="BF448" s="360">
        <f t="shared" si="630"/>
        <v>68</v>
      </c>
      <c r="BG448" s="359" t="str">
        <f t="shared" si="594"/>
        <v>dxx68</v>
      </c>
      <c r="BH448" s="334">
        <f t="shared" si="616"/>
        <v>3</v>
      </c>
      <c r="BI448" s="82">
        <f t="shared" si="617"/>
        <v>0</v>
      </c>
      <c r="BJ448" s="295">
        <f t="shared" si="618"/>
        <v>0</v>
      </c>
      <c r="BK448" s="295">
        <f t="shared" si="555"/>
        <v>0</v>
      </c>
      <c r="BL448" s="295">
        <f t="shared" si="619"/>
        <v>0</v>
      </c>
      <c r="BM448">
        <v>67</v>
      </c>
      <c r="BN448" s="325">
        <f t="shared" si="620"/>
        <v>0</v>
      </c>
      <c r="BO448" s="325"/>
      <c r="BP448" s="325"/>
      <c r="BQ448" s="325"/>
      <c r="BR448" s="325"/>
      <c r="BS448" s="394"/>
      <c r="BT448" s="360">
        <f t="shared" si="631"/>
        <v>68</v>
      </c>
      <c r="BU448" s="359" t="str">
        <f t="shared" si="595"/>
        <v>dxx68</v>
      </c>
      <c r="BV448" s="334">
        <f t="shared" si="621"/>
        <v>3</v>
      </c>
      <c r="BW448" s="82">
        <f t="shared" si="622"/>
        <v>0</v>
      </c>
      <c r="BX448" s="295">
        <f t="shared" si="623"/>
        <v>0</v>
      </c>
      <c r="BY448" s="295">
        <f t="shared" si="556"/>
        <v>0</v>
      </c>
      <c r="BZ448" s="295">
        <f t="shared" si="624"/>
        <v>0</v>
      </c>
      <c r="CA448">
        <v>67</v>
      </c>
      <c r="CB448" s="325">
        <f t="shared" si="625"/>
        <v>0</v>
      </c>
      <c r="CC448" s="325"/>
      <c r="CD448" s="325"/>
      <c r="CE448" s="325"/>
      <c r="CF448" s="325"/>
      <c r="CH448" s="394"/>
    </row>
    <row r="449" spans="1:86" ht="15" customHeight="1">
      <c r="A449" s="394"/>
      <c r="B449" s="360">
        <f t="shared" si="626"/>
        <v>69</v>
      </c>
      <c r="C449" s="359" t="str">
        <f t="shared" si="590"/>
        <v>dxx69</v>
      </c>
      <c r="D449" s="334">
        <f t="shared" si="596"/>
        <v>3</v>
      </c>
      <c r="E449" s="82">
        <f t="shared" si="597"/>
        <v>0</v>
      </c>
      <c r="F449" s="295">
        <f t="shared" si="598"/>
        <v>0</v>
      </c>
      <c r="G449" s="295">
        <f t="shared" si="551"/>
        <v>0</v>
      </c>
      <c r="H449" s="295">
        <f t="shared" si="599"/>
        <v>0</v>
      </c>
      <c r="I449" s="156">
        <v>68</v>
      </c>
      <c r="J449" s="325">
        <f t="shared" si="600"/>
        <v>0</v>
      </c>
      <c r="K449" s="325"/>
      <c r="L449" s="325"/>
      <c r="M449" s="325"/>
      <c r="N449" s="325"/>
      <c r="O449" s="394"/>
      <c r="P449" s="360">
        <f t="shared" si="627"/>
        <v>69</v>
      </c>
      <c r="Q449" s="359" t="str">
        <f t="shared" si="591"/>
        <v>dxx69</v>
      </c>
      <c r="R449" s="334">
        <f t="shared" si="601"/>
        <v>3</v>
      </c>
      <c r="S449" s="82">
        <f t="shared" si="602"/>
        <v>0</v>
      </c>
      <c r="T449" s="295">
        <f t="shared" si="603"/>
        <v>0</v>
      </c>
      <c r="U449" s="295">
        <f t="shared" si="552"/>
        <v>0</v>
      </c>
      <c r="V449" s="295">
        <f t="shared" si="604"/>
        <v>0</v>
      </c>
      <c r="W449" s="156">
        <v>68</v>
      </c>
      <c r="X449" s="325">
        <f t="shared" si="605"/>
        <v>0</v>
      </c>
      <c r="Y449" s="325"/>
      <c r="Z449" s="325"/>
      <c r="AA449" s="325"/>
      <c r="AB449" s="325"/>
      <c r="AC449" s="394"/>
      <c r="AD449" s="360">
        <f t="shared" si="628"/>
        <v>69</v>
      </c>
      <c r="AE449" s="359" t="str">
        <f t="shared" si="592"/>
        <v>dxx69</v>
      </c>
      <c r="AF449" s="334">
        <f t="shared" si="606"/>
        <v>3</v>
      </c>
      <c r="AG449" s="82">
        <f t="shared" si="607"/>
        <v>0</v>
      </c>
      <c r="AH449" s="295">
        <f t="shared" si="608"/>
        <v>0</v>
      </c>
      <c r="AI449" s="295">
        <f t="shared" si="553"/>
        <v>0</v>
      </c>
      <c r="AJ449" s="295">
        <f t="shared" si="609"/>
        <v>0</v>
      </c>
      <c r="AK449" s="156">
        <v>68</v>
      </c>
      <c r="AL449" s="325">
        <f t="shared" si="610"/>
        <v>0</v>
      </c>
      <c r="AM449" s="325"/>
      <c r="AN449" s="325"/>
      <c r="AO449" s="325"/>
      <c r="AP449" s="325"/>
      <c r="AQ449" s="394"/>
      <c r="AR449" s="360">
        <f t="shared" si="629"/>
        <v>69</v>
      </c>
      <c r="AS449" s="359" t="str">
        <f t="shared" si="593"/>
        <v>dxx69</v>
      </c>
      <c r="AT449" s="334">
        <f t="shared" si="611"/>
        <v>3</v>
      </c>
      <c r="AU449" s="82">
        <f t="shared" si="612"/>
        <v>0</v>
      </c>
      <c r="AV449" s="295">
        <f t="shared" si="613"/>
        <v>0</v>
      </c>
      <c r="AW449" s="295">
        <f t="shared" si="554"/>
        <v>0</v>
      </c>
      <c r="AX449" s="295">
        <f t="shared" si="614"/>
        <v>0</v>
      </c>
      <c r="AY449" s="156">
        <v>68</v>
      </c>
      <c r="AZ449" s="325">
        <f t="shared" si="615"/>
        <v>0</v>
      </c>
      <c r="BA449" s="325"/>
      <c r="BB449" s="325"/>
      <c r="BC449" s="325"/>
      <c r="BD449" s="325"/>
      <c r="BE449" s="394"/>
      <c r="BF449" s="360">
        <f t="shared" si="630"/>
        <v>69</v>
      </c>
      <c r="BG449" s="359" t="str">
        <f t="shared" si="594"/>
        <v>dxx69</v>
      </c>
      <c r="BH449" s="334">
        <f t="shared" si="616"/>
        <v>3</v>
      </c>
      <c r="BI449" s="82">
        <f t="shared" si="617"/>
        <v>0</v>
      </c>
      <c r="BJ449" s="295">
        <f t="shared" si="618"/>
        <v>0</v>
      </c>
      <c r="BK449" s="295">
        <f t="shared" si="555"/>
        <v>0</v>
      </c>
      <c r="BL449" s="295">
        <f t="shared" si="619"/>
        <v>0</v>
      </c>
      <c r="BM449" s="156">
        <v>68</v>
      </c>
      <c r="BN449" s="325">
        <f t="shared" si="620"/>
        <v>0</v>
      </c>
      <c r="BO449" s="325"/>
      <c r="BP449" s="325"/>
      <c r="BQ449" s="325"/>
      <c r="BR449" s="325"/>
      <c r="BS449" s="394"/>
      <c r="BT449" s="360">
        <f t="shared" si="631"/>
        <v>69</v>
      </c>
      <c r="BU449" s="359" t="str">
        <f t="shared" si="595"/>
        <v>dxx69</v>
      </c>
      <c r="BV449" s="334">
        <f t="shared" si="621"/>
        <v>3</v>
      </c>
      <c r="BW449" s="82">
        <f t="shared" si="622"/>
        <v>0</v>
      </c>
      <c r="BX449" s="295">
        <f t="shared" si="623"/>
        <v>0</v>
      </c>
      <c r="BY449" s="295">
        <f t="shared" si="556"/>
        <v>0</v>
      </c>
      <c r="BZ449" s="295">
        <f t="shared" si="624"/>
        <v>0</v>
      </c>
      <c r="CA449" s="156">
        <v>68</v>
      </c>
      <c r="CB449" s="325">
        <f t="shared" si="625"/>
        <v>0</v>
      </c>
      <c r="CC449" s="325"/>
      <c r="CD449" s="325"/>
      <c r="CE449" s="325"/>
      <c r="CF449" s="325"/>
      <c r="CH449" s="394"/>
    </row>
    <row r="450" spans="1:86" ht="15" customHeight="1">
      <c r="A450" s="394"/>
      <c r="B450" s="360">
        <f t="shared" si="626"/>
        <v>70</v>
      </c>
      <c r="C450" s="359" t="str">
        <f t="shared" si="590"/>
        <v>dxx70</v>
      </c>
      <c r="D450" s="334">
        <f t="shared" si="596"/>
        <v>3</v>
      </c>
      <c r="E450" s="82">
        <f t="shared" si="597"/>
        <v>0</v>
      </c>
      <c r="F450" s="295">
        <f t="shared" si="598"/>
        <v>0</v>
      </c>
      <c r="G450" s="295">
        <f t="shared" si="551"/>
        <v>0</v>
      </c>
      <c r="H450" s="295">
        <f t="shared" si="599"/>
        <v>0</v>
      </c>
      <c r="I450">
        <v>69</v>
      </c>
      <c r="J450" s="325">
        <f t="shared" si="600"/>
        <v>0</v>
      </c>
      <c r="K450" s="325"/>
      <c r="L450" s="325"/>
      <c r="M450" s="325"/>
      <c r="N450" s="325"/>
      <c r="O450" s="394"/>
      <c r="P450" s="360">
        <f t="shared" si="627"/>
        <v>70</v>
      </c>
      <c r="Q450" s="359" t="str">
        <f t="shared" si="591"/>
        <v>dxx70</v>
      </c>
      <c r="R450" s="334">
        <f t="shared" si="601"/>
        <v>3</v>
      </c>
      <c r="S450" s="82">
        <f t="shared" si="602"/>
        <v>0</v>
      </c>
      <c r="T450" s="295">
        <f t="shared" si="603"/>
        <v>0</v>
      </c>
      <c r="U450" s="295">
        <f t="shared" si="552"/>
        <v>0</v>
      </c>
      <c r="V450" s="295">
        <f t="shared" si="604"/>
        <v>0</v>
      </c>
      <c r="W450">
        <v>69</v>
      </c>
      <c r="X450" s="325">
        <f t="shared" si="605"/>
        <v>0</v>
      </c>
      <c r="Y450" s="325"/>
      <c r="Z450" s="325"/>
      <c r="AA450" s="325"/>
      <c r="AB450" s="325"/>
      <c r="AC450" s="394"/>
      <c r="AD450" s="360">
        <f t="shared" si="628"/>
        <v>70</v>
      </c>
      <c r="AE450" s="359" t="str">
        <f t="shared" si="592"/>
        <v>dxx70</v>
      </c>
      <c r="AF450" s="334">
        <f t="shared" si="606"/>
        <v>3</v>
      </c>
      <c r="AG450" s="82">
        <f t="shared" si="607"/>
        <v>0</v>
      </c>
      <c r="AH450" s="295">
        <f t="shared" si="608"/>
        <v>0</v>
      </c>
      <c r="AI450" s="295">
        <f t="shared" si="553"/>
        <v>0</v>
      </c>
      <c r="AJ450" s="295">
        <f t="shared" si="609"/>
        <v>0</v>
      </c>
      <c r="AK450">
        <v>69</v>
      </c>
      <c r="AL450" s="325">
        <f t="shared" si="610"/>
        <v>0</v>
      </c>
      <c r="AM450" s="325"/>
      <c r="AN450" s="325"/>
      <c r="AO450" s="325"/>
      <c r="AP450" s="325"/>
      <c r="AQ450" s="394"/>
      <c r="AR450" s="360">
        <f t="shared" si="629"/>
        <v>70</v>
      </c>
      <c r="AS450" s="359" t="str">
        <f t="shared" si="593"/>
        <v>dxx70</v>
      </c>
      <c r="AT450" s="334">
        <f t="shared" si="611"/>
        <v>3</v>
      </c>
      <c r="AU450" s="82">
        <f t="shared" si="612"/>
        <v>0</v>
      </c>
      <c r="AV450" s="295">
        <f t="shared" si="613"/>
        <v>0</v>
      </c>
      <c r="AW450" s="295">
        <f t="shared" si="554"/>
        <v>0</v>
      </c>
      <c r="AX450" s="295">
        <f t="shared" si="614"/>
        <v>0</v>
      </c>
      <c r="AY450">
        <v>69</v>
      </c>
      <c r="AZ450" s="325">
        <f t="shared" si="615"/>
        <v>0</v>
      </c>
      <c r="BA450" s="325"/>
      <c r="BB450" s="325"/>
      <c r="BC450" s="325"/>
      <c r="BD450" s="325"/>
      <c r="BE450" s="394"/>
      <c r="BF450" s="360">
        <f t="shared" si="630"/>
        <v>70</v>
      </c>
      <c r="BG450" s="359" t="str">
        <f t="shared" si="594"/>
        <v>dxx70</v>
      </c>
      <c r="BH450" s="334">
        <f t="shared" si="616"/>
        <v>3</v>
      </c>
      <c r="BI450" s="82">
        <f t="shared" si="617"/>
        <v>0</v>
      </c>
      <c r="BJ450" s="295">
        <f t="shared" si="618"/>
        <v>0</v>
      </c>
      <c r="BK450" s="295">
        <f t="shared" si="555"/>
        <v>0</v>
      </c>
      <c r="BL450" s="295">
        <f t="shared" si="619"/>
        <v>0</v>
      </c>
      <c r="BM450">
        <v>69</v>
      </c>
      <c r="BN450" s="325">
        <f t="shared" si="620"/>
        <v>0</v>
      </c>
      <c r="BO450" s="325"/>
      <c r="BP450" s="325"/>
      <c r="BQ450" s="325"/>
      <c r="BR450" s="325"/>
      <c r="BS450" s="394"/>
      <c r="BT450" s="360">
        <f t="shared" si="631"/>
        <v>70</v>
      </c>
      <c r="BU450" s="359" t="str">
        <f t="shared" si="595"/>
        <v>dxx70</v>
      </c>
      <c r="BV450" s="334">
        <f t="shared" si="621"/>
        <v>3</v>
      </c>
      <c r="BW450" s="82">
        <f t="shared" si="622"/>
        <v>0</v>
      </c>
      <c r="BX450" s="295">
        <f t="shared" si="623"/>
        <v>0</v>
      </c>
      <c r="BY450" s="295">
        <f t="shared" si="556"/>
        <v>0</v>
      </c>
      <c r="BZ450" s="295">
        <f t="shared" si="624"/>
        <v>0</v>
      </c>
      <c r="CA450">
        <v>69</v>
      </c>
      <c r="CB450" s="325">
        <f t="shared" si="625"/>
        <v>0</v>
      </c>
      <c r="CC450" s="325"/>
      <c r="CD450" s="325"/>
      <c r="CE450" s="325"/>
      <c r="CF450" s="325"/>
      <c r="CH450" s="394"/>
    </row>
    <row r="451" spans="1:86" ht="15" customHeight="1">
      <c r="A451" s="394"/>
      <c r="B451" s="360">
        <f t="shared" si="626"/>
        <v>71</v>
      </c>
      <c r="C451" s="359" t="str">
        <f t="shared" si="590"/>
        <v>dxx71</v>
      </c>
      <c r="D451" s="334">
        <f t="shared" si="596"/>
        <v>3</v>
      </c>
      <c r="E451" s="82">
        <f t="shared" si="597"/>
        <v>0</v>
      </c>
      <c r="F451" s="295">
        <f t="shared" si="598"/>
        <v>0</v>
      </c>
      <c r="G451" s="295">
        <f t="shared" si="551"/>
        <v>0</v>
      </c>
      <c r="H451" s="295">
        <f t="shared" si="599"/>
        <v>0</v>
      </c>
      <c r="I451" s="156">
        <v>70</v>
      </c>
      <c r="J451" s="325">
        <f t="shared" si="600"/>
        <v>0</v>
      </c>
      <c r="K451" s="325"/>
      <c r="L451" s="325"/>
      <c r="M451" s="325"/>
      <c r="N451" s="325"/>
      <c r="O451" s="394"/>
      <c r="P451" s="360">
        <f t="shared" si="627"/>
        <v>71</v>
      </c>
      <c r="Q451" s="359" t="str">
        <f t="shared" si="591"/>
        <v>dxx71</v>
      </c>
      <c r="R451" s="334">
        <f t="shared" si="601"/>
        <v>3</v>
      </c>
      <c r="S451" s="82">
        <f t="shared" si="602"/>
        <v>0</v>
      </c>
      <c r="T451" s="295">
        <f t="shared" si="603"/>
        <v>0</v>
      </c>
      <c r="U451" s="295">
        <f t="shared" si="552"/>
        <v>0</v>
      </c>
      <c r="V451" s="295">
        <f t="shared" si="604"/>
        <v>0</v>
      </c>
      <c r="W451" s="156">
        <v>70</v>
      </c>
      <c r="X451" s="325">
        <f t="shared" si="605"/>
        <v>0</v>
      </c>
      <c r="Y451" s="325"/>
      <c r="Z451" s="325"/>
      <c r="AA451" s="325"/>
      <c r="AB451" s="325"/>
      <c r="AC451" s="394"/>
      <c r="AD451" s="360">
        <f t="shared" si="628"/>
        <v>71</v>
      </c>
      <c r="AE451" s="359" t="str">
        <f t="shared" si="592"/>
        <v>dxx71</v>
      </c>
      <c r="AF451" s="334">
        <f t="shared" si="606"/>
        <v>3</v>
      </c>
      <c r="AG451" s="82">
        <f t="shared" si="607"/>
        <v>0</v>
      </c>
      <c r="AH451" s="295">
        <f t="shared" si="608"/>
        <v>0</v>
      </c>
      <c r="AI451" s="295">
        <f t="shared" si="553"/>
        <v>0</v>
      </c>
      <c r="AJ451" s="295">
        <f t="shared" si="609"/>
        <v>0</v>
      </c>
      <c r="AK451" s="156">
        <v>70</v>
      </c>
      <c r="AL451" s="325">
        <f t="shared" si="610"/>
        <v>0</v>
      </c>
      <c r="AM451" s="325"/>
      <c r="AN451" s="325"/>
      <c r="AO451" s="325"/>
      <c r="AP451" s="325"/>
      <c r="AQ451" s="394"/>
      <c r="AR451" s="360">
        <f t="shared" si="629"/>
        <v>71</v>
      </c>
      <c r="AS451" s="359" t="str">
        <f t="shared" si="593"/>
        <v>dxx71</v>
      </c>
      <c r="AT451" s="334">
        <f t="shared" si="611"/>
        <v>3</v>
      </c>
      <c r="AU451" s="82">
        <f t="shared" si="612"/>
        <v>0</v>
      </c>
      <c r="AV451" s="295">
        <f t="shared" si="613"/>
        <v>0</v>
      </c>
      <c r="AW451" s="295">
        <f t="shared" si="554"/>
        <v>0</v>
      </c>
      <c r="AX451" s="295">
        <f t="shared" si="614"/>
        <v>0</v>
      </c>
      <c r="AY451" s="156">
        <v>70</v>
      </c>
      <c r="AZ451" s="325">
        <f t="shared" si="615"/>
        <v>0</v>
      </c>
      <c r="BA451" s="325"/>
      <c r="BB451" s="325"/>
      <c r="BC451" s="325"/>
      <c r="BD451" s="325"/>
      <c r="BE451" s="394"/>
      <c r="BF451" s="360">
        <f t="shared" si="630"/>
        <v>71</v>
      </c>
      <c r="BG451" s="359" t="str">
        <f t="shared" si="594"/>
        <v>dxx71</v>
      </c>
      <c r="BH451" s="334">
        <f t="shared" si="616"/>
        <v>3</v>
      </c>
      <c r="BI451" s="82">
        <f t="shared" si="617"/>
        <v>0</v>
      </c>
      <c r="BJ451" s="295">
        <f t="shared" si="618"/>
        <v>0</v>
      </c>
      <c r="BK451" s="295">
        <f t="shared" si="555"/>
        <v>0</v>
      </c>
      <c r="BL451" s="295">
        <f t="shared" si="619"/>
        <v>0</v>
      </c>
      <c r="BM451" s="156">
        <v>70</v>
      </c>
      <c r="BN451" s="325">
        <f t="shared" si="620"/>
        <v>0</v>
      </c>
      <c r="BO451" s="325"/>
      <c r="BP451" s="325"/>
      <c r="BQ451" s="325"/>
      <c r="BR451" s="325"/>
      <c r="BS451" s="394"/>
      <c r="BT451" s="360">
        <f t="shared" si="631"/>
        <v>71</v>
      </c>
      <c r="BU451" s="359" t="str">
        <f t="shared" si="595"/>
        <v>dxx71</v>
      </c>
      <c r="BV451" s="334">
        <f t="shared" si="621"/>
        <v>3</v>
      </c>
      <c r="BW451" s="82">
        <f t="shared" si="622"/>
        <v>0</v>
      </c>
      <c r="BX451" s="295">
        <f t="shared" si="623"/>
        <v>0</v>
      </c>
      <c r="BY451" s="295">
        <f t="shared" si="556"/>
        <v>0</v>
      </c>
      <c r="BZ451" s="295">
        <f t="shared" si="624"/>
        <v>0</v>
      </c>
      <c r="CA451" s="156">
        <v>70</v>
      </c>
      <c r="CB451" s="325">
        <f t="shared" si="625"/>
        <v>0</v>
      </c>
      <c r="CC451" s="325"/>
      <c r="CD451" s="325"/>
      <c r="CE451" s="325"/>
      <c r="CF451" s="325"/>
      <c r="CH451" s="394"/>
    </row>
    <row r="452" spans="1:86" ht="15" customHeight="1">
      <c r="A452" s="394"/>
      <c r="B452" s="360">
        <f t="shared" si="626"/>
        <v>72</v>
      </c>
      <c r="C452" s="359" t="str">
        <f t="shared" si="590"/>
        <v>dxx72</v>
      </c>
      <c r="D452" s="334">
        <f t="shared" si="596"/>
        <v>3</v>
      </c>
      <c r="E452" s="82">
        <f t="shared" si="597"/>
        <v>0</v>
      </c>
      <c r="F452" s="295">
        <f t="shared" si="598"/>
        <v>0</v>
      </c>
      <c r="G452" s="295">
        <f t="shared" si="551"/>
        <v>0</v>
      </c>
      <c r="H452" s="295">
        <f t="shared" si="599"/>
        <v>0</v>
      </c>
      <c r="I452">
        <v>71</v>
      </c>
      <c r="J452" s="325">
        <f t="shared" si="600"/>
        <v>0</v>
      </c>
      <c r="K452" s="325"/>
      <c r="L452" s="325"/>
      <c r="M452" s="325"/>
      <c r="N452" s="325"/>
      <c r="O452" s="394"/>
      <c r="P452" s="360">
        <f t="shared" si="627"/>
        <v>72</v>
      </c>
      <c r="Q452" s="359" t="str">
        <f t="shared" si="591"/>
        <v>dxx72</v>
      </c>
      <c r="R452" s="334">
        <f t="shared" si="601"/>
        <v>3</v>
      </c>
      <c r="S452" s="82">
        <f t="shared" si="602"/>
        <v>0</v>
      </c>
      <c r="T452" s="295">
        <f t="shared" si="603"/>
        <v>0</v>
      </c>
      <c r="U452" s="295">
        <f t="shared" si="552"/>
        <v>0</v>
      </c>
      <c r="V452" s="295">
        <f t="shared" si="604"/>
        <v>0</v>
      </c>
      <c r="W452">
        <v>71</v>
      </c>
      <c r="X452" s="325">
        <f t="shared" si="605"/>
        <v>0</v>
      </c>
      <c r="Y452" s="325"/>
      <c r="Z452" s="325"/>
      <c r="AA452" s="325"/>
      <c r="AB452" s="325"/>
      <c r="AC452" s="394"/>
      <c r="AD452" s="360">
        <f t="shared" si="628"/>
        <v>72</v>
      </c>
      <c r="AE452" s="359" t="str">
        <f t="shared" si="592"/>
        <v>dxx72</v>
      </c>
      <c r="AF452" s="334">
        <f t="shared" si="606"/>
        <v>3</v>
      </c>
      <c r="AG452" s="82">
        <f t="shared" si="607"/>
        <v>0</v>
      </c>
      <c r="AH452" s="295">
        <f t="shared" si="608"/>
        <v>0</v>
      </c>
      <c r="AI452" s="295">
        <f t="shared" si="553"/>
        <v>0</v>
      </c>
      <c r="AJ452" s="295">
        <f t="shared" si="609"/>
        <v>0</v>
      </c>
      <c r="AK452">
        <v>71</v>
      </c>
      <c r="AL452" s="325">
        <f t="shared" si="610"/>
        <v>0</v>
      </c>
      <c r="AM452" s="325"/>
      <c r="AN452" s="325"/>
      <c r="AO452" s="325"/>
      <c r="AP452" s="325"/>
      <c r="AQ452" s="394"/>
      <c r="AR452" s="360">
        <f t="shared" si="629"/>
        <v>72</v>
      </c>
      <c r="AS452" s="359" t="str">
        <f t="shared" si="593"/>
        <v>dxx72</v>
      </c>
      <c r="AT452" s="334">
        <f t="shared" si="611"/>
        <v>3</v>
      </c>
      <c r="AU452" s="82">
        <f t="shared" si="612"/>
        <v>0</v>
      </c>
      <c r="AV452" s="295">
        <f t="shared" si="613"/>
        <v>0</v>
      </c>
      <c r="AW452" s="295">
        <f t="shared" si="554"/>
        <v>0</v>
      </c>
      <c r="AX452" s="295">
        <f t="shared" si="614"/>
        <v>0</v>
      </c>
      <c r="AY452">
        <v>71</v>
      </c>
      <c r="AZ452" s="325">
        <f t="shared" si="615"/>
        <v>0</v>
      </c>
      <c r="BA452" s="325"/>
      <c r="BB452" s="325"/>
      <c r="BC452" s="325"/>
      <c r="BD452" s="325"/>
      <c r="BE452" s="394"/>
      <c r="BF452" s="360">
        <f t="shared" si="630"/>
        <v>72</v>
      </c>
      <c r="BG452" s="359" t="str">
        <f t="shared" si="594"/>
        <v>dxx72</v>
      </c>
      <c r="BH452" s="334">
        <f t="shared" si="616"/>
        <v>3</v>
      </c>
      <c r="BI452" s="82">
        <f t="shared" si="617"/>
        <v>0</v>
      </c>
      <c r="BJ452" s="295">
        <f t="shared" si="618"/>
        <v>0</v>
      </c>
      <c r="BK452" s="295">
        <f t="shared" si="555"/>
        <v>0</v>
      </c>
      <c r="BL452" s="295">
        <f t="shared" si="619"/>
        <v>0</v>
      </c>
      <c r="BM452">
        <v>71</v>
      </c>
      <c r="BN452" s="325">
        <f t="shared" si="620"/>
        <v>0</v>
      </c>
      <c r="BO452" s="325"/>
      <c r="BP452" s="325"/>
      <c r="BQ452" s="325"/>
      <c r="BR452" s="325"/>
      <c r="BS452" s="394"/>
      <c r="BT452" s="360">
        <f t="shared" si="631"/>
        <v>72</v>
      </c>
      <c r="BU452" s="359" t="str">
        <f t="shared" si="595"/>
        <v>dxx72</v>
      </c>
      <c r="BV452" s="334">
        <f t="shared" si="621"/>
        <v>3</v>
      </c>
      <c r="BW452" s="82">
        <f t="shared" si="622"/>
        <v>0</v>
      </c>
      <c r="BX452" s="295">
        <f t="shared" si="623"/>
        <v>0</v>
      </c>
      <c r="BY452" s="295">
        <f t="shared" si="556"/>
        <v>0</v>
      </c>
      <c r="BZ452" s="295">
        <f t="shared" si="624"/>
        <v>0</v>
      </c>
      <c r="CA452">
        <v>71</v>
      </c>
      <c r="CB452" s="325">
        <f t="shared" si="625"/>
        <v>0</v>
      </c>
      <c r="CC452" s="325"/>
      <c r="CD452" s="325"/>
      <c r="CE452" s="325"/>
      <c r="CF452" s="325"/>
      <c r="CH452" s="394"/>
    </row>
    <row r="453" spans="1:86" ht="15" customHeight="1">
      <c r="A453" s="394"/>
      <c r="B453" s="360">
        <f t="shared" si="626"/>
        <v>73</v>
      </c>
      <c r="C453" s="359" t="str">
        <f t="shared" si="590"/>
        <v>dxx73</v>
      </c>
      <c r="D453" s="334">
        <f t="shared" si="596"/>
        <v>3</v>
      </c>
      <c r="E453" s="82">
        <f t="shared" si="597"/>
        <v>0</v>
      </c>
      <c r="F453" s="295">
        <f t="shared" si="598"/>
        <v>0</v>
      </c>
      <c r="G453" s="295">
        <f t="shared" si="551"/>
        <v>0</v>
      </c>
      <c r="H453" s="295">
        <f t="shared" si="599"/>
        <v>0</v>
      </c>
      <c r="I453" s="156">
        <v>72</v>
      </c>
      <c r="J453" s="325">
        <f t="shared" si="600"/>
        <v>0</v>
      </c>
      <c r="K453" s="325"/>
      <c r="L453" s="325"/>
      <c r="M453" s="325"/>
      <c r="N453" s="325"/>
      <c r="O453" s="394"/>
      <c r="P453" s="360">
        <f t="shared" si="627"/>
        <v>73</v>
      </c>
      <c r="Q453" s="359" t="str">
        <f t="shared" si="591"/>
        <v>dxx73</v>
      </c>
      <c r="R453" s="334">
        <f t="shared" si="601"/>
        <v>3</v>
      </c>
      <c r="S453" s="82">
        <f t="shared" si="602"/>
        <v>0</v>
      </c>
      <c r="T453" s="295">
        <f t="shared" si="603"/>
        <v>0</v>
      </c>
      <c r="U453" s="295">
        <f t="shared" si="552"/>
        <v>0</v>
      </c>
      <c r="V453" s="295">
        <f t="shared" si="604"/>
        <v>0</v>
      </c>
      <c r="W453" s="156">
        <v>72</v>
      </c>
      <c r="X453" s="325">
        <f t="shared" si="605"/>
        <v>0</v>
      </c>
      <c r="Y453" s="325"/>
      <c r="Z453" s="325"/>
      <c r="AA453" s="325"/>
      <c r="AB453" s="325"/>
      <c r="AC453" s="394"/>
      <c r="AD453" s="360">
        <f t="shared" si="628"/>
        <v>73</v>
      </c>
      <c r="AE453" s="359" t="str">
        <f t="shared" si="592"/>
        <v>dxx73</v>
      </c>
      <c r="AF453" s="334">
        <f t="shared" si="606"/>
        <v>3</v>
      </c>
      <c r="AG453" s="82">
        <f t="shared" si="607"/>
        <v>0</v>
      </c>
      <c r="AH453" s="295">
        <f t="shared" si="608"/>
        <v>0</v>
      </c>
      <c r="AI453" s="295">
        <f t="shared" si="553"/>
        <v>0</v>
      </c>
      <c r="AJ453" s="295">
        <f t="shared" si="609"/>
        <v>0</v>
      </c>
      <c r="AK453" s="156">
        <v>72</v>
      </c>
      <c r="AL453" s="325">
        <f t="shared" si="610"/>
        <v>0</v>
      </c>
      <c r="AM453" s="325"/>
      <c r="AN453" s="325"/>
      <c r="AO453" s="325"/>
      <c r="AP453" s="325"/>
      <c r="AQ453" s="394"/>
      <c r="AR453" s="360">
        <f t="shared" si="629"/>
        <v>73</v>
      </c>
      <c r="AS453" s="359" t="str">
        <f t="shared" si="593"/>
        <v>dxx73</v>
      </c>
      <c r="AT453" s="334">
        <f t="shared" si="611"/>
        <v>3</v>
      </c>
      <c r="AU453" s="82">
        <f t="shared" si="612"/>
        <v>0</v>
      </c>
      <c r="AV453" s="295">
        <f t="shared" si="613"/>
        <v>0</v>
      </c>
      <c r="AW453" s="295">
        <f t="shared" si="554"/>
        <v>0</v>
      </c>
      <c r="AX453" s="295">
        <f t="shared" si="614"/>
        <v>0</v>
      </c>
      <c r="AY453" s="156">
        <v>72</v>
      </c>
      <c r="AZ453" s="325">
        <f t="shared" si="615"/>
        <v>0</v>
      </c>
      <c r="BA453" s="325"/>
      <c r="BB453" s="325"/>
      <c r="BC453" s="325"/>
      <c r="BD453" s="325"/>
      <c r="BE453" s="394"/>
      <c r="BF453" s="360">
        <f t="shared" si="630"/>
        <v>73</v>
      </c>
      <c r="BG453" s="359" t="str">
        <f t="shared" si="594"/>
        <v>dxx73</v>
      </c>
      <c r="BH453" s="334">
        <f t="shared" si="616"/>
        <v>3</v>
      </c>
      <c r="BI453" s="82">
        <f t="shared" si="617"/>
        <v>0</v>
      </c>
      <c r="BJ453" s="295">
        <f t="shared" si="618"/>
        <v>0</v>
      </c>
      <c r="BK453" s="295">
        <f t="shared" si="555"/>
        <v>0</v>
      </c>
      <c r="BL453" s="295">
        <f t="shared" si="619"/>
        <v>0</v>
      </c>
      <c r="BM453" s="156">
        <v>72</v>
      </c>
      <c r="BN453" s="325">
        <f t="shared" si="620"/>
        <v>0</v>
      </c>
      <c r="BO453" s="325"/>
      <c r="BP453" s="325"/>
      <c r="BQ453" s="325"/>
      <c r="BR453" s="325"/>
      <c r="BS453" s="394"/>
      <c r="BT453" s="360">
        <f t="shared" si="631"/>
        <v>73</v>
      </c>
      <c r="BU453" s="359" t="str">
        <f t="shared" si="595"/>
        <v>dxx73</v>
      </c>
      <c r="BV453" s="334">
        <f t="shared" si="621"/>
        <v>3</v>
      </c>
      <c r="BW453" s="82">
        <f t="shared" si="622"/>
        <v>0</v>
      </c>
      <c r="BX453" s="295">
        <f t="shared" si="623"/>
        <v>0</v>
      </c>
      <c r="BY453" s="295">
        <f t="shared" si="556"/>
        <v>0</v>
      </c>
      <c r="BZ453" s="295">
        <f t="shared" si="624"/>
        <v>0</v>
      </c>
      <c r="CA453" s="156">
        <v>72</v>
      </c>
      <c r="CB453" s="325">
        <f t="shared" si="625"/>
        <v>0</v>
      </c>
      <c r="CC453" s="325"/>
      <c r="CD453" s="325"/>
      <c r="CE453" s="325"/>
      <c r="CF453" s="325"/>
      <c r="CH453" s="394"/>
    </row>
    <row r="454" spans="1:86" ht="15" customHeight="1">
      <c r="A454" s="394"/>
      <c r="B454" s="360">
        <f t="shared" si="626"/>
        <v>74</v>
      </c>
      <c r="C454" s="359" t="str">
        <f t="shared" si="590"/>
        <v>dxx74</v>
      </c>
      <c r="D454" s="334">
        <f t="shared" si="596"/>
        <v>3</v>
      </c>
      <c r="E454" s="82">
        <f t="shared" si="597"/>
        <v>0</v>
      </c>
      <c r="F454" s="295">
        <f t="shared" si="598"/>
        <v>0</v>
      </c>
      <c r="G454" s="295">
        <f t="shared" si="551"/>
        <v>0</v>
      </c>
      <c r="H454" s="295">
        <f t="shared" si="599"/>
        <v>0</v>
      </c>
      <c r="I454">
        <v>73</v>
      </c>
      <c r="J454" s="325">
        <f t="shared" si="600"/>
        <v>0</v>
      </c>
      <c r="K454" s="325"/>
      <c r="L454" s="325"/>
      <c r="M454" s="325"/>
      <c r="N454" s="325"/>
      <c r="O454" s="394"/>
      <c r="P454" s="360">
        <f t="shared" si="627"/>
        <v>74</v>
      </c>
      <c r="Q454" s="359" t="str">
        <f t="shared" si="591"/>
        <v>dxx74</v>
      </c>
      <c r="R454" s="334">
        <f t="shared" si="601"/>
        <v>3</v>
      </c>
      <c r="S454" s="82">
        <f t="shared" si="602"/>
        <v>0</v>
      </c>
      <c r="T454" s="295">
        <f t="shared" si="603"/>
        <v>0</v>
      </c>
      <c r="U454" s="295">
        <f t="shared" si="552"/>
        <v>0</v>
      </c>
      <c r="V454" s="295">
        <f t="shared" si="604"/>
        <v>0</v>
      </c>
      <c r="W454">
        <v>73</v>
      </c>
      <c r="X454" s="325">
        <f t="shared" si="605"/>
        <v>0</v>
      </c>
      <c r="Y454" s="325"/>
      <c r="Z454" s="325"/>
      <c r="AA454" s="325"/>
      <c r="AB454" s="325"/>
      <c r="AC454" s="394"/>
      <c r="AD454" s="360">
        <f t="shared" si="628"/>
        <v>74</v>
      </c>
      <c r="AE454" s="359" t="str">
        <f t="shared" si="592"/>
        <v>dxx74</v>
      </c>
      <c r="AF454" s="334">
        <f t="shared" si="606"/>
        <v>3</v>
      </c>
      <c r="AG454" s="82">
        <f t="shared" si="607"/>
        <v>0</v>
      </c>
      <c r="AH454" s="295">
        <f t="shared" si="608"/>
        <v>0</v>
      </c>
      <c r="AI454" s="295">
        <f t="shared" si="553"/>
        <v>0</v>
      </c>
      <c r="AJ454" s="295">
        <f t="shared" si="609"/>
        <v>0</v>
      </c>
      <c r="AK454">
        <v>73</v>
      </c>
      <c r="AL454" s="325">
        <f t="shared" si="610"/>
        <v>0</v>
      </c>
      <c r="AM454" s="325"/>
      <c r="AN454" s="325"/>
      <c r="AO454" s="325"/>
      <c r="AP454" s="325"/>
      <c r="AQ454" s="394"/>
      <c r="AR454" s="360">
        <f t="shared" si="629"/>
        <v>74</v>
      </c>
      <c r="AS454" s="359" t="str">
        <f t="shared" si="593"/>
        <v>dxx74</v>
      </c>
      <c r="AT454" s="334">
        <f t="shared" si="611"/>
        <v>3</v>
      </c>
      <c r="AU454" s="82">
        <f t="shared" si="612"/>
        <v>0</v>
      </c>
      <c r="AV454" s="295">
        <f t="shared" si="613"/>
        <v>0</v>
      </c>
      <c r="AW454" s="295">
        <f t="shared" si="554"/>
        <v>0</v>
      </c>
      <c r="AX454" s="295">
        <f t="shared" si="614"/>
        <v>0</v>
      </c>
      <c r="AY454">
        <v>73</v>
      </c>
      <c r="AZ454" s="325">
        <f t="shared" si="615"/>
        <v>0</v>
      </c>
      <c r="BA454" s="325"/>
      <c r="BB454" s="325"/>
      <c r="BC454" s="325"/>
      <c r="BD454" s="325"/>
      <c r="BE454" s="394"/>
      <c r="BF454" s="360">
        <f t="shared" si="630"/>
        <v>74</v>
      </c>
      <c r="BG454" s="359" t="str">
        <f t="shared" si="594"/>
        <v>dxx74</v>
      </c>
      <c r="BH454" s="334">
        <f t="shared" si="616"/>
        <v>3</v>
      </c>
      <c r="BI454" s="82">
        <f t="shared" si="617"/>
        <v>0</v>
      </c>
      <c r="BJ454" s="295">
        <f t="shared" si="618"/>
        <v>0</v>
      </c>
      <c r="BK454" s="295">
        <f t="shared" si="555"/>
        <v>0</v>
      </c>
      <c r="BL454" s="295">
        <f t="shared" si="619"/>
        <v>0</v>
      </c>
      <c r="BM454">
        <v>73</v>
      </c>
      <c r="BN454" s="325">
        <f t="shared" si="620"/>
        <v>0</v>
      </c>
      <c r="BO454" s="325"/>
      <c r="BP454" s="325"/>
      <c r="BQ454" s="325"/>
      <c r="BR454" s="325"/>
      <c r="BS454" s="394"/>
      <c r="BT454" s="360">
        <f t="shared" si="631"/>
        <v>74</v>
      </c>
      <c r="BU454" s="359" t="str">
        <f t="shared" si="595"/>
        <v>dxx74</v>
      </c>
      <c r="BV454" s="334">
        <f t="shared" si="621"/>
        <v>3</v>
      </c>
      <c r="BW454" s="82">
        <f t="shared" si="622"/>
        <v>0</v>
      </c>
      <c r="BX454" s="295">
        <f t="shared" si="623"/>
        <v>0</v>
      </c>
      <c r="BY454" s="295">
        <f t="shared" si="556"/>
        <v>0</v>
      </c>
      <c r="BZ454" s="295">
        <f t="shared" si="624"/>
        <v>0</v>
      </c>
      <c r="CA454">
        <v>73</v>
      </c>
      <c r="CB454" s="325">
        <f t="shared" si="625"/>
        <v>0</v>
      </c>
      <c r="CC454" s="325"/>
      <c r="CD454" s="325"/>
      <c r="CE454" s="325"/>
      <c r="CF454" s="325"/>
      <c r="CH454" s="394"/>
    </row>
    <row r="455" spans="1:86" ht="15" customHeight="1">
      <c r="A455" s="394"/>
      <c r="B455" s="360">
        <f t="shared" si="626"/>
        <v>75</v>
      </c>
      <c r="C455" s="359" t="str">
        <f t="shared" si="590"/>
        <v>dxx75</v>
      </c>
      <c r="D455" s="334">
        <f t="shared" si="596"/>
        <v>3</v>
      </c>
      <c r="E455" s="82">
        <f t="shared" si="597"/>
        <v>0</v>
      </c>
      <c r="F455" s="295">
        <f t="shared" si="598"/>
        <v>0</v>
      </c>
      <c r="G455" s="295">
        <f t="shared" si="551"/>
        <v>0</v>
      </c>
      <c r="H455" s="295">
        <f t="shared" si="599"/>
        <v>0</v>
      </c>
      <c r="I455" s="156">
        <v>74</v>
      </c>
      <c r="J455" s="325">
        <f t="shared" si="600"/>
        <v>0</v>
      </c>
      <c r="K455" s="325"/>
      <c r="L455" s="325"/>
      <c r="M455" s="325"/>
      <c r="N455" s="325"/>
      <c r="O455" s="394"/>
      <c r="P455" s="360">
        <f t="shared" si="627"/>
        <v>75</v>
      </c>
      <c r="Q455" s="359" t="str">
        <f t="shared" si="591"/>
        <v>dxx75</v>
      </c>
      <c r="R455" s="334">
        <f t="shared" si="601"/>
        <v>3</v>
      </c>
      <c r="S455" s="82">
        <f t="shared" si="602"/>
        <v>0</v>
      </c>
      <c r="T455" s="295">
        <f t="shared" si="603"/>
        <v>0</v>
      </c>
      <c r="U455" s="295">
        <f t="shared" si="552"/>
        <v>0</v>
      </c>
      <c r="V455" s="295">
        <f t="shared" si="604"/>
        <v>0</v>
      </c>
      <c r="W455" s="156">
        <v>74</v>
      </c>
      <c r="X455" s="325">
        <f t="shared" si="605"/>
        <v>0</v>
      </c>
      <c r="Y455" s="325"/>
      <c r="Z455" s="325"/>
      <c r="AA455" s="325"/>
      <c r="AB455" s="325"/>
      <c r="AC455" s="394"/>
      <c r="AD455" s="360">
        <f t="shared" si="628"/>
        <v>75</v>
      </c>
      <c r="AE455" s="359" t="str">
        <f t="shared" si="592"/>
        <v>dxx75</v>
      </c>
      <c r="AF455" s="334">
        <f t="shared" si="606"/>
        <v>3</v>
      </c>
      <c r="AG455" s="82">
        <f t="shared" si="607"/>
        <v>0</v>
      </c>
      <c r="AH455" s="295">
        <f t="shared" si="608"/>
        <v>0</v>
      </c>
      <c r="AI455" s="295">
        <f t="shared" si="553"/>
        <v>0</v>
      </c>
      <c r="AJ455" s="295">
        <f t="shared" si="609"/>
        <v>0</v>
      </c>
      <c r="AK455" s="156">
        <v>74</v>
      </c>
      <c r="AL455" s="325">
        <f t="shared" si="610"/>
        <v>0</v>
      </c>
      <c r="AM455" s="325"/>
      <c r="AN455" s="325"/>
      <c r="AO455" s="325"/>
      <c r="AP455" s="325"/>
      <c r="AQ455" s="394"/>
      <c r="AR455" s="360">
        <f t="shared" si="629"/>
        <v>75</v>
      </c>
      <c r="AS455" s="359" t="str">
        <f t="shared" si="593"/>
        <v>dxx75</v>
      </c>
      <c r="AT455" s="334">
        <f t="shared" si="611"/>
        <v>3</v>
      </c>
      <c r="AU455" s="82">
        <f t="shared" si="612"/>
        <v>0</v>
      </c>
      <c r="AV455" s="295">
        <f t="shared" si="613"/>
        <v>0</v>
      </c>
      <c r="AW455" s="295">
        <f t="shared" si="554"/>
        <v>0</v>
      </c>
      <c r="AX455" s="295">
        <f t="shared" si="614"/>
        <v>0</v>
      </c>
      <c r="AY455" s="156">
        <v>74</v>
      </c>
      <c r="AZ455" s="325">
        <f t="shared" si="615"/>
        <v>0</v>
      </c>
      <c r="BA455" s="325"/>
      <c r="BB455" s="325"/>
      <c r="BC455" s="325"/>
      <c r="BD455" s="325"/>
      <c r="BE455" s="394"/>
      <c r="BF455" s="360">
        <f t="shared" si="630"/>
        <v>75</v>
      </c>
      <c r="BG455" s="359" t="str">
        <f t="shared" si="594"/>
        <v>dxx75</v>
      </c>
      <c r="BH455" s="334">
        <f t="shared" si="616"/>
        <v>3</v>
      </c>
      <c r="BI455" s="82">
        <f t="shared" si="617"/>
        <v>0</v>
      </c>
      <c r="BJ455" s="295">
        <f t="shared" si="618"/>
        <v>0</v>
      </c>
      <c r="BK455" s="295">
        <f t="shared" si="555"/>
        <v>0</v>
      </c>
      <c r="BL455" s="295">
        <f t="shared" si="619"/>
        <v>0</v>
      </c>
      <c r="BM455" s="156">
        <v>74</v>
      </c>
      <c r="BN455" s="325">
        <f t="shared" si="620"/>
        <v>0</v>
      </c>
      <c r="BO455" s="325"/>
      <c r="BP455" s="325"/>
      <c r="BQ455" s="325"/>
      <c r="BR455" s="325"/>
      <c r="BS455" s="394"/>
      <c r="BT455" s="360">
        <f t="shared" si="631"/>
        <v>75</v>
      </c>
      <c r="BU455" s="359" t="str">
        <f t="shared" si="595"/>
        <v>dxx75</v>
      </c>
      <c r="BV455" s="334">
        <f t="shared" si="621"/>
        <v>3</v>
      </c>
      <c r="BW455" s="82">
        <f t="shared" si="622"/>
        <v>0</v>
      </c>
      <c r="BX455" s="295">
        <f t="shared" si="623"/>
        <v>0</v>
      </c>
      <c r="BY455" s="295">
        <f t="shared" si="556"/>
        <v>0</v>
      </c>
      <c r="BZ455" s="295">
        <f t="shared" si="624"/>
        <v>0</v>
      </c>
      <c r="CA455" s="156">
        <v>74</v>
      </c>
      <c r="CB455" s="325">
        <f t="shared" si="625"/>
        <v>0</v>
      </c>
      <c r="CC455" s="325"/>
      <c r="CD455" s="325"/>
      <c r="CE455" s="325"/>
      <c r="CF455" s="325"/>
      <c r="CH455" s="394"/>
    </row>
    <row r="456" spans="1:86" ht="15" customHeight="1">
      <c r="A456" s="394"/>
      <c r="B456" s="360">
        <f t="shared" si="626"/>
        <v>76</v>
      </c>
      <c r="C456" s="359" t="str">
        <f t="shared" si="590"/>
        <v>dxx76</v>
      </c>
      <c r="D456" s="334">
        <f t="shared" si="596"/>
        <v>3</v>
      </c>
      <c r="E456" s="82">
        <f t="shared" si="597"/>
        <v>0</v>
      </c>
      <c r="F456" s="295">
        <f t="shared" si="598"/>
        <v>0</v>
      </c>
      <c r="G456" s="295">
        <f t="shared" si="551"/>
        <v>0</v>
      </c>
      <c r="H456" s="295">
        <f t="shared" si="599"/>
        <v>0</v>
      </c>
      <c r="I456">
        <v>75</v>
      </c>
      <c r="J456" s="325">
        <f t="shared" si="600"/>
        <v>0</v>
      </c>
      <c r="K456" s="325"/>
      <c r="L456" s="325"/>
      <c r="M456" s="325"/>
      <c r="N456" s="325"/>
      <c r="O456" s="394"/>
      <c r="P456" s="360">
        <f t="shared" si="627"/>
        <v>76</v>
      </c>
      <c r="Q456" s="359" t="str">
        <f t="shared" si="591"/>
        <v>dxx76</v>
      </c>
      <c r="R456" s="334">
        <f t="shared" si="601"/>
        <v>3</v>
      </c>
      <c r="S456" s="82">
        <f t="shared" si="602"/>
        <v>0</v>
      </c>
      <c r="T456" s="295">
        <f t="shared" si="603"/>
        <v>0</v>
      </c>
      <c r="U456" s="295">
        <f t="shared" si="552"/>
        <v>0</v>
      </c>
      <c r="V456" s="295">
        <f t="shared" si="604"/>
        <v>0</v>
      </c>
      <c r="W456">
        <v>75</v>
      </c>
      <c r="X456" s="325">
        <f t="shared" si="605"/>
        <v>0</v>
      </c>
      <c r="Y456" s="325"/>
      <c r="Z456" s="325"/>
      <c r="AA456" s="325"/>
      <c r="AB456" s="325"/>
      <c r="AC456" s="394"/>
      <c r="AD456" s="360">
        <f t="shared" si="628"/>
        <v>76</v>
      </c>
      <c r="AE456" s="359" t="str">
        <f t="shared" si="592"/>
        <v>dxx76</v>
      </c>
      <c r="AF456" s="334">
        <f t="shared" si="606"/>
        <v>3</v>
      </c>
      <c r="AG456" s="82">
        <f t="shared" si="607"/>
        <v>0</v>
      </c>
      <c r="AH456" s="295">
        <f t="shared" si="608"/>
        <v>0</v>
      </c>
      <c r="AI456" s="295">
        <f t="shared" si="553"/>
        <v>0</v>
      </c>
      <c r="AJ456" s="295">
        <f t="shared" si="609"/>
        <v>0</v>
      </c>
      <c r="AK456">
        <v>75</v>
      </c>
      <c r="AL456" s="325">
        <f t="shared" si="610"/>
        <v>0</v>
      </c>
      <c r="AM456" s="325"/>
      <c r="AN456" s="325"/>
      <c r="AO456" s="325"/>
      <c r="AP456" s="325"/>
      <c r="AQ456" s="394"/>
      <c r="AR456" s="360">
        <f t="shared" si="629"/>
        <v>76</v>
      </c>
      <c r="AS456" s="359" t="str">
        <f t="shared" si="593"/>
        <v>dxx76</v>
      </c>
      <c r="AT456" s="334">
        <f t="shared" si="611"/>
        <v>3</v>
      </c>
      <c r="AU456" s="82">
        <f t="shared" si="612"/>
        <v>0</v>
      </c>
      <c r="AV456" s="295">
        <f t="shared" si="613"/>
        <v>0</v>
      </c>
      <c r="AW456" s="295">
        <f t="shared" si="554"/>
        <v>0</v>
      </c>
      <c r="AX456" s="295">
        <f t="shared" si="614"/>
        <v>0</v>
      </c>
      <c r="AY456">
        <v>75</v>
      </c>
      <c r="AZ456" s="325">
        <f t="shared" si="615"/>
        <v>0</v>
      </c>
      <c r="BA456" s="325"/>
      <c r="BB456" s="325"/>
      <c r="BC456" s="325"/>
      <c r="BD456" s="325"/>
      <c r="BE456" s="394"/>
      <c r="BF456" s="360">
        <f t="shared" si="630"/>
        <v>76</v>
      </c>
      <c r="BG456" s="359" t="str">
        <f t="shared" si="594"/>
        <v>dxx76</v>
      </c>
      <c r="BH456" s="334">
        <f t="shared" si="616"/>
        <v>3</v>
      </c>
      <c r="BI456" s="82">
        <f t="shared" si="617"/>
        <v>0</v>
      </c>
      <c r="BJ456" s="295">
        <f t="shared" si="618"/>
        <v>0</v>
      </c>
      <c r="BK456" s="295">
        <f t="shared" si="555"/>
        <v>0</v>
      </c>
      <c r="BL456" s="295">
        <f t="shared" si="619"/>
        <v>0</v>
      </c>
      <c r="BM456">
        <v>75</v>
      </c>
      <c r="BN456" s="325">
        <f t="shared" si="620"/>
        <v>0</v>
      </c>
      <c r="BO456" s="325"/>
      <c r="BP456" s="325"/>
      <c r="BQ456" s="325"/>
      <c r="BR456" s="325"/>
      <c r="BS456" s="394"/>
      <c r="BT456" s="360">
        <f t="shared" si="631"/>
        <v>76</v>
      </c>
      <c r="BU456" s="359" t="str">
        <f t="shared" si="595"/>
        <v>dxx76</v>
      </c>
      <c r="BV456" s="334">
        <f t="shared" si="621"/>
        <v>3</v>
      </c>
      <c r="BW456" s="82">
        <f t="shared" si="622"/>
        <v>0</v>
      </c>
      <c r="BX456" s="295">
        <f t="shared" si="623"/>
        <v>0</v>
      </c>
      <c r="BY456" s="295">
        <f t="shared" si="556"/>
        <v>0</v>
      </c>
      <c r="BZ456" s="295">
        <f t="shared" si="624"/>
        <v>0</v>
      </c>
      <c r="CA456">
        <v>75</v>
      </c>
      <c r="CB456" s="325">
        <f t="shared" si="625"/>
        <v>0</v>
      </c>
      <c r="CC456" s="325"/>
      <c r="CD456" s="325"/>
      <c r="CE456" s="325"/>
      <c r="CF456" s="325"/>
      <c r="CH456" s="394"/>
    </row>
    <row r="457" spans="1:86" ht="15" customHeight="1">
      <c r="A457" s="394"/>
      <c r="B457" s="360">
        <f t="shared" si="626"/>
        <v>77</v>
      </c>
      <c r="C457" s="359" t="str">
        <f t="shared" si="590"/>
        <v>dxx77</v>
      </c>
      <c r="D457" s="334">
        <f t="shared" si="596"/>
        <v>3</v>
      </c>
      <c r="E457" s="82">
        <f t="shared" si="597"/>
        <v>0</v>
      </c>
      <c r="F457" s="295">
        <f t="shared" si="598"/>
        <v>0</v>
      </c>
      <c r="G457" s="295">
        <f t="shared" si="551"/>
        <v>0</v>
      </c>
      <c r="H457" s="295">
        <f t="shared" si="599"/>
        <v>0</v>
      </c>
      <c r="I457" s="156">
        <v>76</v>
      </c>
      <c r="J457" s="325">
        <f t="shared" si="600"/>
        <v>0</v>
      </c>
      <c r="K457" s="325"/>
      <c r="L457" s="325"/>
      <c r="M457" s="325"/>
      <c r="N457" s="325"/>
      <c r="O457" s="394"/>
      <c r="P457" s="360">
        <f t="shared" si="627"/>
        <v>77</v>
      </c>
      <c r="Q457" s="359" t="str">
        <f t="shared" si="591"/>
        <v>dxx77</v>
      </c>
      <c r="R457" s="334">
        <f t="shared" si="601"/>
        <v>3</v>
      </c>
      <c r="S457" s="82">
        <f t="shared" si="602"/>
        <v>0</v>
      </c>
      <c r="T457" s="295">
        <f t="shared" si="603"/>
        <v>0</v>
      </c>
      <c r="U457" s="295">
        <f t="shared" si="552"/>
        <v>0</v>
      </c>
      <c r="V457" s="295">
        <f t="shared" si="604"/>
        <v>0</v>
      </c>
      <c r="W457" s="156">
        <v>76</v>
      </c>
      <c r="X457" s="325">
        <f t="shared" si="605"/>
        <v>0</v>
      </c>
      <c r="Y457" s="325"/>
      <c r="Z457" s="325"/>
      <c r="AA457" s="325"/>
      <c r="AB457" s="325"/>
      <c r="AC457" s="394"/>
      <c r="AD457" s="360">
        <f t="shared" si="628"/>
        <v>77</v>
      </c>
      <c r="AE457" s="359" t="str">
        <f t="shared" si="592"/>
        <v>dxx77</v>
      </c>
      <c r="AF457" s="334">
        <f t="shared" si="606"/>
        <v>3</v>
      </c>
      <c r="AG457" s="82">
        <f t="shared" si="607"/>
        <v>0</v>
      </c>
      <c r="AH457" s="295">
        <f t="shared" si="608"/>
        <v>0</v>
      </c>
      <c r="AI457" s="295">
        <f t="shared" si="553"/>
        <v>0</v>
      </c>
      <c r="AJ457" s="295">
        <f t="shared" si="609"/>
        <v>0</v>
      </c>
      <c r="AK457" s="156">
        <v>76</v>
      </c>
      <c r="AL457" s="325">
        <f t="shared" si="610"/>
        <v>0</v>
      </c>
      <c r="AM457" s="325"/>
      <c r="AN457" s="325"/>
      <c r="AO457" s="325"/>
      <c r="AP457" s="325"/>
      <c r="AQ457" s="394"/>
      <c r="AR457" s="360">
        <f t="shared" si="629"/>
        <v>77</v>
      </c>
      <c r="AS457" s="359" t="str">
        <f t="shared" si="593"/>
        <v>dxx77</v>
      </c>
      <c r="AT457" s="334">
        <f t="shared" si="611"/>
        <v>3</v>
      </c>
      <c r="AU457" s="82">
        <f t="shared" si="612"/>
        <v>0</v>
      </c>
      <c r="AV457" s="295">
        <f t="shared" si="613"/>
        <v>0</v>
      </c>
      <c r="AW457" s="295">
        <f t="shared" si="554"/>
        <v>0</v>
      </c>
      <c r="AX457" s="295">
        <f t="shared" si="614"/>
        <v>0</v>
      </c>
      <c r="AY457" s="156">
        <v>76</v>
      </c>
      <c r="AZ457" s="325">
        <f t="shared" si="615"/>
        <v>0</v>
      </c>
      <c r="BA457" s="325"/>
      <c r="BB457" s="325"/>
      <c r="BC457" s="325"/>
      <c r="BD457" s="325"/>
      <c r="BE457" s="394"/>
      <c r="BF457" s="360">
        <f t="shared" si="630"/>
        <v>77</v>
      </c>
      <c r="BG457" s="359" t="str">
        <f t="shared" si="594"/>
        <v>dxx77</v>
      </c>
      <c r="BH457" s="334">
        <f t="shared" si="616"/>
        <v>3</v>
      </c>
      <c r="BI457" s="82">
        <f t="shared" si="617"/>
        <v>0</v>
      </c>
      <c r="BJ457" s="295">
        <f t="shared" si="618"/>
        <v>0</v>
      </c>
      <c r="BK457" s="295">
        <f t="shared" si="555"/>
        <v>0</v>
      </c>
      <c r="BL457" s="295">
        <f t="shared" si="619"/>
        <v>0</v>
      </c>
      <c r="BM457" s="156">
        <v>76</v>
      </c>
      <c r="BN457" s="325">
        <f t="shared" si="620"/>
        <v>0</v>
      </c>
      <c r="BO457" s="325"/>
      <c r="BP457" s="325"/>
      <c r="BQ457" s="325"/>
      <c r="BR457" s="325"/>
      <c r="BS457" s="394"/>
      <c r="BT457" s="360">
        <f t="shared" si="631"/>
        <v>77</v>
      </c>
      <c r="BU457" s="359" t="str">
        <f t="shared" si="595"/>
        <v>dxx77</v>
      </c>
      <c r="BV457" s="334">
        <f t="shared" si="621"/>
        <v>3</v>
      </c>
      <c r="BW457" s="82">
        <f t="shared" si="622"/>
        <v>0</v>
      </c>
      <c r="BX457" s="295">
        <f t="shared" si="623"/>
        <v>0</v>
      </c>
      <c r="BY457" s="295">
        <f t="shared" si="556"/>
        <v>0</v>
      </c>
      <c r="BZ457" s="295">
        <f t="shared" si="624"/>
        <v>0</v>
      </c>
      <c r="CA457" s="156">
        <v>76</v>
      </c>
      <c r="CB457" s="325">
        <f t="shared" si="625"/>
        <v>0</v>
      </c>
      <c r="CC457" s="325"/>
      <c r="CD457" s="325"/>
      <c r="CE457" s="325"/>
      <c r="CF457" s="325"/>
      <c r="CH457" s="394"/>
    </row>
    <row r="458" spans="1:86" ht="15" customHeight="1">
      <c r="A458" s="394"/>
      <c r="B458" s="360">
        <f t="shared" si="626"/>
        <v>78</v>
      </c>
      <c r="C458" s="359" t="str">
        <f t="shared" si="590"/>
        <v>dxx78</v>
      </c>
      <c r="D458" s="334">
        <f t="shared" si="596"/>
        <v>3</v>
      </c>
      <c r="E458" s="82">
        <f t="shared" si="597"/>
        <v>0</v>
      </c>
      <c r="F458" s="295">
        <f t="shared" si="598"/>
        <v>0</v>
      </c>
      <c r="G458" s="295">
        <f t="shared" si="551"/>
        <v>0</v>
      </c>
      <c r="H458" s="295">
        <f t="shared" si="599"/>
        <v>0</v>
      </c>
      <c r="I458">
        <v>77</v>
      </c>
      <c r="J458" s="325">
        <f t="shared" si="600"/>
        <v>0</v>
      </c>
      <c r="K458" s="325"/>
      <c r="L458" s="325"/>
      <c r="M458" s="325"/>
      <c r="N458" s="325"/>
      <c r="O458" s="394"/>
      <c r="P458" s="360">
        <f t="shared" si="627"/>
        <v>78</v>
      </c>
      <c r="Q458" s="359" t="str">
        <f t="shared" si="591"/>
        <v>dxx78</v>
      </c>
      <c r="R458" s="334">
        <f t="shared" si="601"/>
        <v>3</v>
      </c>
      <c r="S458" s="82">
        <f t="shared" si="602"/>
        <v>0</v>
      </c>
      <c r="T458" s="295">
        <f t="shared" si="603"/>
        <v>0</v>
      </c>
      <c r="U458" s="295">
        <f t="shared" si="552"/>
        <v>0</v>
      </c>
      <c r="V458" s="295">
        <f t="shared" si="604"/>
        <v>0</v>
      </c>
      <c r="W458">
        <v>77</v>
      </c>
      <c r="X458" s="325">
        <f t="shared" si="605"/>
        <v>0</v>
      </c>
      <c r="Y458" s="325"/>
      <c r="Z458" s="325"/>
      <c r="AA458" s="325"/>
      <c r="AB458" s="325"/>
      <c r="AC458" s="394"/>
      <c r="AD458" s="360">
        <f t="shared" si="628"/>
        <v>78</v>
      </c>
      <c r="AE458" s="359" t="str">
        <f t="shared" si="592"/>
        <v>dxx78</v>
      </c>
      <c r="AF458" s="334">
        <f t="shared" si="606"/>
        <v>3</v>
      </c>
      <c r="AG458" s="82">
        <f t="shared" si="607"/>
        <v>0</v>
      </c>
      <c r="AH458" s="295">
        <f t="shared" si="608"/>
        <v>0</v>
      </c>
      <c r="AI458" s="295">
        <f t="shared" si="553"/>
        <v>0</v>
      </c>
      <c r="AJ458" s="295">
        <f t="shared" si="609"/>
        <v>0</v>
      </c>
      <c r="AK458">
        <v>77</v>
      </c>
      <c r="AL458" s="325">
        <f t="shared" si="610"/>
        <v>0</v>
      </c>
      <c r="AM458" s="325"/>
      <c r="AN458" s="325"/>
      <c r="AO458" s="325"/>
      <c r="AP458" s="325"/>
      <c r="AQ458" s="394"/>
      <c r="AR458" s="360">
        <f t="shared" si="629"/>
        <v>78</v>
      </c>
      <c r="AS458" s="359" t="str">
        <f t="shared" si="593"/>
        <v>dxx78</v>
      </c>
      <c r="AT458" s="334">
        <f t="shared" si="611"/>
        <v>3</v>
      </c>
      <c r="AU458" s="82">
        <f t="shared" si="612"/>
        <v>0</v>
      </c>
      <c r="AV458" s="295">
        <f t="shared" si="613"/>
        <v>0</v>
      </c>
      <c r="AW458" s="295">
        <f t="shared" si="554"/>
        <v>0</v>
      </c>
      <c r="AX458" s="295">
        <f t="shared" si="614"/>
        <v>0</v>
      </c>
      <c r="AY458">
        <v>77</v>
      </c>
      <c r="AZ458" s="325">
        <f t="shared" si="615"/>
        <v>0</v>
      </c>
      <c r="BA458" s="325"/>
      <c r="BB458" s="325"/>
      <c r="BC458" s="325"/>
      <c r="BD458" s="325"/>
      <c r="BE458" s="394"/>
      <c r="BF458" s="360">
        <f t="shared" si="630"/>
        <v>78</v>
      </c>
      <c r="BG458" s="359" t="str">
        <f t="shared" si="594"/>
        <v>dxx78</v>
      </c>
      <c r="BH458" s="334">
        <f t="shared" si="616"/>
        <v>3</v>
      </c>
      <c r="BI458" s="82">
        <f t="shared" si="617"/>
        <v>0</v>
      </c>
      <c r="BJ458" s="295">
        <f t="shared" si="618"/>
        <v>0</v>
      </c>
      <c r="BK458" s="295">
        <f t="shared" si="555"/>
        <v>0</v>
      </c>
      <c r="BL458" s="295">
        <f t="shared" si="619"/>
        <v>0</v>
      </c>
      <c r="BM458">
        <v>77</v>
      </c>
      <c r="BN458" s="325">
        <f t="shared" si="620"/>
        <v>0</v>
      </c>
      <c r="BO458" s="325"/>
      <c r="BP458" s="325"/>
      <c r="BQ458" s="325"/>
      <c r="BR458" s="325"/>
      <c r="BS458" s="394"/>
      <c r="BT458" s="360">
        <f t="shared" si="631"/>
        <v>78</v>
      </c>
      <c r="BU458" s="359" t="str">
        <f t="shared" si="595"/>
        <v>dxx78</v>
      </c>
      <c r="BV458" s="334">
        <f t="shared" si="621"/>
        <v>3</v>
      </c>
      <c r="BW458" s="82">
        <f t="shared" si="622"/>
        <v>0</v>
      </c>
      <c r="BX458" s="295">
        <f t="shared" si="623"/>
        <v>0</v>
      </c>
      <c r="BY458" s="295">
        <f t="shared" si="556"/>
        <v>0</v>
      </c>
      <c r="BZ458" s="295">
        <f t="shared" si="624"/>
        <v>0</v>
      </c>
      <c r="CA458">
        <v>77</v>
      </c>
      <c r="CB458" s="325">
        <f t="shared" si="625"/>
        <v>0</v>
      </c>
      <c r="CC458" s="325"/>
      <c r="CD458" s="325"/>
      <c r="CE458" s="325"/>
      <c r="CF458" s="325"/>
      <c r="CH458" s="394"/>
    </row>
    <row r="459" spans="1:86" ht="15" customHeight="1">
      <c r="A459" s="394"/>
      <c r="B459" s="360">
        <f t="shared" si="626"/>
        <v>79</v>
      </c>
      <c r="C459" s="359" t="str">
        <f t="shared" si="590"/>
        <v>dxx79</v>
      </c>
      <c r="D459" s="334">
        <f t="shared" si="596"/>
        <v>3</v>
      </c>
      <c r="E459" s="82">
        <f t="shared" si="597"/>
        <v>0</v>
      </c>
      <c r="F459" s="295">
        <f t="shared" si="598"/>
        <v>0</v>
      </c>
      <c r="G459" s="295">
        <f t="shared" si="551"/>
        <v>0</v>
      </c>
      <c r="H459" s="295">
        <f t="shared" si="599"/>
        <v>0</v>
      </c>
      <c r="I459" s="156">
        <v>78</v>
      </c>
      <c r="J459" s="325">
        <f t="shared" si="600"/>
        <v>0</v>
      </c>
      <c r="K459" s="325"/>
      <c r="L459" s="325"/>
      <c r="M459" s="325"/>
      <c r="N459" s="325"/>
      <c r="O459" s="394"/>
      <c r="P459" s="360">
        <f t="shared" si="627"/>
        <v>79</v>
      </c>
      <c r="Q459" s="359" t="str">
        <f t="shared" si="591"/>
        <v>dxx79</v>
      </c>
      <c r="R459" s="334">
        <f t="shared" si="601"/>
        <v>3</v>
      </c>
      <c r="S459" s="82">
        <f t="shared" si="602"/>
        <v>0</v>
      </c>
      <c r="T459" s="295">
        <f t="shared" si="603"/>
        <v>0</v>
      </c>
      <c r="U459" s="295">
        <f t="shared" si="552"/>
        <v>0</v>
      </c>
      <c r="V459" s="295">
        <f t="shared" si="604"/>
        <v>0</v>
      </c>
      <c r="W459" s="156">
        <v>78</v>
      </c>
      <c r="X459" s="325">
        <f t="shared" si="605"/>
        <v>0</v>
      </c>
      <c r="Y459" s="325"/>
      <c r="Z459" s="325"/>
      <c r="AA459" s="325"/>
      <c r="AB459" s="325"/>
      <c r="AC459" s="394"/>
      <c r="AD459" s="360">
        <f t="shared" si="628"/>
        <v>79</v>
      </c>
      <c r="AE459" s="359" t="str">
        <f t="shared" si="592"/>
        <v>dxx79</v>
      </c>
      <c r="AF459" s="334">
        <f t="shared" si="606"/>
        <v>3</v>
      </c>
      <c r="AG459" s="82">
        <f t="shared" si="607"/>
        <v>0</v>
      </c>
      <c r="AH459" s="295">
        <f t="shared" si="608"/>
        <v>0</v>
      </c>
      <c r="AI459" s="295">
        <f t="shared" si="553"/>
        <v>0</v>
      </c>
      <c r="AJ459" s="295">
        <f t="shared" si="609"/>
        <v>0</v>
      </c>
      <c r="AK459" s="156">
        <v>78</v>
      </c>
      <c r="AL459" s="325">
        <f t="shared" si="610"/>
        <v>0</v>
      </c>
      <c r="AM459" s="325"/>
      <c r="AN459" s="325"/>
      <c r="AO459" s="325"/>
      <c r="AP459" s="325"/>
      <c r="AQ459" s="394"/>
      <c r="AR459" s="360">
        <f t="shared" si="629"/>
        <v>79</v>
      </c>
      <c r="AS459" s="359" t="str">
        <f t="shared" si="593"/>
        <v>dxx79</v>
      </c>
      <c r="AT459" s="334">
        <f t="shared" si="611"/>
        <v>3</v>
      </c>
      <c r="AU459" s="82">
        <f t="shared" si="612"/>
        <v>0</v>
      </c>
      <c r="AV459" s="295">
        <f t="shared" si="613"/>
        <v>0</v>
      </c>
      <c r="AW459" s="295">
        <f t="shared" si="554"/>
        <v>0</v>
      </c>
      <c r="AX459" s="295">
        <f t="shared" si="614"/>
        <v>0</v>
      </c>
      <c r="AY459" s="156">
        <v>78</v>
      </c>
      <c r="AZ459" s="325">
        <f t="shared" si="615"/>
        <v>0</v>
      </c>
      <c r="BA459" s="325"/>
      <c r="BB459" s="325"/>
      <c r="BC459" s="325"/>
      <c r="BD459" s="325"/>
      <c r="BE459" s="394"/>
      <c r="BF459" s="360">
        <f t="shared" si="630"/>
        <v>79</v>
      </c>
      <c r="BG459" s="359" t="str">
        <f t="shared" si="594"/>
        <v>dxx79</v>
      </c>
      <c r="BH459" s="334">
        <f t="shared" si="616"/>
        <v>3</v>
      </c>
      <c r="BI459" s="82">
        <f t="shared" si="617"/>
        <v>0</v>
      </c>
      <c r="BJ459" s="295">
        <f t="shared" si="618"/>
        <v>0</v>
      </c>
      <c r="BK459" s="295">
        <f t="shared" si="555"/>
        <v>0</v>
      </c>
      <c r="BL459" s="295">
        <f t="shared" si="619"/>
        <v>0</v>
      </c>
      <c r="BM459" s="156">
        <v>78</v>
      </c>
      <c r="BN459" s="325">
        <f t="shared" si="620"/>
        <v>0</v>
      </c>
      <c r="BO459" s="325"/>
      <c r="BP459" s="325"/>
      <c r="BQ459" s="325"/>
      <c r="BR459" s="325"/>
      <c r="BS459" s="394"/>
      <c r="BT459" s="360">
        <f t="shared" si="631"/>
        <v>79</v>
      </c>
      <c r="BU459" s="359" t="str">
        <f t="shared" si="595"/>
        <v>dxx79</v>
      </c>
      <c r="BV459" s="334">
        <f t="shared" si="621"/>
        <v>3</v>
      </c>
      <c r="BW459" s="82">
        <f t="shared" si="622"/>
        <v>0</v>
      </c>
      <c r="BX459" s="295">
        <f t="shared" si="623"/>
        <v>0</v>
      </c>
      <c r="BY459" s="295">
        <f t="shared" si="556"/>
        <v>0</v>
      </c>
      <c r="BZ459" s="295">
        <f t="shared" si="624"/>
        <v>0</v>
      </c>
      <c r="CA459" s="156">
        <v>78</v>
      </c>
      <c r="CB459" s="325">
        <f t="shared" si="625"/>
        <v>0</v>
      </c>
      <c r="CC459" s="325"/>
      <c r="CD459" s="325"/>
      <c r="CE459" s="325"/>
      <c r="CF459" s="325"/>
      <c r="CH459" s="394"/>
    </row>
    <row r="460" spans="1:86" ht="15" customHeight="1">
      <c r="A460" s="394"/>
      <c r="B460" s="360">
        <f t="shared" si="626"/>
        <v>80</v>
      </c>
      <c r="C460" s="359" t="str">
        <f t="shared" si="590"/>
        <v>dxx80</v>
      </c>
      <c r="D460" s="334">
        <f t="shared" si="596"/>
        <v>3</v>
      </c>
      <c r="E460" s="82">
        <f t="shared" si="597"/>
        <v>0</v>
      </c>
      <c r="F460" s="295">
        <f t="shared" si="598"/>
        <v>0</v>
      </c>
      <c r="G460" s="295">
        <f t="shared" si="551"/>
        <v>0</v>
      </c>
      <c r="H460" s="295">
        <f t="shared" si="599"/>
        <v>0</v>
      </c>
      <c r="I460">
        <v>79</v>
      </c>
      <c r="J460" s="325">
        <f t="shared" si="600"/>
        <v>0</v>
      </c>
      <c r="K460" s="325"/>
      <c r="L460" s="325"/>
      <c r="M460" s="325"/>
      <c r="N460" s="325"/>
      <c r="O460" s="394"/>
      <c r="P460" s="360">
        <f t="shared" si="627"/>
        <v>80</v>
      </c>
      <c r="Q460" s="359" t="str">
        <f t="shared" si="591"/>
        <v>dxx80</v>
      </c>
      <c r="R460" s="334">
        <f t="shared" si="601"/>
        <v>3</v>
      </c>
      <c r="S460" s="82">
        <f t="shared" si="602"/>
        <v>0</v>
      </c>
      <c r="T460" s="295">
        <f t="shared" si="603"/>
        <v>0</v>
      </c>
      <c r="U460" s="295">
        <f t="shared" si="552"/>
        <v>0</v>
      </c>
      <c r="V460" s="295">
        <f t="shared" si="604"/>
        <v>0</v>
      </c>
      <c r="W460">
        <v>79</v>
      </c>
      <c r="X460" s="325">
        <f t="shared" si="605"/>
        <v>0</v>
      </c>
      <c r="Y460" s="325"/>
      <c r="Z460" s="325"/>
      <c r="AA460" s="325"/>
      <c r="AB460" s="325"/>
      <c r="AC460" s="394"/>
      <c r="AD460" s="360">
        <f t="shared" si="628"/>
        <v>80</v>
      </c>
      <c r="AE460" s="359" t="str">
        <f t="shared" si="592"/>
        <v>dxx80</v>
      </c>
      <c r="AF460" s="334">
        <f t="shared" si="606"/>
        <v>3</v>
      </c>
      <c r="AG460" s="82">
        <f t="shared" si="607"/>
        <v>0</v>
      </c>
      <c r="AH460" s="295">
        <f t="shared" si="608"/>
        <v>0</v>
      </c>
      <c r="AI460" s="295">
        <f t="shared" si="553"/>
        <v>0</v>
      </c>
      <c r="AJ460" s="295">
        <f t="shared" si="609"/>
        <v>0</v>
      </c>
      <c r="AK460">
        <v>79</v>
      </c>
      <c r="AL460" s="325">
        <f t="shared" si="610"/>
        <v>0</v>
      </c>
      <c r="AM460" s="325"/>
      <c r="AN460" s="325"/>
      <c r="AO460" s="325"/>
      <c r="AP460" s="325"/>
      <c r="AQ460" s="394"/>
      <c r="AR460" s="360">
        <f t="shared" si="629"/>
        <v>80</v>
      </c>
      <c r="AS460" s="359" t="str">
        <f t="shared" si="593"/>
        <v>dxx80</v>
      </c>
      <c r="AT460" s="334">
        <f t="shared" si="611"/>
        <v>3</v>
      </c>
      <c r="AU460" s="82">
        <f t="shared" si="612"/>
        <v>0</v>
      </c>
      <c r="AV460" s="295">
        <f t="shared" si="613"/>
        <v>0</v>
      </c>
      <c r="AW460" s="295">
        <f t="shared" si="554"/>
        <v>0</v>
      </c>
      <c r="AX460" s="295">
        <f t="shared" si="614"/>
        <v>0</v>
      </c>
      <c r="AY460">
        <v>79</v>
      </c>
      <c r="AZ460" s="325">
        <f t="shared" si="615"/>
        <v>0</v>
      </c>
      <c r="BA460" s="325"/>
      <c r="BB460" s="325"/>
      <c r="BC460" s="325"/>
      <c r="BD460" s="325"/>
      <c r="BE460" s="394"/>
      <c r="BF460" s="360">
        <f t="shared" si="630"/>
        <v>80</v>
      </c>
      <c r="BG460" s="359" t="str">
        <f t="shared" si="594"/>
        <v>dxx80</v>
      </c>
      <c r="BH460" s="334">
        <f t="shared" si="616"/>
        <v>3</v>
      </c>
      <c r="BI460" s="82">
        <f t="shared" si="617"/>
        <v>0</v>
      </c>
      <c r="BJ460" s="295">
        <f t="shared" si="618"/>
        <v>0</v>
      </c>
      <c r="BK460" s="295">
        <f t="shared" si="555"/>
        <v>0</v>
      </c>
      <c r="BL460" s="295">
        <f t="shared" si="619"/>
        <v>0</v>
      </c>
      <c r="BM460">
        <v>79</v>
      </c>
      <c r="BN460" s="325">
        <f t="shared" si="620"/>
        <v>0</v>
      </c>
      <c r="BO460" s="325"/>
      <c r="BP460" s="325"/>
      <c r="BQ460" s="325"/>
      <c r="BR460" s="325"/>
      <c r="BS460" s="394"/>
      <c r="BT460" s="360">
        <f t="shared" si="631"/>
        <v>80</v>
      </c>
      <c r="BU460" s="359" t="str">
        <f t="shared" si="595"/>
        <v>dxx80</v>
      </c>
      <c r="BV460" s="334">
        <f t="shared" si="621"/>
        <v>3</v>
      </c>
      <c r="BW460" s="82">
        <f t="shared" si="622"/>
        <v>0</v>
      </c>
      <c r="BX460" s="295">
        <f t="shared" si="623"/>
        <v>0</v>
      </c>
      <c r="BY460" s="295">
        <f t="shared" si="556"/>
        <v>0</v>
      </c>
      <c r="BZ460" s="295">
        <f t="shared" si="624"/>
        <v>0</v>
      </c>
      <c r="CA460">
        <v>79</v>
      </c>
      <c r="CB460" s="325">
        <f t="shared" si="625"/>
        <v>0</v>
      </c>
      <c r="CC460" s="325"/>
      <c r="CD460" s="325"/>
      <c r="CE460" s="325"/>
      <c r="CF460" s="325"/>
      <c r="CH460" s="394"/>
    </row>
    <row r="461" spans="1:86" ht="15" customHeight="1">
      <c r="A461" s="394"/>
      <c r="B461" s="360">
        <f t="shared" si="626"/>
        <v>81</v>
      </c>
      <c r="C461" s="359" t="str">
        <f t="shared" si="590"/>
        <v>dxx81</v>
      </c>
      <c r="D461" s="334">
        <f t="shared" si="596"/>
        <v>3</v>
      </c>
      <c r="E461" s="82">
        <f t="shared" si="597"/>
        <v>0</v>
      </c>
      <c r="F461" s="295">
        <f t="shared" si="598"/>
        <v>0</v>
      </c>
      <c r="G461" s="295">
        <f t="shared" si="551"/>
        <v>0</v>
      </c>
      <c r="H461" s="295">
        <f t="shared" si="599"/>
        <v>0</v>
      </c>
      <c r="I461">
        <v>80</v>
      </c>
      <c r="J461" s="325">
        <f t="shared" si="600"/>
        <v>0</v>
      </c>
      <c r="K461" s="325"/>
      <c r="L461" s="325"/>
      <c r="M461" s="325"/>
      <c r="N461" s="325"/>
      <c r="O461" s="394"/>
      <c r="P461" s="360">
        <f t="shared" si="627"/>
        <v>81</v>
      </c>
      <c r="Q461" s="359" t="str">
        <f t="shared" si="591"/>
        <v>dxx81</v>
      </c>
      <c r="R461" s="334">
        <f t="shared" si="601"/>
        <v>3</v>
      </c>
      <c r="S461" s="82">
        <f t="shared" si="602"/>
        <v>0</v>
      </c>
      <c r="T461" s="295">
        <f t="shared" si="603"/>
        <v>0</v>
      </c>
      <c r="U461" s="295">
        <f t="shared" si="552"/>
        <v>0</v>
      </c>
      <c r="V461" s="295">
        <f t="shared" si="604"/>
        <v>0</v>
      </c>
      <c r="W461">
        <v>80</v>
      </c>
      <c r="X461" s="325">
        <f t="shared" si="605"/>
        <v>0</v>
      </c>
      <c r="Y461" s="325"/>
      <c r="Z461" s="325"/>
      <c r="AA461" s="325"/>
      <c r="AB461" s="325"/>
      <c r="AC461" s="394"/>
      <c r="AD461" s="360">
        <f t="shared" si="628"/>
        <v>81</v>
      </c>
      <c r="AE461" s="359" t="str">
        <f t="shared" si="592"/>
        <v>dxx81</v>
      </c>
      <c r="AF461" s="334">
        <f t="shared" si="606"/>
        <v>3</v>
      </c>
      <c r="AG461" s="82">
        <f t="shared" si="607"/>
        <v>0</v>
      </c>
      <c r="AH461" s="295">
        <f t="shared" si="608"/>
        <v>0</v>
      </c>
      <c r="AI461" s="295">
        <f t="shared" si="553"/>
        <v>0</v>
      </c>
      <c r="AJ461" s="295">
        <f t="shared" si="609"/>
        <v>0</v>
      </c>
      <c r="AK461">
        <v>80</v>
      </c>
      <c r="AL461" s="325">
        <f t="shared" si="610"/>
        <v>0</v>
      </c>
      <c r="AM461" s="325"/>
      <c r="AN461" s="325"/>
      <c r="AO461" s="325"/>
      <c r="AP461" s="325"/>
      <c r="AQ461" s="394"/>
      <c r="AR461" s="360">
        <f t="shared" si="629"/>
        <v>81</v>
      </c>
      <c r="AS461" s="359" t="str">
        <f t="shared" si="593"/>
        <v>dxx81</v>
      </c>
      <c r="AT461" s="334">
        <f t="shared" si="611"/>
        <v>3</v>
      </c>
      <c r="AU461" s="82">
        <f t="shared" si="612"/>
        <v>0</v>
      </c>
      <c r="AV461" s="295">
        <f t="shared" si="613"/>
        <v>0</v>
      </c>
      <c r="AW461" s="295">
        <f t="shared" si="554"/>
        <v>0</v>
      </c>
      <c r="AX461" s="295">
        <f t="shared" si="614"/>
        <v>0</v>
      </c>
      <c r="AY461">
        <v>80</v>
      </c>
      <c r="AZ461" s="325">
        <f t="shared" si="615"/>
        <v>0</v>
      </c>
      <c r="BA461" s="325"/>
      <c r="BB461" s="325"/>
      <c r="BC461" s="325"/>
      <c r="BD461" s="325"/>
      <c r="BE461" s="394"/>
      <c r="BF461" s="360">
        <f t="shared" si="630"/>
        <v>81</v>
      </c>
      <c r="BG461" s="359" t="str">
        <f t="shared" si="594"/>
        <v>dxx81</v>
      </c>
      <c r="BH461" s="334">
        <f t="shared" si="616"/>
        <v>3</v>
      </c>
      <c r="BI461" s="82">
        <f t="shared" si="617"/>
        <v>0</v>
      </c>
      <c r="BJ461" s="295">
        <f t="shared" si="618"/>
        <v>0</v>
      </c>
      <c r="BK461" s="295">
        <f t="shared" si="555"/>
        <v>0</v>
      </c>
      <c r="BL461" s="295">
        <f t="shared" si="619"/>
        <v>0</v>
      </c>
      <c r="BM461">
        <v>80</v>
      </c>
      <c r="BN461" s="325">
        <f t="shared" si="620"/>
        <v>0</v>
      </c>
      <c r="BO461" s="325"/>
      <c r="BP461" s="325"/>
      <c r="BQ461" s="325"/>
      <c r="BR461" s="325"/>
      <c r="BS461" s="394"/>
      <c r="BT461" s="360">
        <f t="shared" si="631"/>
        <v>81</v>
      </c>
      <c r="BU461" s="359" t="str">
        <f t="shared" si="595"/>
        <v>dxx81</v>
      </c>
      <c r="BV461" s="334">
        <f t="shared" si="621"/>
        <v>3</v>
      </c>
      <c r="BW461" s="82">
        <f t="shared" si="622"/>
        <v>0</v>
      </c>
      <c r="BX461" s="295">
        <f t="shared" si="623"/>
        <v>0</v>
      </c>
      <c r="BY461" s="295">
        <f t="shared" si="556"/>
        <v>0</v>
      </c>
      <c r="BZ461" s="295">
        <f t="shared" si="624"/>
        <v>0</v>
      </c>
      <c r="CA461">
        <v>80</v>
      </c>
      <c r="CB461" s="325">
        <f t="shared" si="625"/>
        <v>0</v>
      </c>
      <c r="CC461" s="325"/>
      <c r="CD461" s="325"/>
      <c r="CE461" s="325"/>
      <c r="CF461" s="325"/>
      <c r="CH461" s="394"/>
    </row>
    <row r="462" spans="1:86" ht="15" customHeight="1">
      <c r="A462" s="394"/>
      <c r="B462" s="360">
        <f t="shared" si="626"/>
        <v>82</v>
      </c>
      <c r="C462" s="359" t="str">
        <f t="shared" si="590"/>
        <v>dxx82</v>
      </c>
      <c r="D462" s="334">
        <f t="shared" si="596"/>
        <v>3</v>
      </c>
      <c r="E462" s="82">
        <f t="shared" si="597"/>
        <v>0</v>
      </c>
      <c r="F462" s="295">
        <f t="shared" si="598"/>
        <v>0</v>
      </c>
      <c r="G462" s="295">
        <f t="shared" si="551"/>
        <v>0</v>
      </c>
      <c r="H462" s="295">
        <f t="shared" si="599"/>
        <v>0</v>
      </c>
      <c r="I462" s="156">
        <v>81</v>
      </c>
      <c r="J462" s="325">
        <f t="shared" si="600"/>
        <v>0</v>
      </c>
      <c r="K462" s="325"/>
      <c r="L462" s="325"/>
      <c r="M462" s="325"/>
      <c r="N462" s="325"/>
      <c r="O462" s="394"/>
      <c r="P462" s="360">
        <f t="shared" si="627"/>
        <v>82</v>
      </c>
      <c r="Q462" s="359" t="str">
        <f t="shared" si="591"/>
        <v>dxx82</v>
      </c>
      <c r="R462" s="334">
        <f t="shared" si="601"/>
        <v>3</v>
      </c>
      <c r="S462" s="82">
        <f t="shared" si="602"/>
        <v>0</v>
      </c>
      <c r="T462" s="295">
        <f t="shared" si="603"/>
        <v>0</v>
      </c>
      <c r="U462" s="295">
        <f t="shared" si="552"/>
        <v>0</v>
      </c>
      <c r="V462" s="295">
        <f t="shared" si="604"/>
        <v>0</v>
      </c>
      <c r="W462" s="156">
        <v>81</v>
      </c>
      <c r="X462" s="325">
        <f t="shared" si="605"/>
        <v>0</v>
      </c>
      <c r="Y462" s="325"/>
      <c r="Z462" s="325"/>
      <c r="AA462" s="325"/>
      <c r="AB462" s="325"/>
      <c r="AC462" s="394"/>
      <c r="AD462" s="360">
        <f t="shared" si="628"/>
        <v>82</v>
      </c>
      <c r="AE462" s="359" t="str">
        <f t="shared" si="592"/>
        <v>dxx82</v>
      </c>
      <c r="AF462" s="334">
        <f t="shared" si="606"/>
        <v>3</v>
      </c>
      <c r="AG462" s="82">
        <f t="shared" si="607"/>
        <v>0</v>
      </c>
      <c r="AH462" s="295">
        <f t="shared" si="608"/>
        <v>0</v>
      </c>
      <c r="AI462" s="295">
        <f t="shared" si="553"/>
        <v>0</v>
      </c>
      <c r="AJ462" s="295">
        <f t="shared" si="609"/>
        <v>0</v>
      </c>
      <c r="AK462" s="156">
        <v>81</v>
      </c>
      <c r="AL462" s="325">
        <f t="shared" si="610"/>
        <v>0</v>
      </c>
      <c r="AM462" s="325"/>
      <c r="AN462" s="325"/>
      <c r="AO462" s="325"/>
      <c r="AP462" s="325"/>
      <c r="AQ462" s="394"/>
      <c r="AR462" s="360">
        <f t="shared" si="629"/>
        <v>82</v>
      </c>
      <c r="AS462" s="359" t="str">
        <f t="shared" si="593"/>
        <v>dxx82</v>
      </c>
      <c r="AT462" s="334">
        <f t="shared" si="611"/>
        <v>3</v>
      </c>
      <c r="AU462" s="82">
        <f t="shared" si="612"/>
        <v>0</v>
      </c>
      <c r="AV462" s="295">
        <f t="shared" si="613"/>
        <v>0</v>
      </c>
      <c r="AW462" s="295">
        <f t="shared" si="554"/>
        <v>0</v>
      </c>
      <c r="AX462" s="295">
        <f t="shared" si="614"/>
        <v>0</v>
      </c>
      <c r="AY462" s="156">
        <v>81</v>
      </c>
      <c r="AZ462" s="325">
        <f t="shared" si="615"/>
        <v>0</v>
      </c>
      <c r="BA462" s="325"/>
      <c r="BB462" s="325"/>
      <c r="BC462" s="325"/>
      <c r="BD462" s="325"/>
      <c r="BE462" s="394"/>
      <c r="BF462" s="360">
        <f t="shared" si="630"/>
        <v>82</v>
      </c>
      <c r="BG462" s="359" t="str">
        <f t="shared" si="594"/>
        <v>dxx82</v>
      </c>
      <c r="BH462" s="334">
        <f t="shared" si="616"/>
        <v>3</v>
      </c>
      <c r="BI462" s="82">
        <f t="shared" si="617"/>
        <v>0</v>
      </c>
      <c r="BJ462" s="295">
        <f t="shared" si="618"/>
        <v>0</v>
      </c>
      <c r="BK462" s="295">
        <f t="shared" si="555"/>
        <v>0</v>
      </c>
      <c r="BL462" s="295">
        <f t="shared" si="619"/>
        <v>0</v>
      </c>
      <c r="BM462" s="156">
        <v>81</v>
      </c>
      <c r="BN462" s="325">
        <f t="shared" si="620"/>
        <v>0</v>
      </c>
      <c r="BO462" s="325"/>
      <c r="BP462" s="325"/>
      <c r="BQ462" s="325"/>
      <c r="BR462" s="325"/>
      <c r="BS462" s="394"/>
      <c r="BT462" s="360">
        <f t="shared" si="631"/>
        <v>82</v>
      </c>
      <c r="BU462" s="359" t="str">
        <f t="shared" si="595"/>
        <v>dxx82</v>
      </c>
      <c r="BV462" s="334">
        <f t="shared" si="621"/>
        <v>3</v>
      </c>
      <c r="BW462" s="82">
        <f t="shared" si="622"/>
        <v>0</v>
      </c>
      <c r="BX462" s="295">
        <f t="shared" si="623"/>
        <v>0</v>
      </c>
      <c r="BY462" s="295">
        <f t="shared" si="556"/>
        <v>0</v>
      </c>
      <c r="BZ462" s="295">
        <f t="shared" si="624"/>
        <v>0</v>
      </c>
      <c r="CA462" s="156">
        <v>81</v>
      </c>
      <c r="CB462" s="325">
        <f t="shared" si="625"/>
        <v>0</v>
      </c>
      <c r="CC462" s="325"/>
      <c r="CD462" s="325"/>
      <c r="CE462" s="325"/>
      <c r="CF462" s="325"/>
      <c r="CH462" s="394"/>
    </row>
    <row r="463" spans="1:86" ht="15" customHeight="1">
      <c r="A463" s="394"/>
      <c r="B463" s="360">
        <f t="shared" si="626"/>
        <v>83</v>
      </c>
      <c r="C463" s="359" t="str">
        <f t="shared" si="590"/>
        <v>dxx83</v>
      </c>
      <c r="D463" s="334">
        <f t="shared" si="596"/>
        <v>3</v>
      </c>
      <c r="E463" s="82">
        <f t="shared" si="597"/>
        <v>0</v>
      </c>
      <c r="F463" s="295">
        <f t="shared" si="598"/>
        <v>0</v>
      </c>
      <c r="G463" s="295">
        <f t="shared" si="551"/>
        <v>0</v>
      </c>
      <c r="H463" s="295">
        <f t="shared" si="599"/>
        <v>0</v>
      </c>
      <c r="I463">
        <v>82</v>
      </c>
      <c r="J463" s="325">
        <f t="shared" si="600"/>
        <v>0</v>
      </c>
      <c r="K463" s="325"/>
      <c r="L463" s="325"/>
      <c r="M463" s="325"/>
      <c r="N463" s="325"/>
      <c r="O463" s="394"/>
      <c r="P463" s="360">
        <f t="shared" si="627"/>
        <v>83</v>
      </c>
      <c r="Q463" s="359" t="str">
        <f t="shared" si="591"/>
        <v>dxx83</v>
      </c>
      <c r="R463" s="334">
        <f t="shared" si="601"/>
        <v>3</v>
      </c>
      <c r="S463" s="82">
        <f t="shared" si="602"/>
        <v>0</v>
      </c>
      <c r="T463" s="295">
        <f t="shared" si="603"/>
        <v>0</v>
      </c>
      <c r="U463" s="295">
        <f t="shared" si="552"/>
        <v>0</v>
      </c>
      <c r="V463" s="295">
        <f t="shared" si="604"/>
        <v>0</v>
      </c>
      <c r="W463">
        <v>82</v>
      </c>
      <c r="X463" s="325">
        <f t="shared" si="605"/>
        <v>0</v>
      </c>
      <c r="Y463" s="325"/>
      <c r="Z463" s="325"/>
      <c r="AA463" s="325"/>
      <c r="AB463" s="325"/>
      <c r="AC463" s="394"/>
      <c r="AD463" s="360">
        <f t="shared" si="628"/>
        <v>83</v>
      </c>
      <c r="AE463" s="359" t="str">
        <f t="shared" si="592"/>
        <v>dxx83</v>
      </c>
      <c r="AF463" s="334">
        <f t="shared" si="606"/>
        <v>3</v>
      </c>
      <c r="AG463" s="82">
        <f t="shared" si="607"/>
        <v>0</v>
      </c>
      <c r="AH463" s="295">
        <f t="shared" si="608"/>
        <v>0</v>
      </c>
      <c r="AI463" s="295">
        <f t="shared" si="553"/>
        <v>0</v>
      </c>
      <c r="AJ463" s="295">
        <f t="shared" si="609"/>
        <v>0</v>
      </c>
      <c r="AK463">
        <v>82</v>
      </c>
      <c r="AL463" s="325">
        <f t="shared" si="610"/>
        <v>0</v>
      </c>
      <c r="AM463" s="325"/>
      <c r="AN463" s="325"/>
      <c r="AO463" s="325"/>
      <c r="AP463" s="325"/>
      <c r="AQ463" s="394"/>
      <c r="AR463" s="360">
        <f t="shared" si="629"/>
        <v>83</v>
      </c>
      <c r="AS463" s="359" t="str">
        <f t="shared" si="593"/>
        <v>dxx83</v>
      </c>
      <c r="AT463" s="334">
        <f t="shared" si="611"/>
        <v>3</v>
      </c>
      <c r="AU463" s="82">
        <f t="shared" si="612"/>
        <v>0</v>
      </c>
      <c r="AV463" s="295">
        <f t="shared" si="613"/>
        <v>0</v>
      </c>
      <c r="AW463" s="295">
        <f t="shared" si="554"/>
        <v>0</v>
      </c>
      <c r="AX463" s="295">
        <f t="shared" si="614"/>
        <v>0</v>
      </c>
      <c r="AY463">
        <v>82</v>
      </c>
      <c r="AZ463" s="325">
        <f t="shared" si="615"/>
        <v>0</v>
      </c>
      <c r="BA463" s="325"/>
      <c r="BB463" s="325"/>
      <c r="BC463" s="325"/>
      <c r="BD463" s="325"/>
      <c r="BE463" s="394"/>
      <c r="BF463" s="360">
        <f t="shared" si="630"/>
        <v>83</v>
      </c>
      <c r="BG463" s="359" t="str">
        <f t="shared" si="594"/>
        <v>dxx83</v>
      </c>
      <c r="BH463" s="334">
        <f t="shared" si="616"/>
        <v>3</v>
      </c>
      <c r="BI463" s="82">
        <f t="shared" si="617"/>
        <v>0</v>
      </c>
      <c r="BJ463" s="295">
        <f t="shared" si="618"/>
        <v>0</v>
      </c>
      <c r="BK463" s="295">
        <f t="shared" si="555"/>
        <v>0</v>
      </c>
      <c r="BL463" s="295">
        <f t="shared" si="619"/>
        <v>0</v>
      </c>
      <c r="BM463">
        <v>82</v>
      </c>
      <c r="BN463" s="325">
        <f t="shared" si="620"/>
        <v>0</v>
      </c>
      <c r="BO463" s="325"/>
      <c r="BP463" s="325"/>
      <c r="BQ463" s="325"/>
      <c r="BR463" s="325"/>
      <c r="BS463" s="394"/>
      <c r="BT463" s="360">
        <f t="shared" si="631"/>
        <v>83</v>
      </c>
      <c r="BU463" s="359" t="str">
        <f t="shared" si="595"/>
        <v>dxx83</v>
      </c>
      <c r="BV463" s="334">
        <f t="shared" si="621"/>
        <v>3</v>
      </c>
      <c r="BW463" s="82">
        <f t="shared" si="622"/>
        <v>0</v>
      </c>
      <c r="BX463" s="295">
        <f t="shared" si="623"/>
        <v>0</v>
      </c>
      <c r="BY463" s="295">
        <f t="shared" si="556"/>
        <v>0</v>
      </c>
      <c r="BZ463" s="295">
        <f t="shared" si="624"/>
        <v>0</v>
      </c>
      <c r="CA463">
        <v>82</v>
      </c>
      <c r="CB463" s="325">
        <f t="shared" si="625"/>
        <v>0</v>
      </c>
      <c r="CC463" s="325"/>
      <c r="CD463" s="325"/>
      <c r="CE463" s="325"/>
      <c r="CF463" s="325"/>
      <c r="CH463" s="394"/>
    </row>
    <row r="464" spans="1:86" ht="15" customHeight="1">
      <c r="A464" s="394"/>
      <c r="B464" s="360">
        <f t="shared" si="626"/>
        <v>84</v>
      </c>
      <c r="C464" s="359" t="str">
        <f t="shared" si="590"/>
        <v>dxx84</v>
      </c>
      <c r="D464" s="334">
        <f t="shared" si="596"/>
        <v>3</v>
      </c>
      <c r="E464" s="82">
        <f t="shared" si="597"/>
        <v>0</v>
      </c>
      <c r="F464" s="295">
        <f t="shared" si="598"/>
        <v>0</v>
      </c>
      <c r="G464" s="295">
        <f t="shared" si="551"/>
        <v>0</v>
      </c>
      <c r="H464" s="295">
        <f t="shared" si="599"/>
        <v>0</v>
      </c>
      <c r="I464" s="156">
        <v>83</v>
      </c>
      <c r="J464" s="325">
        <f t="shared" si="600"/>
        <v>0</v>
      </c>
      <c r="K464" s="325"/>
      <c r="L464" s="325"/>
      <c r="M464" s="325"/>
      <c r="N464" s="325"/>
      <c r="O464" s="394"/>
      <c r="P464" s="360">
        <f t="shared" si="627"/>
        <v>84</v>
      </c>
      <c r="Q464" s="359" t="str">
        <f t="shared" si="591"/>
        <v>dxx84</v>
      </c>
      <c r="R464" s="334">
        <f t="shared" si="601"/>
        <v>3</v>
      </c>
      <c r="S464" s="82">
        <f t="shared" si="602"/>
        <v>0</v>
      </c>
      <c r="T464" s="295">
        <f t="shared" si="603"/>
        <v>0</v>
      </c>
      <c r="U464" s="295">
        <f t="shared" si="552"/>
        <v>0</v>
      </c>
      <c r="V464" s="295">
        <f t="shared" si="604"/>
        <v>0</v>
      </c>
      <c r="W464" s="156">
        <v>83</v>
      </c>
      <c r="X464" s="325">
        <f t="shared" si="605"/>
        <v>0</v>
      </c>
      <c r="Y464" s="325"/>
      <c r="Z464" s="325"/>
      <c r="AA464" s="325"/>
      <c r="AB464" s="325"/>
      <c r="AC464" s="394"/>
      <c r="AD464" s="360">
        <f t="shared" si="628"/>
        <v>84</v>
      </c>
      <c r="AE464" s="359" t="str">
        <f t="shared" si="592"/>
        <v>dxx84</v>
      </c>
      <c r="AF464" s="334">
        <f t="shared" si="606"/>
        <v>3</v>
      </c>
      <c r="AG464" s="82">
        <f t="shared" si="607"/>
        <v>0</v>
      </c>
      <c r="AH464" s="295">
        <f t="shared" si="608"/>
        <v>0</v>
      </c>
      <c r="AI464" s="295">
        <f t="shared" si="553"/>
        <v>0</v>
      </c>
      <c r="AJ464" s="295">
        <f t="shared" si="609"/>
        <v>0</v>
      </c>
      <c r="AK464" s="156">
        <v>83</v>
      </c>
      <c r="AL464" s="325">
        <f t="shared" si="610"/>
        <v>0</v>
      </c>
      <c r="AM464" s="325"/>
      <c r="AN464" s="325"/>
      <c r="AO464" s="325"/>
      <c r="AP464" s="325"/>
      <c r="AQ464" s="394"/>
      <c r="AR464" s="360">
        <f t="shared" si="629"/>
        <v>84</v>
      </c>
      <c r="AS464" s="359" t="str">
        <f t="shared" si="593"/>
        <v>dxx84</v>
      </c>
      <c r="AT464" s="334">
        <f t="shared" si="611"/>
        <v>3</v>
      </c>
      <c r="AU464" s="82">
        <f t="shared" si="612"/>
        <v>0</v>
      </c>
      <c r="AV464" s="295">
        <f t="shared" si="613"/>
        <v>0</v>
      </c>
      <c r="AW464" s="295">
        <f t="shared" si="554"/>
        <v>0</v>
      </c>
      <c r="AX464" s="295">
        <f t="shared" si="614"/>
        <v>0</v>
      </c>
      <c r="AY464" s="156">
        <v>83</v>
      </c>
      <c r="AZ464" s="325">
        <f t="shared" si="615"/>
        <v>0</v>
      </c>
      <c r="BA464" s="325"/>
      <c r="BB464" s="325"/>
      <c r="BC464" s="325"/>
      <c r="BD464" s="325"/>
      <c r="BE464" s="394"/>
      <c r="BF464" s="360">
        <f t="shared" si="630"/>
        <v>84</v>
      </c>
      <c r="BG464" s="359" t="str">
        <f t="shared" si="594"/>
        <v>dxx84</v>
      </c>
      <c r="BH464" s="334">
        <f t="shared" si="616"/>
        <v>3</v>
      </c>
      <c r="BI464" s="82">
        <f t="shared" si="617"/>
        <v>0</v>
      </c>
      <c r="BJ464" s="295">
        <f t="shared" si="618"/>
        <v>0</v>
      </c>
      <c r="BK464" s="295">
        <f t="shared" si="555"/>
        <v>0</v>
      </c>
      <c r="BL464" s="295">
        <f t="shared" si="619"/>
        <v>0</v>
      </c>
      <c r="BM464" s="156">
        <v>83</v>
      </c>
      <c r="BN464" s="325">
        <f t="shared" si="620"/>
        <v>0</v>
      </c>
      <c r="BO464" s="325"/>
      <c r="BP464" s="325"/>
      <c r="BQ464" s="325"/>
      <c r="BR464" s="325"/>
      <c r="BS464" s="394"/>
      <c r="BT464" s="360">
        <f t="shared" si="631"/>
        <v>84</v>
      </c>
      <c r="BU464" s="359" t="str">
        <f t="shared" si="595"/>
        <v>dxx84</v>
      </c>
      <c r="BV464" s="334">
        <f t="shared" si="621"/>
        <v>3</v>
      </c>
      <c r="BW464" s="82">
        <f t="shared" si="622"/>
        <v>0</v>
      </c>
      <c r="BX464" s="295">
        <f t="shared" si="623"/>
        <v>0</v>
      </c>
      <c r="BY464" s="295">
        <f t="shared" si="556"/>
        <v>0</v>
      </c>
      <c r="BZ464" s="295">
        <f t="shared" si="624"/>
        <v>0</v>
      </c>
      <c r="CA464" s="156">
        <v>83</v>
      </c>
      <c r="CB464" s="325">
        <f t="shared" si="625"/>
        <v>0</v>
      </c>
      <c r="CC464" s="325"/>
      <c r="CD464" s="325"/>
      <c r="CE464" s="325"/>
      <c r="CF464" s="325"/>
      <c r="CH464" s="394"/>
    </row>
    <row r="465" spans="1:86" ht="15" customHeight="1">
      <c r="A465" s="394"/>
      <c r="B465" s="360">
        <f t="shared" si="626"/>
        <v>85</v>
      </c>
      <c r="C465" s="359" t="str">
        <f t="shared" si="590"/>
        <v>dxx85</v>
      </c>
      <c r="D465" s="334">
        <f t="shared" si="596"/>
        <v>3</v>
      </c>
      <c r="E465" s="82">
        <f t="shared" si="597"/>
        <v>0</v>
      </c>
      <c r="F465" s="295">
        <f t="shared" si="598"/>
        <v>0</v>
      </c>
      <c r="G465" s="295">
        <f t="shared" si="551"/>
        <v>0</v>
      </c>
      <c r="H465" s="295">
        <f t="shared" si="599"/>
        <v>0</v>
      </c>
      <c r="I465">
        <v>84</v>
      </c>
      <c r="J465" s="325">
        <f t="shared" si="600"/>
        <v>0</v>
      </c>
      <c r="K465" s="325"/>
      <c r="L465" s="325"/>
      <c r="M465" s="325"/>
      <c r="N465" s="325"/>
      <c r="O465" s="394"/>
      <c r="P465" s="360">
        <f t="shared" si="627"/>
        <v>85</v>
      </c>
      <c r="Q465" s="359" t="str">
        <f t="shared" si="591"/>
        <v>dxx85</v>
      </c>
      <c r="R465" s="334">
        <f t="shared" si="601"/>
        <v>3</v>
      </c>
      <c r="S465" s="82">
        <f t="shared" si="602"/>
        <v>0</v>
      </c>
      <c r="T465" s="295">
        <f t="shared" si="603"/>
        <v>0</v>
      </c>
      <c r="U465" s="295">
        <f t="shared" si="552"/>
        <v>0</v>
      </c>
      <c r="V465" s="295">
        <f t="shared" si="604"/>
        <v>0</v>
      </c>
      <c r="W465">
        <v>84</v>
      </c>
      <c r="X465" s="325">
        <f t="shared" si="605"/>
        <v>0</v>
      </c>
      <c r="Y465" s="325"/>
      <c r="Z465" s="325"/>
      <c r="AA465" s="325"/>
      <c r="AB465" s="325"/>
      <c r="AC465" s="394"/>
      <c r="AD465" s="360">
        <f t="shared" si="628"/>
        <v>85</v>
      </c>
      <c r="AE465" s="359" t="str">
        <f t="shared" si="592"/>
        <v>dxx85</v>
      </c>
      <c r="AF465" s="334">
        <f t="shared" si="606"/>
        <v>3</v>
      </c>
      <c r="AG465" s="82">
        <f t="shared" si="607"/>
        <v>0</v>
      </c>
      <c r="AH465" s="295">
        <f t="shared" si="608"/>
        <v>0</v>
      </c>
      <c r="AI465" s="295">
        <f t="shared" si="553"/>
        <v>0</v>
      </c>
      <c r="AJ465" s="295">
        <f t="shared" si="609"/>
        <v>0</v>
      </c>
      <c r="AK465">
        <v>84</v>
      </c>
      <c r="AL465" s="325">
        <f t="shared" si="610"/>
        <v>0</v>
      </c>
      <c r="AM465" s="325"/>
      <c r="AN465" s="325"/>
      <c r="AO465" s="325"/>
      <c r="AP465" s="325"/>
      <c r="AQ465" s="394"/>
      <c r="AR465" s="360">
        <f t="shared" si="629"/>
        <v>85</v>
      </c>
      <c r="AS465" s="359" t="str">
        <f t="shared" si="593"/>
        <v>dxx85</v>
      </c>
      <c r="AT465" s="334">
        <f t="shared" si="611"/>
        <v>3</v>
      </c>
      <c r="AU465" s="82">
        <f t="shared" si="612"/>
        <v>0</v>
      </c>
      <c r="AV465" s="295">
        <f t="shared" si="613"/>
        <v>0</v>
      </c>
      <c r="AW465" s="295">
        <f t="shared" si="554"/>
        <v>0</v>
      </c>
      <c r="AX465" s="295">
        <f t="shared" si="614"/>
        <v>0</v>
      </c>
      <c r="AY465">
        <v>84</v>
      </c>
      <c r="AZ465" s="325">
        <f t="shared" si="615"/>
        <v>0</v>
      </c>
      <c r="BA465" s="325"/>
      <c r="BB465" s="325"/>
      <c r="BC465" s="325"/>
      <c r="BD465" s="325"/>
      <c r="BE465" s="394"/>
      <c r="BF465" s="360">
        <f t="shared" si="630"/>
        <v>85</v>
      </c>
      <c r="BG465" s="359" t="str">
        <f t="shared" si="594"/>
        <v>dxx85</v>
      </c>
      <c r="BH465" s="334">
        <f t="shared" si="616"/>
        <v>3</v>
      </c>
      <c r="BI465" s="82">
        <f t="shared" si="617"/>
        <v>0</v>
      </c>
      <c r="BJ465" s="295">
        <f t="shared" si="618"/>
        <v>0</v>
      </c>
      <c r="BK465" s="295">
        <f t="shared" si="555"/>
        <v>0</v>
      </c>
      <c r="BL465" s="295">
        <f t="shared" si="619"/>
        <v>0</v>
      </c>
      <c r="BM465">
        <v>84</v>
      </c>
      <c r="BN465" s="325">
        <f t="shared" si="620"/>
        <v>0</v>
      </c>
      <c r="BO465" s="325"/>
      <c r="BP465" s="325"/>
      <c r="BQ465" s="325"/>
      <c r="BR465" s="325"/>
      <c r="BS465" s="394"/>
      <c r="BT465" s="360">
        <f t="shared" si="631"/>
        <v>85</v>
      </c>
      <c r="BU465" s="359" t="str">
        <f t="shared" si="595"/>
        <v>dxx85</v>
      </c>
      <c r="BV465" s="334">
        <f t="shared" si="621"/>
        <v>3</v>
      </c>
      <c r="BW465" s="82">
        <f t="shared" si="622"/>
        <v>0</v>
      </c>
      <c r="BX465" s="295">
        <f t="shared" si="623"/>
        <v>0</v>
      </c>
      <c r="BY465" s="295">
        <f t="shared" si="556"/>
        <v>0</v>
      </c>
      <c r="BZ465" s="295">
        <f t="shared" si="624"/>
        <v>0</v>
      </c>
      <c r="CA465">
        <v>84</v>
      </c>
      <c r="CB465" s="325">
        <f t="shared" si="625"/>
        <v>0</v>
      </c>
      <c r="CC465" s="325"/>
      <c r="CD465" s="325"/>
      <c r="CE465" s="325"/>
      <c r="CF465" s="325"/>
      <c r="CH465" s="394"/>
    </row>
    <row r="466" spans="1:86" ht="15" customHeight="1">
      <c r="A466" s="394"/>
      <c r="B466" s="360">
        <f t="shared" si="626"/>
        <v>86</v>
      </c>
      <c r="C466" s="359" t="str">
        <f t="shared" si="590"/>
        <v>dxx86</v>
      </c>
      <c r="D466" s="334">
        <f t="shared" si="596"/>
        <v>3</v>
      </c>
      <c r="E466" s="82">
        <f t="shared" si="597"/>
        <v>0</v>
      </c>
      <c r="F466" s="295">
        <f t="shared" si="598"/>
        <v>0</v>
      </c>
      <c r="G466" s="295">
        <f t="shared" si="551"/>
        <v>0</v>
      </c>
      <c r="H466" s="295">
        <f t="shared" si="599"/>
        <v>0</v>
      </c>
      <c r="I466" s="156">
        <v>85</v>
      </c>
      <c r="J466" s="325">
        <f t="shared" si="600"/>
        <v>0</v>
      </c>
      <c r="K466" s="325"/>
      <c r="L466" s="325"/>
      <c r="M466" s="325"/>
      <c r="N466" s="325"/>
      <c r="O466" s="394"/>
      <c r="P466" s="360">
        <f t="shared" si="627"/>
        <v>86</v>
      </c>
      <c r="Q466" s="359" t="str">
        <f t="shared" si="591"/>
        <v>dxx86</v>
      </c>
      <c r="R466" s="334">
        <f t="shared" si="601"/>
        <v>3</v>
      </c>
      <c r="S466" s="82">
        <f t="shared" si="602"/>
        <v>0</v>
      </c>
      <c r="T466" s="295">
        <f t="shared" si="603"/>
        <v>0</v>
      </c>
      <c r="U466" s="295">
        <f t="shared" si="552"/>
        <v>0</v>
      </c>
      <c r="V466" s="295">
        <f t="shared" si="604"/>
        <v>0</v>
      </c>
      <c r="W466" s="156">
        <v>85</v>
      </c>
      <c r="X466" s="325">
        <f t="shared" si="605"/>
        <v>0</v>
      </c>
      <c r="Y466" s="325"/>
      <c r="Z466" s="325"/>
      <c r="AA466" s="325"/>
      <c r="AB466" s="325"/>
      <c r="AC466" s="394"/>
      <c r="AD466" s="360">
        <f t="shared" si="628"/>
        <v>86</v>
      </c>
      <c r="AE466" s="359" t="str">
        <f t="shared" si="592"/>
        <v>dxx86</v>
      </c>
      <c r="AF466" s="334">
        <f t="shared" si="606"/>
        <v>3</v>
      </c>
      <c r="AG466" s="82">
        <f t="shared" si="607"/>
        <v>0</v>
      </c>
      <c r="AH466" s="295">
        <f t="shared" si="608"/>
        <v>0</v>
      </c>
      <c r="AI466" s="295">
        <f t="shared" si="553"/>
        <v>0</v>
      </c>
      <c r="AJ466" s="295">
        <f t="shared" si="609"/>
        <v>0</v>
      </c>
      <c r="AK466" s="156">
        <v>85</v>
      </c>
      <c r="AL466" s="325">
        <f t="shared" si="610"/>
        <v>0</v>
      </c>
      <c r="AM466" s="325"/>
      <c r="AN466" s="325"/>
      <c r="AO466" s="325"/>
      <c r="AP466" s="325"/>
      <c r="AQ466" s="394"/>
      <c r="AR466" s="360">
        <f t="shared" si="629"/>
        <v>86</v>
      </c>
      <c r="AS466" s="359" t="str">
        <f t="shared" si="593"/>
        <v>dxx86</v>
      </c>
      <c r="AT466" s="334">
        <f t="shared" si="611"/>
        <v>3</v>
      </c>
      <c r="AU466" s="82">
        <f t="shared" si="612"/>
        <v>0</v>
      </c>
      <c r="AV466" s="295">
        <f t="shared" si="613"/>
        <v>0</v>
      </c>
      <c r="AW466" s="295">
        <f t="shared" si="554"/>
        <v>0</v>
      </c>
      <c r="AX466" s="295">
        <f t="shared" si="614"/>
        <v>0</v>
      </c>
      <c r="AY466" s="156">
        <v>85</v>
      </c>
      <c r="AZ466" s="325">
        <f t="shared" si="615"/>
        <v>0</v>
      </c>
      <c r="BA466" s="325"/>
      <c r="BB466" s="325"/>
      <c r="BC466" s="325"/>
      <c r="BD466" s="325"/>
      <c r="BE466" s="394"/>
      <c r="BF466" s="360">
        <f t="shared" si="630"/>
        <v>86</v>
      </c>
      <c r="BG466" s="359" t="str">
        <f t="shared" si="594"/>
        <v>dxx86</v>
      </c>
      <c r="BH466" s="334">
        <f t="shared" si="616"/>
        <v>3</v>
      </c>
      <c r="BI466" s="82">
        <f t="shared" si="617"/>
        <v>0</v>
      </c>
      <c r="BJ466" s="295">
        <f t="shared" si="618"/>
        <v>0</v>
      </c>
      <c r="BK466" s="295">
        <f t="shared" si="555"/>
        <v>0</v>
      </c>
      <c r="BL466" s="295">
        <f t="shared" si="619"/>
        <v>0</v>
      </c>
      <c r="BM466" s="156">
        <v>85</v>
      </c>
      <c r="BN466" s="325">
        <f t="shared" si="620"/>
        <v>0</v>
      </c>
      <c r="BO466" s="325"/>
      <c r="BP466" s="325"/>
      <c r="BQ466" s="325"/>
      <c r="BR466" s="325"/>
      <c r="BS466" s="394"/>
      <c r="BT466" s="360">
        <f t="shared" si="631"/>
        <v>86</v>
      </c>
      <c r="BU466" s="359" t="str">
        <f t="shared" si="595"/>
        <v>dxx86</v>
      </c>
      <c r="BV466" s="334">
        <f t="shared" si="621"/>
        <v>3</v>
      </c>
      <c r="BW466" s="82">
        <f t="shared" si="622"/>
        <v>0</v>
      </c>
      <c r="BX466" s="295">
        <f t="shared" si="623"/>
        <v>0</v>
      </c>
      <c r="BY466" s="295">
        <f t="shared" si="556"/>
        <v>0</v>
      </c>
      <c r="BZ466" s="295">
        <f t="shared" si="624"/>
        <v>0</v>
      </c>
      <c r="CA466" s="156">
        <v>85</v>
      </c>
      <c r="CB466" s="325">
        <f t="shared" si="625"/>
        <v>0</v>
      </c>
      <c r="CC466" s="325"/>
      <c r="CD466" s="325"/>
      <c r="CE466" s="325"/>
      <c r="CF466" s="325"/>
      <c r="CH466" s="394"/>
    </row>
    <row r="467" spans="1:86" ht="15" customHeight="1">
      <c r="A467" s="394"/>
      <c r="B467" s="360">
        <f t="shared" si="626"/>
        <v>87</v>
      </c>
      <c r="C467" s="359" t="str">
        <f t="shared" si="590"/>
        <v>dxx87</v>
      </c>
      <c r="D467" s="334">
        <f t="shared" si="596"/>
        <v>3</v>
      </c>
      <c r="E467" s="82">
        <f t="shared" si="597"/>
        <v>0</v>
      </c>
      <c r="F467" s="295">
        <f t="shared" si="598"/>
        <v>0</v>
      </c>
      <c r="G467" s="295">
        <f t="shared" si="551"/>
        <v>0</v>
      </c>
      <c r="H467" s="295">
        <f t="shared" si="599"/>
        <v>0</v>
      </c>
      <c r="I467">
        <v>86</v>
      </c>
      <c r="J467" s="325">
        <f t="shared" si="600"/>
        <v>0</v>
      </c>
      <c r="K467" s="325"/>
      <c r="L467" s="325"/>
      <c r="M467" s="325"/>
      <c r="N467" s="325"/>
      <c r="O467" s="394"/>
      <c r="P467" s="360">
        <f t="shared" si="627"/>
        <v>87</v>
      </c>
      <c r="Q467" s="359" t="str">
        <f t="shared" si="591"/>
        <v>dxx87</v>
      </c>
      <c r="R467" s="334">
        <f t="shared" si="601"/>
        <v>3</v>
      </c>
      <c r="S467" s="82">
        <f t="shared" si="602"/>
        <v>0</v>
      </c>
      <c r="T467" s="295">
        <f t="shared" si="603"/>
        <v>0</v>
      </c>
      <c r="U467" s="295">
        <f t="shared" si="552"/>
        <v>0</v>
      </c>
      <c r="V467" s="295">
        <f t="shared" si="604"/>
        <v>0</v>
      </c>
      <c r="W467">
        <v>86</v>
      </c>
      <c r="X467" s="325">
        <f t="shared" si="605"/>
        <v>0</v>
      </c>
      <c r="Y467" s="325"/>
      <c r="Z467" s="325"/>
      <c r="AA467" s="325"/>
      <c r="AB467" s="325"/>
      <c r="AC467" s="394"/>
      <c r="AD467" s="360">
        <f t="shared" si="628"/>
        <v>87</v>
      </c>
      <c r="AE467" s="359" t="str">
        <f t="shared" si="592"/>
        <v>dxx87</v>
      </c>
      <c r="AF467" s="334">
        <f t="shared" si="606"/>
        <v>3</v>
      </c>
      <c r="AG467" s="82">
        <f t="shared" si="607"/>
        <v>0</v>
      </c>
      <c r="AH467" s="295">
        <f t="shared" si="608"/>
        <v>0</v>
      </c>
      <c r="AI467" s="295">
        <f t="shared" si="553"/>
        <v>0</v>
      </c>
      <c r="AJ467" s="295">
        <f t="shared" si="609"/>
        <v>0</v>
      </c>
      <c r="AK467">
        <v>86</v>
      </c>
      <c r="AL467" s="325">
        <f t="shared" si="610"/>
        <v>0</v>
      </c>
      <c r="AM467" s="325"/>
      <c r="AN467" s="325"/>
      <c r="AO467" s="325"/>
      <c r="AP467" s="325"/>
      <c r="AQ467" s="394"/>
      <c r="AR467" s="360">
        <f t="shared" si="629"/>
        <v>87</v>
      </c>
      <c r="AS467" s="359" t="str">
        <f t="shared" si="593"/>
        <v>dxx87</v>
      </c>
      <c r="AT467" s="334">
        <f t="shared" si="611"/>
        <v>3</v>
      </c>
      <c r="AU467" s="82">
        <f t="shared" si="612"/>
        <v>0</v>
      </c>
      <c r="AV467" s="295">
        <f t="shared" si="613"/>
        <v>0</v>
      </c>
      <c r="AW467" s="295">
        <f t="shared" si="554"/>
        <v>0</v>
      </c>
      <c r="AX467" s="295">
        <f t="shared" si="614"/>
        <v>0</v>
      </c>
      <c r="AY467">
        <v>86</v>
      </c>
      <c r="AZ467" s="325">
        <f t="shared" si="615"/>
        <v>0</v>
      </c>
      <c r="BA467" s="325"/>
      <c r="BB467" s="325"/>
      <c r="BC467" s="325"/>
      <c r="BD467" s="325"/>
      <c r="BE467" s="394"/>
      <c r="BF467" s="360">
        <f t="shared" si="630"/>
        <v>87</v>
      </c>
      <c r="BG467" s="359" t="str">
        <f t="shared" si="594"/>
        <v>dxx87</v>
      </c>
      <c r="BH467" s="334">
        <f t="shared" si="616"/>
        <v>3</v>
      </c>
      <c r="BI467" s="82">
        <f t="shared" si="617"/>
        <v>0</v>
      </c>
      <c r="BJ467" s="295">
        <f t="shared" si="618"/>
        <v>0</v>
      </c>
      <c r="BK467" s="295">
        <f t="shared" si="555"/>
        <v>0</v>
      </c>
      <c r="BL467" s="295">
        <f t="shared" si="619"/>
        <v>0</v>
      </c>
      <c r="BM467">
        <v>86</v>
      </c>
      <c r="BN467" s="325">
        <f t="shared" si="620"/>
        <v>0</v>
      </c>
      <c r="BO467" s="325"/>
      <c r="BP467" s="325"/>
      <c r="BQ467" s="325"/>
      <c r="BR467" s="325"/>
      <c r="BS467" s="394"/>
      <c r="BT467" s="360">
        <f t="shared" si="631"/>
        <v>87</v>
      </c>
      <c r="BU467" s="359" t="str">
        <f t="shared" si="595"/>
        <v>dxx87</v>
      </c>
      <c r="BV467" s="334">
        <f t="shared" si="621"/>
        <v>3</v>
      </c>
      <c r="BW467" s="82">
        <f t="shared" si="622"/>
        <v>0</v>
      </c>
      <c r="BX467" s="295">
        <f t="shared" si="623"/>
        <v>0</v>
      </c>
      <c r="BY467" s="295">
        <f t="shared" si="556"/>
        <v>0</v>
      </c>
      <c r="BZ467" s="295">
        <f t="shared" si="624"/>
        <v>0</v>
      </c>
      <c r="CA467">
        <v>86</v>
      </c>
      <c r="CB467" s="325">
        <f t="shared" si="625"/>
        <v>0</v>
      </c>
      <c r="CC467" s="325"/>
      <c r="CD467" s="325"/>
      <c r="CE467" s="325"/>
      <c r="CF467" s="325"/>
      <c r="CH467" s="394"/>
    </row>
    <row r="468" spans="1:86" ht="15" customHeight="1">
      <c r="A468" s="394"/>
      <c r="B468" s="360">
        <f t="shared" si="626"/>
        <v>88</v>
      </c>
      <c r="C468" s="359" t="str">
        <f t="shared" si="590"/>
        <v>dxx88</v>
      </c>
      <c r="D468" s="334">
        <f t="shared" si="596"/>
        <v>3</v>
      </c>
      <c r="E468" s="82">
        <f t="shared" si="597"/>
        <v>0</v>
      </c>
      <c r="F468" s="295">
        <f t="shared" si="598"/>
        <v>0</v>
      </c>
      <c r="G468" s="295">
        <f t="shared" si="551"/>
        <v>0</v>
      </c>
      <c r="H468" s="295">
        <f t="shared" si="599"/>
        <v>0</v>
      </c>
      <c r="I468" s="156">
        <v>87</v>
      </c>
      <c r="J468" s="325">
        <f t="shared" si="600"/>
        <v>0</v>
      </c>
      <c r="K468" s="325"/>
      <c r="L468" s="325"/>
      <c r="M468" s="325"/>
      <c r="N468" s="325"/>
      <c r="O468" s="394"/>
      <c r="P468" s="360">
        <f t="shared" si="627"/>
        <v>88</v>
      </c>
      <c r="Q468" s="359" t="str">
        <f t="shared" si="591"/>
        <v>dxx88</v>
      </c>
      <c r="R468" s="334">
        <f t="shared" si="601"/>
        <v>3</v>
      </c>
      <c r="S468" s="82">
        <f t="shared" si="602"/>
        <v>0</v>
      </c>
      <c r="T468" s="295">
        <f t="shared" si="603"/>
        <v>0</v>
      </c>
      <c r="U468" s="295">
        <f t="shared" si="552"/>
        <v>0</v>
      </c>
      <c r="V468" s="295">
        <f t="shared" si="604"/>
        <v>0</v>
      </c>
      <c r="W468" s="156">
        <v>87</v>
      </c>
      <c r="X468" s="325">
        <f t="shared" si="605"/>
        <v>0</v>
      </c>
      <c r="Y468" s="325"/>
      <c r="Z468" s="325"/>
      <c r="AA468" s="325"/>
      <c r="AB468" s="325"/>
      <c r="AC468" s="394"/>
      <c r="AD468" s="360">
        <f t="shared" si="628"/>
        <v>88</v>
      </c>
      <c r="AE468" s="359" t="str">
        <f t="shared" si="592"/>
        <v>dxx88</v>
      </c>
      <c r="AF468" s="334">
        <f t="shared" si="606"/>
        <v>3</v>
      </c>
      <c r="AG468" s="82">
        <f t="shared" si="607"/>
        <v>0</v>
      </c>
      <c r="AH468" s="295">
        <f t="shared" si="608"/>
        <v>0</v>
      </c>
      <c r="AI468" s="295">
        <f t="shared" si="553"/>
        <v>0</v>
      </c>
      <c r="AJ468" s="295">
        <f t="shared" si="609"/>
        <v>0</v>
      </c>
      <c r="AK468" s="156">
        <v>87</v>
      </c>
      <c r="AL468" s="325">
        <f t="shared" si="610"/>
        <v>0</v>
      </c>
      <c r="AM468" s="325"/>
      <c r="AN468" s="325"/>
      <c r="AO468" s="325"/>
      <c r="AP468" s="325"/>
      <c r="AQ468" s="394"/>
      <c r="AR468" s="360">
        <f t="shared" si="629"/>
        <v>88</v>
      </c>
      <c r="AS468" s="359" t="str">
        <f t="shared" si="593"/>
        <v>dxx88</v>
      </c>
      <c r="AT468" s="334">
        <f t="shared" si="611"/>
        <v>3</v>
      </c>
      <c r="AU468" s="82">
        <f t="shared" si="612"/>
        <v>0</v>
      </c>
      <c r="AV468" s="295">
        <f t="shared" si="613"/>
        <v>0</v>
      </c>
      <c r="AW468" s="295">
        <f t="shared" si="554"/>
        <v>0</v>
      </c>
      <c r="AX468" s="295">
        <f t="shared" si="614"/>
        <v>0</v>
      </c>
      <c r="AY468" s="156">
        <v>87</v>
      </c>
      <c r="AZ468" s="325">
        <f t="shared" si="615"/>
        <v>0</v>
      </c>
      <c r="BA468" s="325"/>
      <c r="BB468" s="325"/>
      <c r="BC468" s="325"/>
      <c r="BD468" s="325"/>
      <c r="BE468" s="394"/>
      <c r="BF468" s="360">
        <f t="shared" si="630"/>
        <v>88</v>
      </c>
      <c r="BG468" s="359" t="str">
        <f t="shared" si="594"/>
        <v>dxx88</v>
      </c>
      <c r="BH468" s="334">
        <f t="shared" si="616"/>
        <v>3</v>
      </c>
      <c r="BI468" s="82">
        <f t="shared" si="617"/>
        <v>0</v>
      </c>
      <c r="BJ468" s="295">
        <f t="shared" si="618"/>
        <v>0</v>
      </c>
      <c r="BK468" s="295">
        <f t="shared" si="555"/>
        <v>0</v>
      </c>
      <c r="BL468" s="295">
        <f t="shared" si="619"/>
        <v>0</v>
      </c>
      <c r="BM468" s="156">
        <v>87</v>
      </c>
      <c r="BN468" s="325">
        <f t="shared" si="620"/>
        <v>0</v>
      </c>
      <c r="BO468" s="325"/>
      <c r="BP468" s="325"/>
      <c r="BQ468" s="325"/>
      <c r="BR468" s="325"/>
      <c r="BS468" s="394"/>
      <c r="BT468" s="360">
        <f t="shared" si="631"/>
        <v>88</v>
      </c>
      <c r="BU468" s="359" t="str">
        <f t="shared" si="595"/>
        <v>dxx88</v>
      </c>
      <c r="BV468" s="334">
        <f t="shared" si="621"/>
        <v>3</v>
      </c>
      <c r="BW468" s="82">
        <f t="shared" si="622"/>
        <v>0</v>
      </c>
      <c r="BX468" s="295">
        <f t="shared" si="623"/>
        <v>0</v>
      </c>
      <c r="BY468" s="295">
        <f t="shared" si="556"/>
        <v>0</v>
      </c>
      <c r="BZ468" s="295">
        <f t="shared" si="624"/>
        <v>0</v>
      </c>
      <c r="CA468" s="156">
        <v>87</v>
      </c>
      <c r="CB468" s="325">
        <f t="shared" si="625"/>
        <v>0</v>
      </c>
      <c r="CC468" s="325"/>
      <c r="CD468" s="325"/>
      <c r="CE468" s="325"/>
      <c r="CF468" s="325"/>
      <c r="CH468" s="394"/>
    </row>
    <row r="469" spans="1:86" ht="15" customHeight="1">
      <c r="A469" s="394"/>
      <c r="B469" s="360">
        <f t="shared" si="626"/>
        <v>89</v>
      </c>
      <c r="C469" s="359" t="str">
        <f t="shared" si="590"/>
        <v>dxx89</v>
      </c>
      <c r="D469" s="334">
        <f t="shared" si="596"/>
        <v>3</v>
      </c>
      <c r="E469" s="82">
        <f t="shared" si="597"/>
        <v>0</v>
      </c>
      <c r="F469" s="295">
        <f t="shared" si="598"/>
        <v>0</v>
      </c>
      <c r="G469" s="295">
        <f t="shared" si="551"/>
        <v>0</v>
      </c>
      <c r="H469" s="295">
        <f t="shared" si="599"/>
        <v>0</v>
      </c>
      <c r="I469">
        <v>88</v>
      </c>
      <c r="J469" s="325">
        <f t="shared" si="600"/>
        <v>0</v>
      </c>
      <c r="K469" s="325"/>
      <c r="L469" s="325"/>
      <c r="M469" s="325"/>
      <c r="N469" s="325"/>
      <c r="O469" s="394"/>
      <c r="P469" s="360">
        <f t="shared" si="627"/>
        <v>89</v>
      </c>
      <c r="Q469" s="359" t="str">
        <f t="shared" si="591"/>
        <v>dxx89</v>
      </c>
      <c r="R469" s="334">
        <f t="shared" si="601"/>
        <v>3</v>
      </c>
      <c r="S469" s="82">
        <f t="shared" si="602"/>
        <v>0</v>
      </c>
      <c r="T469" s="295">
        <f t="shared" si="603"/>
        <v>0</v>
      </c>
      <c r="U469" s="295">
        <f t="shared" si="552"/>
        <v>0</v>
      </c>
      <c r="V469" s="295">
        <f t="shared" si="604"/>
        <v>0</v>
      </c>
      <c r="W469">
        <v>88</v>
      </c>
      <c r="X469" s="325">
        <f t="shared" si="605"/>
        <v>0</v>
      </c>
      <c r="Y469" s="325"/>
      <c r="Z469" s="325"/>
      <c r="AA469" s="325"/>
      <c r="AB469" s="325"/>
      <c r="AC469" s="394"/>
      <c r="AD469" s="360">
        <f t="shared" si="628"/>
        <v>89</v>
      </c>
      <c r="AE469" s="359" t="str">
        <f t="shared" si="592"/>
        <v>dxx89</v>
      </c>
      <c r="AF469" s="334">
        <f t="shared" si="606"/>
        <v>3</v>
      </c>
      <c r="AG469" s="82">
        <f t="shared" si="607"/>
        <v>0</v>
      </c>
      <c r="AH469" s="295">
        <f t="shared" si="608"/>
        <v>0</v>
      </c>
      <c r="AI469" s="295">
        <f t="shared" si="553"/>
        <v>0</v>
      </c>
      <c r="AJ469" s="295">
        <f t="shared" si="609"/>
        <v>0</v>
      </c>
      <c r="AK469">
        <v>88</v>
      </c>
      <c r="AL469" s="325">
        <f t="shared" si="610"/>
        <v>0</v>
      </c>
      <c r="AM469" s="325"/>
      <c r="AN469" s="325"/>
      <c r="AO469" s="325"/>
      <c r="AP469" s="325"/>
      <c r="AQ469" s="394"/>
      <c r="AR469" s="360">
        <f t="shared" si="629"/>
        <v>89</v>
      </c>
      <c r="AS469" s="359" t="str">
        <f t="shared" si="593"/>
        <v>dxx89</v>
      </c>
      <c r="AT469" s="334">
        <f t="shared" si="611"/>
        <v>3</v>
      </c>
      <c r="AU469" s="82">
        <f t="shared" si="612"/>
        <v>0</v>
      </c>
      <c r="AV469" s="295">
        <f t="shared" si="613"/>
        <v>0</v>
      </c>
      <c r="AW469" s="295">
        <f t="shared" si="554"/>
        <v>0</v>
      </c>
      <c r="AX469" s="295">
        <f t="shared" si="614"/>
        <v>0</v>
      </c>
      <c r="AY469">
        <v>88</v>
      </c>
      <c r="AZ469" s="325">
        <f t="shared" si="615"/>
        <v>0</v>
      </c>
      <c r="BA469" s="325"/>
      <c r="BB469" s="325"/>
      <c r="BC469" s="325"/>
      <c r="BD469" s="325"/>
      <c r="BE469" s="394"/>
      <c r="BF469" s="360">
        <f t="shared" si="630"/>
        <v>89</v>
      </c>
      <c r="BG469" s="359" t="str">
        <f t="shared" si="594"/>
        <v>dxx89</v>
      </c>
      <c r="BH469" s="334">
        <f t="shared" si="616"/>
        <v>3</v>
      </c>
      <c r="BI469" s="82">
        <f t="shared" si="617"/>
        <v>0</v>
      </c>
      <c r="BJ469" s="295">
        <f t="shared" si="618"/>
        <v>0</v>
      </c>
      <c r="BK469" s="295">
        <f t="shared" si="555"/>
        <v>0</v>
      </c>
      <c r="BL469" s="295">
        <f t="shared" si="619"/>
        <v>0</v>
      </c>
      <c r="BM469">
        <v>88</v>
      </c>
      <c r="BN469" s="325">
        <f t="shared" si="620"/>
        <v>0</v>
      </c>
      <c r="BO469" s="325"/>
      <c r="BP469" s="325"/>
      <c r="BQ469" s="325"/>
      <c r="BR469" s="325"/>
      <c r="BS469" s="394"/>
      <c r="BT469" s="360">
        <f t="shared" si="631"/>
        <v>89</v>
      </c>
      <c r="BU469" s="359" t="str">
        <f t="shared" si="595"/>
        <v>dxx89</v>
      </c>
      <c r="BV469" s="334">
        <f t="shared" si="621"/>
        <v>3</v>
      </c>
      <c r="BW469" s="82">
        <f t="shared" si="622"/>
        <v>0</v>
      </c>
      <c r="BX469" s="295">
        <f t="shared" si="623"/>
        <v>0</v>
      </c>
      <c r="BY469" s="295">
        <f t="shared" si="556"/>
        <v>0</v>
      </c>
      <c r="BZ469" s="295">
        <f t="shared" si="624"/>
        <v>0</v>
      </c>
      <c r="CA469">
        <v>88</v>
      </c>
      <c r="CB469" s="325">
        <f t="shared" si="625"/>
        <v>0</v>
      </c>
      <c r="CC469" s="325"/>
      <c r="CD469" s="325"/>
      <c r="CE469" s="325"/>
      <c r="CF469" s="325"/>
      <c r="CH469" s="394"/>
    </row>
    <row r="470" spans="1:86" ht="15" customHeight="1">
      <c r="A470" s="394"/>
      <c r="B470" s="360">
        <f t="shared" si="626"/>
        <v>90</v>
      </c>
      <c r="C470" s="359" t="str">
        <f t="shared" si="590"/>
        <v>dxx90</v>
      </c>
      <c r="D470" s="334">
        <f t="shared" si="596"/>
        <v>3</v>
      </c>
      <c r="E470" s="82">
        <f t="shared" si="597"/>
        <v>0</v>
      </c>
      <c r="F470" s="295">
        <f t="shared" si="598"/>
        <v>0</v>
      </c>
      <c r="G470" s="295">
        <f t="shared" si="551"/>
        <v>0</v>
      </c>
      <c r="H470" s="295">
        <f t="shared" si="599"/>
        <v>0</v>
      </c>
      <c r="I470" s="156">
        <v>89</v>
      </c>
      <c r="J470" s="325">
        <f t="shared" si="600"/>
        <v>0</v>
      </c>
      <c r="K470" s="325"/>
      <c r="L470" s="325"/>
      <c r="M470" s="325"/>
      <c r="N470" s="325"/>
      <c r="O470" s="394"/>
      <c r="P470" s="360">
        <f t="shared" si="627"/>
        <v>90</v>
      </c>
      <c r="Q470" s="359" t="str">
        <f t="shared" si="591"/>
        <v>dxx90</v>
      </c>
      <c r="R470" s="334">
        <f t="shared" si="601"/>
        <v>3</v>
      </c>
      <c r="S470" s="82">
        <f t="shared" si="602"/>
        <v>0</v>
      </c>
      <c r="T470" s="295">
        <f t="shared" si="603"/>
        <v>0</v>
      </c>
      <c r="U470" s="295">
        <f t="shared" si="552"/>
        <v>0</v>
      </c>
      <c r="V470" s="295">
        <f t="shared" si="604"/>
        <v>0</v>
      </c>
      <c r="W470" s="156">
        <v>89</v>
      </c>
      <c r="X470" s="325">
        <f t="shared" si="605"/>
        <v>0</v>
      </c>
      <c r="Y470" s="325"/>
      <c r="Z470" s="325"/>
      <c r="AA470" s="325"/>
      <c r="AB470" s="325"/>
      <c r="AC470" s="394"/>
      <c r="AD470" s="360">
        <f t="shared" si="628"/>
        <v>90</v>
      </c>
      <c r="AE470" s="359" t="str">
        <f t="shared" si="592"/>
        <v>dxx90</v>
      </c>
      <c r="AF470" s="334">
        <f t="shared" si="606"/>
        <v>3</v>
      </c>
      <c r="AG470" s="82">
        <f t="shared" si="607"/>
        <v>0</v>
      </c>
      <c r="AH470" s="295">
        <f t="shared" si="608"/>
        <v>0</v>
      </c>
      <c r="AI470" s="295">
        <f t="shared" si="553"/>
        <v>0</v>
      </c>
      <c r="AJ470" s="295">
        <f t="shared" si="609"/>
        <v>0</v>
      </c>
      <c r="AK470" s="156">
        <v>89</v>
      </c>
      <c r="AL470" s="325">
        <f t="shared" si="610"/>
        <v>0</v>
      </c>
      <c r="AM470" s="325"/>
      <c r="AN470" s="325"/>
      <c r="AO470" s="325"/>
      <c r="AP470" s="325"/>
      <c r="AQ470" s="394"/>
      <c r="AR470" s="360">
        <f t="shared" si="629"/>
        <v>90</v>
      </c>
      <c r="AS470" s="359" t="str">
        <f t="shared" si="593"/>
        <v>dxx90</v>
      </c>
      <c r="AT470" s="334">
        <f t="shared" si="611"/>
        <v>3</v>
      </c>
      <c r="AU470" s="82">
        <f t="shared" si="612"/>
        <v>0</v>
      </c>
      <c r="AV470" s="295">
        <f t="shared" si="613"/>
        <v>0</v>
      </c>
      <c r="AW470" s="295">
        <f t="shared" si="554"/>
        <v>0</v>
      </c>
      <c r="AX470" s="295">
        <f t="shared" si="614"/>
        <v>0</v>
      </c>
      <c r="AY470" s="156">
        <v>89</v>
      </c>
      <c r="AZ470" s="325">
        <f t="shared" si="615"/>
        <v>0</v>
      </c>
      <c r="BA470" s="325"/>
      <c r="BB470" s="325"/>
      <c r="BC470" s="325"/>
      <c r="BD470" s="325"/>
      <c r="BE470" s="394"/>
      <c r="BF470" s="360">
        <f t="shared" si="630"/>
        <v>90</v>
      </c>
      <c r="BG470" s="359" t="str">
        <f t="shared" si="594"/>
        <v>dxx90</v>
      </c>
      <c r="BH470" s="334">
        <f t="shared" si="616"/>
        <v>3</v>
      </c>
      <c r="BI470" s="82">
        <f t="shared" si="617"/>
        <v>0</v>
      </c>
      <c r="BJ470" s="295">
        <f t="shared" si="618"/>
        <v>0</v>
      </c>
      <c r="BK470" s="295">
        <f t="shared" si="555"/>
        <v>0</v>
      </c>
      <c r="BL470" s="295">
        <f t="shared" si="619"/>
        <v>0</v>
      </c>
      <c r="BM470" s="156">
        <v>89</v>
      </c>
      <c r="BN470" s="325">
        <f t="shared" si="620"/>
        <v>0</v>
      </c>
      <c r="BO470" s="325"/>
      <c r="BP470" s="325"/>
      <c r="BQ470" s="325"/>
      <c r="BR470" s="325"/>
      <c r="BS470" s="394"/>
      <c r="BT470" s="360">
        <f t="shared" si="631"/>
        <v>90</v>
      </c>
      <c r="BU470" s="359" t="str">
        <f t="shared" si="595"/>
        <v>dxx90</v>
      </c>
      <c r="BV470" s="334">
        <f t="shared" si="621"/>
        <v>3</v>
      </c>
      <c r="BW470" s="82">
        <f t="shared" si="622"/>
        <v>0</v>
      </c>
      <c r="BX470" s="295">
        <f t="shared" si="623"/>
        <v>0</v>
      </c>
      <c r="BY470" s="295">
        <f t="shared" si="556"/>
        <v>0</v>
      </c>
      <c r="BZ470" s="295">
        <f t="shared" si="624"/>
        <v>0</v>
      </c>
      <c r="CA470" s="156">
        <v>89</v>
      </c>
      <c r="CB470" s="325">
        <f t="shared" si="625"/>
        <v>0</v>
      </c>
      <c r="CC470" s="325"/>
      <c r="CD470" s="325"/>
      <c r="CE470" s="325"/>
      <c r="CF470" s="325"/>
      <c r="CH470" s="394"/>
    </row>
    <row r="471" spans="1:86" ht="15" customHeight="1">
      <c r="A471" s="394"/>
      <c r="B471" s="360">
        <f t="shared" si="626"/>
        <v>91</v>
      </c>
      <c r="C471" s="359" t="str">
        <f t="shared" si="590"/>
        <v>dxx91</v>
      </c>
      <c r="D471" s="334">
        <f t="shared" si="596"/>
        <v>3</v>
      </c>
      <c r="E471" s="82">
        <f t="shared" si="597"/>
        <v>0</v>
      </c>
      <c r="F471" s="295">
        <f t="shared" si="598"/>
        <v>0</v>
      </c>
      <c r="G471" s="295">
        <f t="shared" si="551"/>
        <v>0</v>
      </c>
      <c r="H471" s="295">
        <f t="shared" si="599"/>
        <v>0</v>
      </c>
      <c r="I471">
        <v>90</v>
      </c>
      <c r="J471" s="325">
        <f t="shared" si="600"/>
        <v>0</v>
      </c>
      <c r="K471" s="325"/>
      <c r="L471" s="325"/>
      <c r="M471" s="325"/>
      <c r="N471" s="325"/>
      <c r="O471" s="394"/>
      <c r="P471" s="360">
        <f t="shared" si="627"/>
        <v>91</v>
      </c>
      <c r="Q471" s="359" t="str">
        <f t="shared" si="591"/>
        <v>dxx91</v>
      </c>
      <c r="R471" s="334">
        <f t="shared" si="601"/>
        <v>3</v>
      </c>
      <c r="S471" s="82">
        <f t="shared" si="602"/>
        <v>0</v>
      </c>
      <c r="T471" s="295">
        <f t="shared" si="603"/>
        <v>0</v>
      </c>
      <c r="U471" s="295">
        <f t="shared" si="552"/>
        <v>0</v>
      </c>
      <c r="V471" s="295">
        <f t="shared" si="604"/>
        <v>0</v>
      </c>
      <c r="W471">
        <v>90</v>
      </c>
      <c r="X471" s="325">
        <f t="shared" si="605"/>
        <v>0</v>
      </c>
      <c r="Y471" s="325"/>
      <c r="Z471" s="325"/>
      <c r="AA471" s="325"/>
      <c r="AB471" s="325"/>
      <c r="AC471" s="394"/>
      <c r="AD471" s="360">
        <f t="shared" si="628"/>
        <v>91</v>
      </c>
      <c r="AE471" s="359" t="str">
        <f t="shared" si="592"/>
        <v>dxx91</v>
      </c>
      <c r="AF471" s="334">
        <f t="shared" si="606"/>
        <v>3</v>
      </c>
      <c r="AG471" s="82">
        <f t="shared" si="607"/>
        <v>0</v>
      </c>
      <c r="AH471" s="295">
        <f t="shared" si="608"/>
        <v>0</v>
      </c>
      <c r="AI471" s="295">
        <f t="shared" si="553"/>
        <v>0</v>
      </c>
      <c r="AJ471" s="295">
        <f t="shared" si="609"/>
        <v>0</v>
      </c>
      <c r="AK471">
        <v>90</v>
      </c>
      <c r="AL471" s="325">
        <f t="shared" si="610"/>
        <v>0</v>
      </c>
      <c r="AM471" s="325"/>
      <c r="AN471" s="325"/>
      <c r="AO471" s="325"/>
      <c r="AP471" s="325"/>
      <c r="AQ471" s="394"/>
      <c r="AR471" s="360">
        <f t="shared" si="629"/>
        <v>91</v>
      </c>
      <c r="AS471" s="359" t="str">
        <f t="shared" si="593"/>
        <v>dxx91</v>
      </c>
      <c r="AT471" s="334">
        <f t="shared" si="611"/>
        <v>3</v>
      </c>
      <c r="AU471" s="82">
        <f t="shared" si="612"/>
        <v>0</v>
      </c>
      <c r="AV471" s="295">
        <f t="shared" si="613"/>
        <v>0</v>
      </c>
      <c r="AW471" s="295">
        <f t="shared" si="554"/>
        <v>0</v>
      </c>
      <c r="AX471" s="295">
        <f t="shared" si="614"/>
        <v>0</v>
      </c>
      <c r="AY471">
        <v>90</v>
      </c>
      <c r="AZ471" s="325">
        <f t="shared" si="615"/>
        <v>0</v>
      </c>
      <c r="BA471" s="325"/>
      <c r="BB471" s="325"/>
      <c r="BC471" s="325"/>
      <c r="BD471" s="325"/>
      <c r="BE471" s="394"/>
      <c r="BF471" s="360">
        <f t="shared" si="630"/>
        <v>91</v>
      </c>
      <c r="BG471" s="359" t="str">
        <f t="shared" si="594"/>
        <v>dxx91</v>
      </c>
      <c r="BH471" s="334">
        <f t="shared" si="616"/>
        <v>3</v>
      </c>
      <c r="BI471" s="82">
        <f t="shared" si="617"/>
        <v>0</v>
      </c>
      <c r="BJ471" s="295">
        <f t="shared" si="618"/>
        <v>0</v>
      </c>
      <c r="BK471" s="295">
        <f t="shared" si="555"/>
        <v>0</v>
      </c>
      <c r="BL471" s="295">
        <f t="shared" si="619"/>
        <v>0</v>
      </c>
      <c r="BM471">
        <v>90</v>
      </c>
      <c r="BN471" s="325">
        <f t="shared" si="620"/>
        <v>0</v>
      </c>
      <c r="BO471" s="325"/>
      <c r="BP471" s="325"/>
      <c r="BQ471" s="325"/>
      <c r="BR471" s="325"/>
      <c r="BS471" s="394"/>
      <c r="BT471" s="360">
        <f t="shared" si="631"/>
        <v>91</v>
      </c>
      <c r="BU471" s="359" t="str">
        <f t="shared" si="595"/>
        <v>dxx91</v>
      </c>
      <c r="BV471" s="334">
        <f t="shared" si="621"/>
        <v>3</v>
      </c>
      <c r="BW471" s="82">
        <f t="shared" si="622"/>
        <v>0</v>
      </c>
      <c r="BX471" s="295">
        <f t="shared" si="623"/>
        <v>0</v>
      </c>
      <c r="BY471" s="295">
        <f t="shared" si="556"/>
        <v>0</v>
      </c>
      <c r="BZ471" s="295">
        <f t="shared" si="624"/>
        <v>0</v>
      </c>
      <c r="CA471">
        <v>90</v>
      </c>
      <c r="CB471" s="325">
        <f t="shared" si="625"/>
        <v>0</v>
      </c>
      <c r="CC471" s="325"/>
      <c r="CD471" s="325"/>
      <c r="CE471" s="325"/>
      <c r="CF471" s="325"/>
      <c r="CH471" s="394"/>
    </row>
    <row r="472" spans="1:86" ht="15" customHeight="1">
      <c r="A472" s="394"/>
      <c r="B472" s="360">
        <f t="shared" si="626"/>
        <v>92</v>
      </c>
      <c r="C472" s="359" t="str">
        <f t="shared" si="590"/>
        <v>dxx92</v>
      </c>
      <c r="D472" s="334">
        <f t="shared" si="596"/>
        <v>3</v>
      </c>
      <c r="E472" s="82">
        <f t="shared" si="597"/>
        <v>0</v>
      </c>
      <c r="F472" s="295">
        <f t="shared" si="598"/>
        <v>0</v>
      </c>
      <c r="G472" s="295">
        <f t="shared" ref="G472:G500" si="632">IF(D472=2,E472-F472,0)</f>
        <v>0</v>
      </c>
      <c r="H472" s="295">
        <f t="shared" si="599"/>
        <v>0</v>
      </c>
      <c r="I472" s="156">
        <v>91</v>
      </c>
      <c r="J472" s="325">
        <f t="shared" si="600"/>
        <v>0</v>
      </c>
      <c r="K472" s="325"/>
      <c r="L472" s="325"/>
      <c r="M472" s="325"/>
      <c r="N472" s="325"/>
      <c r="O472" s="394"/>
      <c r="P472" s="360">
        <f t="shared" si="627"/>
        <v>92</v>
      </c>
      <c r="Q472" s="359" t="str">
        <f t="shared" si="591"/>
        <v>dxx92</v>
      </c>
      <c r="R472" s="334">
        <f t="shared" si="601"/>
        <v>3</v>
      </c>
      <c r="S472" s="82">
        <f t="shared" si="602"/>
        <v>0</v>
      </c>
      <c r="T472" s="295">
        <f t="shared" si="603"/>
        <v>0</v>
      </c>
      <c r="U472" s="295">
        <f t="shared" ref="U472:U500" si="633">IF(R472=2,S472-T472,0)</f>
        <v>0</v>
      </c>
      <c r="V472" s="295">
        <f t="shared" si="604"/>
        <v>0</v>
      </c>
      <c r="W472" s="156">
        <v>91</v>
      </c>
      <c r="X472" s="325">
        <f t="shared" si="605"/>
        <v>0</v>
      </c>
      <c r="Y472" s="325"/>
      <c r="Z472" s="325"/>
      <c r="AA472" s="325"/>
      <c r="AB472" s="325"/>
      <c r="AC472" s="394"/>
      <c r="AD472" s="360">
        <f t="shared" si="628"/>
        <v>92</v>
      </c>
      <c r="AE472" s="359" t="str">
        <f t="shared" si="592"/>
        <v>dxx92</v>
      </c>
      <c r="AF472" s="334">
        <f t="shared" si="606"/>
        <v>3</v>
      </c>
      <c r="AG472" s="82">
        <f t="shared" si="607"/>
        <v>0</v>
      </c>
      <c r="AH472" s="295">
        <f t="shared" si="608"/>
        <v>0</v>
      </c>
      <c r="AI472" s="295">
        <f t="shared" ref="AI472:AI500" si="634">IF(AF472=2,AG472-AH472,0)</f>
        <v>0</v>
      </c>
      <c r="AJ472" s="295">
        <f t="shared" si="609"/>
        <v>0</v>
      </c>
      <c r="AK472" s="156">
        <v>91</v>
      </c>
      <c r="AL472" s="325">
        <f t="shared" si="610"/>
        <v>0</v>
      </c>
      <c r="AM472" s="325"/>
      <c r="AN472" s="325"/>
      <c r="AO472" s="325"/>
      <c r="AP472" s="325"/>
      <c r="AQ472" s="394"/>
      <c r="AR472" s="360">
        <f t="shared" si="629"/>
        <v>92</v>
      </c>
      <c r="AS472" s="359" t="str">
        <f t="shared" si="593"/>
        <v>dxx92</v>
      </c>
      <c r="AT472" s="334">
        <f t="shared" si="611"/>
        <v>3</v>
      </c>
      <c r="AU472" s="82">
        <f t="shared" si="612"/>
        <v>0</v>
      </c>
      <c r="AV472" s="295">
        <f t="shared" si="613"/>
        <v>0</v>
      </c>
      <c r="AW472" s="295">
        <f t="shared" ref="AW472:AW500" si="635">IF(AT472=2,AU472-AV472,0)</f>
        <v>0</v>
      </c>
      <c r="AX472" s="295">
        <f t="shared" si="614"/>
        <v>0</v>
      </c>
      <c r="AY472" s="156">
        <v>91</v>
      </c>
      <c r="AZ472" s="325">
        <f t="shared" si="615"/>
        <v>0</v>
      </c>
      <c r="BA472" s="325"/>
      <c r="BB472" s="325"/>
      <c r="BC472" s="325"/>
      <c r="BD472" s="325"/>
      <c r="BE472" s="394"/>
      <c r="BF472" s="360">
        <f t="shared" si="630"/>
        <v>92</v>
      </c>
      <c r="BG472" s="359" t="str">
        <f t="shared" si="594"/>
        <v>dxx92</v>
      </c>
      <c r="BH472" s="334">
        <f t="shared" si="616"/>
        <v>3</v>
      </c>
      <c r="BI472" s="82">
        <f t="shared" si="617"/>
        <v>0</v>
      </c>
      <c r="BJ472" s="295">
        <f t="shared" si="618"/>
        <v>0</v>
      </c>
      <c r="BK472" s="295">
        <f t="shared" ref="BK472:BK500" si="636">IF(BH472=2,BI472-BJ472,0)</f>
        <v>0</v>
      </c>
      <c r="BL472" s="295">
        <f t="shared" si="619"/>
        <v>0</v>
      </c>
      <c r="BM472" s="156">
        <v>91</v>
      </c>
      <c r="BN472" s="325">
        <f t="shared" si="620"/>
        <v>0</v>
      </c>
      <c r="BO472" s="325"/>
      <c r="BP472" s="325"/>
      <c r="BQ472" s="325"/>
      <c r="BR472" s="325"/>
      <c r="BS472" s="394"/>
      <c r="BT472" s="360">
        <f t="shared" si="631"/>
        <v>92</v>
      </c>
      <c r="BU472" s="359" t="str">
        <f t="shared" si="595"/>
        <v>dxx92</v>
      </c>
      <c r="BV472" s="334">
        <f t="shared" si="621"/>
        <v>3</v>
      </c>
      <c r="BW472" s="82">
        <f t="shared" si="622"/>
        <v>0</v>
      </c>
      <c r="BX472" s="295">
        <f t="shared" si="623"/>
        <v>0</v>
      </c>
      <c r="BY472" s="295">
        <f t="shared" ref="BY472:BY500" si="637">IF(BV472=2,BW472-BX472,0)</f>
        <v>0</v>
      </c>
      <c r="BZ472" s="295">
        <f t="shared" si="624"/>
        <v>0</v>
      </c>
      <c r="CA472" s="156">
        <v>91</v>
      </c>
      <c r="CB472" s="325">
        <f t="shared" si="625"/>
        <v>0</v>
      </c>
      <c r="CC472" s="325"/>
      <c r="CD472" s="325"/>
      <c r="CE472" s="325"/>
      <c r="CF472" s="325"/>
      <c r="CH472" s="394"/>
    </row>
    <row r="473" spans="1:86" ht="15" customHeight="1">
      <c r="A473" s="394"/>
      <c r="B473" s="360">
        <f t="shared" si="626"/>
        <v>93</v>
      </c>
      <c r="C473" s="359" t="str">
        <f t="shared" si="590"/>
        <v>dxx93</v>
      </c>
      <c r="D473" s="334">
        <f t="shared" si="596"/>
        <v>3</v>
      </c>
      <c r="E473" s="82">
        <f t="shared" si="597"/>
        <v>0</v>
      </c>
      <c r="F473" s="295">
        <f t="shared" si="598"/>
        <v>0</v>
      </c>
      <c r="G473" s="295">
        <f t="shared" si="632"/>
        <v>0</v>
      </c>
      <c r="H473" s="295">
        <f t="shared" si="599"/>
        <v>0</v>
      </c>
      <c r="I473">
        <v>92</v>
      </c>
      <c r="J473" s="325">
        <f t="shared" si="600"/>
        <v>0</v>
      </c>
      <c r="K473" s="325"/>
      <c r="L473" s="325"/>
      <c r="M473" s="325"/>
      <c r="N473" s="325"/>
      <c r="O473" s="394"/>
      <c r="P473" s="360">
        <f t="shared" si="627"/>
        <v>93</v>
      </c>
      <c r="Q473" s="359" t="str">
        <f t="shared" si="591"/>
        <v>dxx93</v>
      </c>
      <c r="R473" s="334">
        <f t="shared" si="601"/>
        <v>3</v>
      </c>
      <c r="S473" s="82">
        <f t="shared" si="602"/>
        <v>0</v>
      </c>
      <c r="T473" s="295">
        <f t="shared" si="603"/>
        <v>0</v>
      </c>
      <c r="U473" s="295">
        <f t="shared" si="633"/>
        <v>0</v>
      </c>
      <c r="V473" s="295">
        <f t="shared" si="604"/>
        <v>0</v>
      </c>
      <c r="W473">
        <v>92</v>
      </c>
      <c r="X473" s="325">
        <f t="shared" si="605"/>
        <v>0</v>
      </c>
      <c r="Y473" s="325"/>
      <c r="Z473" s="325"/>
      <c r="AA473" s="325"/>
      <c r="AB473" s="325"/>
      <c r="AC473" s="394"/>
      <c r="AD473" s="360">
        <f t="shared" si="628"/>
        <v>93</v>
      </c>
      <c r="AE473" s="359" t="str">
        <f t="shared" si="592"/>
        <v>dxx93</v>
      </c>
      <c r="AF473" s="334">
        <f t="shared" si="606"/>
        <v>3</v>
      </c>
      <c r="AG473" s="82">
        <f t="shared" si="607"/>
        <v>0</v>
      </c>
      <c r="AH473" s="295">
        <f t="shared" si="608"/>
        <v>0</v>
      </c>
      <c r="AI473" s="295">
        <f t="shared" si="634"/>
        <v>0</v>
      </c>
      <c r="AJ473" s="295">
        <f t="shared" si="609"/>
        <v>0</v>
      </c>
      <c r="AK473">
        <v>92</v>
      </c>
      <c r="AL473" s="325">
        <f t="shared" si="610"/>
        <v>0</v>
      </c>
      <c r="AM473" s="325"/>
      <c r="AN473" s="325"/>
      <c r="AO473" s="325"/>
      <c r="AP473" s="325"/>
      <c r="AQ473" s="394"/>
      <c r="AR473" s="360">
        <f t="shared" si="629"/>
        <v>93</v>
      </c>
      <c r="AS473" s="359" t="str">
        <f t="shared" si="593"/>
        <v>dxx93</v>
      </c>
      <c r="AT473" s="334">
        <f t="shared" si="611"/>
        <v>3</v>
      </c>
      <c r="AU473" s="82">
        <f t="shared" si="612"/>
        <v>0</v>
      </c>
      <c r="AV473" s="295">
        <f t="shared" si="613"/>
        <v>0</v>
      </c>
      <c r="AW473" s="295">
        <f t="shared" si="635"/>
        <v>0</v>
      </c>
      <c r="AX473" s="295">
        <f t="shared" si="614"/>
        <v>0</v>
      </c>
      <c r="AY473">
        <v>92</v>
      </c>
      <c r="AZ473" s="325">
        <f t="shared" si="615"/>
        <v>0</v>
      </c>
      <c r="BA473" s="325"/>
      <c r="BB473" s="325"/>
      <c r="BC473" s="325"/>
      <c r="BD473" s="325"/>
      <c r="BE473" s="394"/>
      <c r="BF473" s="360">
        <f t="shared" si="630"/>
        <v>93</v>
      </c>
      <c r="BG473" s="359" t="str">
        <f t="shared" si="594"/>
        <v>dxx93</v>
      </c>
      <c r="BH473" s="334">
        <f t="shared" si="616"/>
        <v>3</v>
      </c>
      <c r="BI473" s="82">
        <f t="shared" si="617"/>
        <v>0</v>
      </c>
      <c r="BJ473" s="295">
        <f t="shared" si="618"/>
        <v>0</v>
      </c>
      <c r="BK473" s="295">
        <f t="shared" si="636"/>
        <v>0</v>
      </c>
      <c r="BL473" s="295">
        <f t="shared" si="619"/>
        <v>0</v>
      </c>
      <c r="BM473">
        <v>92</v>
      </c>
      <c r="BN473" s="325">
        <f t="shared" si="620"/>
        <v>0</v>
      </c>
      <c r="BO473" s="325"/>
      <c r="BP473" s="325"/>
      <c r="BQ473" s="325"/>
      <c r="BR473" s="325"/>
      <c r="BS473" s="394"/>
      <c r="BT473" s="360">
        <f t="shared" si="631"/>
        <v>93</v>
      </c>
      <c r="BU473" s="359" t="str">
        <f t="shared" si="595"/>
        <v>dxx93</v>
      </c>
      <c r="BV473" s="334">
        <f t="shared" si="621"/>
        <v>3</v>
      </c>
      <c r="BW473" s="82">
        <f t="shared" si="622"/>
        <v>0</v>
      </c>
      <c r="BX473" s="295">
        <f t="shared" si="623"/>
        <v>0</v>
      </c>
      <c r="BY473" s="295">
        <f t="shared" si="637"/>
        <v>0</v>
      </c>
      <c r="BZ473" s="295">
        <f t="shared" si="624"/>
        <v>0</v>
      </c>
      <c r="CA473">
        <v>92</v>
      </c>
      <c r="CB473" s="325">
        <f t="shared" si="625"/>
        <v>0</v>
      </c>
      <c r="CC473" s="325"/>
      <c r="CD473" s="325"/>
      <c r="CE473" s="325"/>
      <c r="CF473" s="325"/>
      <c r="CH473" s="394"/>
    </row>
    <row r="474" spans="1:86" ht="15" customHeight="1">
      <c r="A474" s="394"/>
      <c r="B474" s="360">
        <f t="shared" si="626"/>
        <v>94</v>
      </c>
      <c r="C474" s="359" t="str">
        <f t="shared" si="590"/>
        <v>dxx94</v>
      </c>
      <c r="D474" s="334">
        <f t="shared" si="596"/>
        <v>3</v>
      </c>
      <c r="E474" s="82">
        <f t="shared" si="597"/>
        <v>0</v>
      </c>
      <c r="F474" s="295">
        <f t="shared" si="598"/>
        <v>0</v>
      </c>
      <c r="G474" s="295">
        <f t="shared" si="632"/>
        <v>0</v>
      </c>
      <c r="H474" s="295">
        <f t="shared" si="599"/>
        <v>0</v>
      </c>
      <c r="I474" s="156">
        <v>93</v>
      </c>
      <c r="J474" s="325">
        <f t="shared" si="600"/>
        <v>0</v>
      </c>
      <c r="K474" s="325"/>
      <c r="L474" s="325"/>
      <c r="M474" s="325"/>
      <c r="N474" s="325"/>
      <c r="O474" s="394"/>
      <c r="P474" s="360">
        <f t="shared" si="627"/>
        <v>94</v>
      </c>
      <c r="Q474" s="359" t="str">
        <f t="shared" si="591"/>
        <v>dxx94</v>
      </c>
      <c r="R474" s="334">
        <f t="shared" si="601"/>
        <v>3</v>
      </c>
      <c r="S474" s="82">
        <f t="shared" si="602"/>
        <v>0</v>
      </c>
      <c r="T474" s="295">
        <f t="shared" si="603"/>
        <v>0</v>
      </c>
      <c r="U474" s="295">
        <f t="shared" si="633"/>
        <v>0</v>
      </c>
      <c r="V474" s="295">
        <f t="shared" si="604"/>
        <v>0</v>
      </c>
      <c r="W474" s="156">
        <v>93</v>
      </c>
      <c r="X474" s="325">
        <f t="shared" si="605"/>
        <v>0</v>
      </c>
      <c r="Y474" s="325"/>
      <c r="Z474" s="325"/>
      <c r="AA474" s="325"/>
      <c r="AB474" s="325"/>
      <c r="AC474" s="394"/>
      <c r="AD474" s="360">
        <f t="shared" si="628"/>
        <v>94</v>
      </c>
      <c r="AE474" s="359" t="str">
        <f t="shared" si="592"/>
        <v>dxx94</v>
      </c>
      <c r="AF474" s="334">
        <f t="shared" si="606"/>
        <v>3</v>
      </c>
      <c r="AG474" s="82">
        <f t="shared" si="607"/>
        <v>0</v>
      </c>
      <c r="AH474" s="295">
        <f t="shared" si="608"/>
        <v>0</v>
      </c>
      <c r="AI474" s="295">
        <f t="shared" si="634"/>
        <v>0</v>
      </c>
      <c r="AJ474" s="295">
        <f t="shared" si="609"/>
        <v>0</v>
      </c>
      <c r="AK474" s="156">
        <v>93</v>
      </c>
      <c r="AL474" s="325">
        <f t="shared" si="610"/>
        <v>0</v>
      </c>
      <c r="AM474" s="325"/>
      <c r="AN474" s="325"/>
      <c r="AO474" s="325"/>
      <c r="AP474" s="325"/>
      <c r="AQ474" s="394"/>
      <c r="AR474" s="360">
        <f t="shared" si="629"/>
        <v>94</v>
      </c>
      <c r="AS474" s="359" t="str">
        <f t="shared" si="593"/>
        <v>dxx94</v>
      </c>
      <c r="AT474" s="334">
        <f t="shared" si="611"/>
        <v>3</v>
      </c>
      <c r="AU474" s="82">
        <f t="shared" si="612"/>
        <v>0</v>
      </c>
      <c r="AV474" s="295">
        <f t="shared" si="613"/>
        <v>0</v>
      </c>
      <c r="AW474" s="295">
        <f t="shared" si="635"/>
        <v>0</v>
      </c>
      <c r="AX474" s="295">
        <f t="shared" si="614"/>
        <v>0</v>
      </c>
      <c r="AY474" s="156">
        <v>93</v>
      </c>
      <c r="AZ474" s="325">
        <f t="shared" si="615"/>
        <v>0</v>
      </c>
      <c r="BA474" s="325"/>
      <c r="BB474" s="325"/>
      <c r="BC474" s="325"/>
      <c r="BD474" s="325"/>
      <c r="BE474" s="394"/>
      <c r="BF474" s="360">
        <f t="shared" si="630"/>
        <v>94</v>
      </c>
      <c r="BG474" s="359" t="str">
        <f t="shared" si="594"/>
        <v>dxx94</v>
      </c>
      <c r="BH474" s="334">
        <f t="shared" si="616"/>
        <v>3</v>
      </c>
      <c r="BI474" s="82">
        <f t="shared" si="617"/>
        <v>0</v>
      </c>
      <c r="BJ474" s="295">
        <f t="shared" si="618"/>
        <v>0</v>
      </c>
      <c r="BK474" s="295">
        <f t="shared" si="636"/>
        <v>0</v>
      </c>
      <c r="BL474" s="295">
        <f t="shared" si="619"/>
        <v>0</v>
      </c>
      <c r="BM474" s="156">
        <v>93</v>
      </c>
      <c r="BN474" s="325">
        <f t="shared" si="620"/>
        <v>0</v>
      </c>
      <c r="BO474" s="325"/>
      <c r="BP474" s="325"/>
      <c r="BQ474" s="325"/>
      <c r="BR474" s="325"/>
      <c r="BS474" s="394"/>
      <c r="BT474" s="360">
        <f t="shared" si="631"/>
        <v>94</v>
      </c>
      <c r="BU474" s="359" t="str">
        <f t="shared" si="595"/>
        <v>dxx94</v>
      </c>
      <c r="BV474" s="334">
        <f t="shared" si="621"/>
        <v>3</v>
      </c>
      <c r="BW474" s="82">
        <f t="shared" si="622"/>
        <v>0</v>
      </c>
      <c r="BX474" s="295">
        <f t="shared" si="623"/>
        <v>0</v>
      </c>
      <c r="BY474" s="295">
        <f t="shared" si="637"/>
        <v>0</v>
      </c>
      <c r="BZ474" s="295">
        <f t="shared" si="624"/>
        <v>0</v>
      </c>
      <c r="CA474" s="156">
        <v>93</v>
      </c>
      <c r="CB474" s="325">
        <f t="shared" si="625"/>
        <v>0</v>
      </c>
      <c r="CC474" s="325"/>
      <c r="CD474" s="325"/>
      <c r="CE474" s="325"/>
      <c r="CF474" s="325"/>
      <c r="CH474" s="394"/>
    </row>
    <row r="475" spans="1:86" ht="15" customHeight="1">
      <c r="A475" s="394"/>
      <c r="B475" s="360">
        <f t="shared" si="626"/>
        <v>95</v>
      </c>
      <c r="C475" s="359" t="str">
        <f t="shared" si="590"/>
        <v>dxx95</v>
      </c>
      <c r="D475" s="334">
        <f t="shared" si="596"/>
        <v>3</v>
      </c>
      <c r="E475" s="82">
        <f t="shared" si="597"/>
        <v>0</v>
      </c>
      <c r="F475" s="295">
        <f t="shared" si="598"/>
        <v>0</v>
      </c>
      <c r="G475" s="295">
        <f t="shared" si="632"/>
        <v>0</v>
      </c>
      <c r="H475" s="295">
        <f t="shared" si="599"/>
        <v>0</v>
      </c>
      <c r="I475">
        <v>94</v>
      </c>
      <c r="J475" s="325">
        <f t="shared" si="600"/>
        <v>0</v>
      </c>
      <c r="K475" s="325"/>
      <c r="L475" s="325"/>
      <c r="M475" s="325"/>
      <c r="N475" s="325"/>
      <c r="O475" s="394"/>
      <c r="P475" s="360">
        <f t="shared" si="627"/>
        <v>95</v>
      </c>
      <c r="Q475" s="359" t="str">
        <f t="shared" si="591"/>
        <v>dxx95</v>
      </c>
      <c r="R475" s="334">
        <f t="shared" si="601"/>
        <v>3</v>
      </c>
      <c r="S475" s="82">
        <f t="shared" si="602"/>
        <v>0</v>
      </c>
      <c r="T475" s="295">
        <f t="shared" si="603"/>
        <v>0</v>
      </c>
      <c r="U475" s="295">
        <f t="shared" si="633"/>
        <v>0</v>
      </c>
      <c r="V475" s="295">
        <f t="shared" si="604"/>
        <v>0</v>
      </c>
      <c r="W475">
        <v>94</v>
      </c>
      <c r="X475" s="325">
        <f t="shared" si="605"/>
        <v>0</v>
      </c>
      <c r="Y475" s="325"/>
      <c r="Z475" s="325"/>
      <c r="AA475" s="325"/>
      <c r="AB475" s="325"/>
      <c r="AC475" s="394"/>
      <c r="AD475" s="360">
        <f t="shared" si="628"/>
        <v>95</v>
      </c>
      <c r="AE475" s="359" t="str">
        <f t="shared" si="592"/>
        <v>dxx95</v>
      </c>
      <c r="AF475" s="334">
        <f t="shared" si="606"/>
        <v>3</v>
      </c>
      <c r="AG475" s="82">
        <f t="shared" si="607"/>
        <v>0</v>
      </c>
      <c r="AH475" s="295">
        <f t="shared" si="608"/>
        <v>0</v>
      </c>
      <c r="AI475" s="295">
        <f t="shared" si="634"/>
        <v>0</v>
      </c>
      <c r="AJ475" s="295">
        <f t="shared" si="609"/>
        <v>0</v>
      </c>
      <c r="AK475">
        <v>94</v>
      </c>
      <c r="AL475" s="325">
        <f t="shared" si="610"/>
        <v>0</v>
      </c>
      <c r="AM475" s="325"/>
      <c r="AN475" s="325"/>
      <c r="AO475" s="325"/>
      <c r="AP475" s="325"/>
      <c r="AQ475" s="394"/>
      <c r="AR475" s="360">
        <f t="shared" si="629"/>
        <v>95</v>
      </c>
      <c r="AS475" s="359" t="str">
        <f t="shared" si="593"/>
        <v>dxx95</v>
      </c>
      <c r="AT475" s="334">
        <f t="shared" si="611"/>
        <v>3</v>
      </c>
      <c r="AU475" s="82">
        <f t="shared" si="612"/>
        <v>0</v>
      </c>
      <c r="AV475" s="295">
        <f t="shared" si="613"/>
        <v>0</v>
      </c>
      <c r="AW475" s="295">
        <f t="shared" si="635"/>
        <v>0</v>
      </c>
      <c r="AX475" s="295">
        <f t="shared" si="614"/>
        <v>0</v>
      </c>
      <c r="AY475">
        <v>94</v>
      </c>
      <c r="AZ475" s="325">
        <f t="shared" si="615"/>
        <v>0</v>
      </c>
      <c r="BA475" s="325"/>
      <c r="BB475" s="325"/>
      <c r="BC475" s="325"/>
      <c r="BD475" s="325"/>
      <c r="BE475" s="394"/>
      <c r="BF475" s="360">
        <f t="shared" si="630"/>
        <v>95</v>
      </c>
      <c r="BG475" s="359" t="str">
        <f t="shared" si="594"/>
        <v>dxx95</v>
      </c>
      <c r="BH475" s="334">
        <f t="shared" si="616"/>
        <v>3</v>
      </c>
      <c r="BI475" s="82">
        <f t="shared" si="617"/>
        <v>0</v>
      </c>
      <c r="BJ475" s="295">
        <f t="shared" si="618"/>
        <v>0</v>
      </c>
      <c r="BK475" s="295">
        <f t="shared" si="636"/>
        <v>0</v>
      </c>
      <c r="BL475" s="295">
        <f t="shared" si="619"/>
        <v>0</v>
      </c>
      <c r="BM475">
        <v>94</v>
      </c>
      <c r="BN475" s="325">
        <f t="shared" si="620"/>
        <v>0</v>
      </c>
      <c r="BO475" s="325"/>
      <c r="BP475" s="325"/>
      <c r="BQ475" s="325"/>
      <c r="BR475" s="325"/>
      <c r="BS475" s="394"/>
      <c r="BT475" s="360">
        <f t="shared" si="631"/>
        <v>95</v>
      </c>
      <c r="BU475" s="359" t="str">
        <f t="shared" si="595"/>
        <v>dxx95</v>
      </c>
      <c r="BV475" s="334">
        <f t="shared" si="621"/>
        <v>3</v>
      </c>
      <c r="BW475" s="82">
        <f t="shared" si="622"/>
        <v>0</v>
      </c>
      <c r="BX475" s="295">
        <f t="shared" si="623"/>
        <v>0</v>
      </c>
      <c r="BY475" s="295">
        <f t="shared" si="637"/>
        <v>0</v>
      </c>
      <c r="BZ475" s="295">
        <f t="shared" si="624"/>
        <v>0</v>
      </c>
      <c r="CA475">
        <v>94</v>
      </c>
      <c r="CB475" s="325">
        <f t="shared" si="625"/>
        <v>0</v>
      </c>
      <c r="CC475" s="325"/>
      <c r="CD475" s="325"/>
      <c r="CE475" s="325"/>
      <c r="CF475" s="325"/>
      <c r="CH475" s="394"/>
    </row>
    <row r="476" spans="1:86" ht="15" customHeight="1">
      <c r="A476" s="394"/>
      <c r="B476" s="360">
        <f t="shared" si="626"/>
        <v>96</v>
      </c>
      <c r="C476" s="359" t="str">
        <f t="shared" si="590"/>
        <v>dxx96</v>
      </c>
      <c r="D476" s="334">
        <f t="shared" si="596"/>
        <v>3</v>
      </c>
      <c r="E476" s="82">
        <f t="shared" si="597"/>
        <v>0</v>
      </c>
      <c r="F476" s="295">
        <f t="shared" si="598"/>
        <v>0</v>
      </c>
      <c r="G476" s="295">
        <f t="shared" si="632"/>
        <v>0</v>
      </c>
      <c r="H476" s="295">
        <f t="shared" si="599"/>
        <v>0</v>
      </c>
      <c r="I476" s="156">
        <v>95</v>
      </c>
      <c r="J476" s="325">
        <f t="shared" si="600"/>
        <v>0</v>
      </c>
      <c r="K476" s="325"/>
      <c r="L476" s="325"/>
      <c r="M476" s="325"/>
      <c r="N476" s="325"/>
      <c r="O476" s="394"/>
      <c r="P476" s="360">
        <f t="shared" si="627"/>
        <v>96</v>
      </c>
      <c r="Q476" s="359" t="str">
        <f t="shared" si="591"/>
        <v>dxx96</v>
      </c>
      <c r="R476" s="334">
        <f t="shared" si="601"/>
        <v>3</v>
      </c>
      <c r="S476" s="82">
        <f t="shared" si="602"/>
        <v>0</v>
      </c>
      <c r="T476" s="295">
        <f t="shared" si="603"/>
        <v>0</v>
      </c>
      <c r="U476" s="295">
        <f t="shared" si="633"/>
        <v>0</v>
      </c>
      <c r="V476" s="295">
        <f t="shared" si="604"/>
        <v>0</v>
      </c>
      <c r="W476" s="156">
        <v>95</v>
      </c>
      <c r="X476" s="325">
        <f t="shared" si="605"/>
        <v>0</v>
      </c>
      <c r="Y476" s="325"/>
      <c r="Z476" s="325"/>
      <c r="AA476" s="325"/>
      <c r="AB476" s="325"/>
      <c r="AC476" s="394"/>
      <c r="AD476" s="360">
        <f t="shared" si="628"/>
        <v>96</v>
      </c>
      <c r="AE476" s="359" t="str">
        <f t="shared" si="592"/>
        <v>dxx96</v>
      </c>
      <c r="AF476" s="334">
        <f t="shared" si="606"/>
        <v>3</v>
      </c>
      <c r="AG476" s="82">
        <f t="shared" si="607"/>
        <v>0</v>
      </c>
      <c r="AH476" s="295">
        <f t="shared" si="608"/>
        <v>0</v>
      </c>
      <c r="AI476" s="295">
        <f t="shared" si="634"/>
        <v>0</v>
      </c>
      <c r="AJ476" s="295">
        <f t="shared" si="609"/>
        <v>0</v>
      </c>
      <c r="AK476" s="156">
        <v>95</v>
      </c>
      <c r="AL476" s="325">
        <f t="shared" si="610"/>
        <v>0</v>
      </c>
      <c r="AM476" s="325"/>
      <c r="AN476" s="325"/>
      <c r="AO476" s="325"/>
      <c r="AP476" s="325"/>
      <c r="AQ476" s="394"/>
      <c r="AR476" s="360">
        <f t="shared" si="629"/>
        <v>96</v>
      </c>
      <c r="AS476" s="359" t="str">
        <f t="shared" si="593"/>
        <v>dxx96</v>
      </c>
      <c r="AT476" s="334">
        <f t="shared" si="611"/>
        <v>3</v>
      </c>
      <c r="AU476" s="82">
        <f t="shared" si="612"/>
        <v>0</v>
      </c>
      <c r="AV476" s="295">
        <f t="shared" si="613"/>
        <v>0</v>
      </c>
      <c r="AW476" s="295">
        <f t="shared" si="635"/>
        <v>0</v>
      </c>
      <c r="AX476" s="295">
        <f t="shared" si="614"/>
        <v>0</v>
      </c>
      <c r="AY476" s="156">
        <v>95</v>
      </c>
      <c r="AZ476" s="325">
        <f t="shared" si="615"/>
        <v>0</v>
      </c>
      <c r="BA476" s="325"/>
      <c r="BB476" s="325"/>
      <c r="BC476" s="325"/>
      <c r="BD476" s="325"/>
      <c r="BE476" s="394"/>
      <c r="BF476" s="360">
        <f t="shared" si="630"/>
        <v>96</v>
      </c>
      <c r="BG476" s="359" t="str">
        <f t="shared" si="594"/>
        <v>dxx96</v>
      </c>
      <c r="BH476" s="334">
        <f t="shared" si="616"/>
        <v>3</v>
      </c>
      <c r="BI476" s="82">
        <f t="shared" si="617"/>
        <v>0</v>
      </c>
      <c r="BJ476" s="295">
        <f t="shared" si="618"/>
        <v>0</v>
      </c>
      <c r="BK476" s="295">
        <f t="shared" si="636"/>
        <v>0</v>
      </c>
      <c r="BL476" s="295">
        <f t="shared" si="619"/>
        <v>0</v>
      </c>
      <c r="BM476" s="156">
        <v>95</v>
      </c>
      <c r="BN476" s="325">
        <f t="shared" si="620"/>
        <v>0</v>
      </c>
      <c r="BO476" s="325"/>
      <c r="BP476" s="325"/>
      <c r="BQ476" s="325"/>
      <c r="BR476" s="325"/>
      <c r="BS476" s="394"/>
      <c r="BT476" s="360">
        <f t="shared" si="631"/>
        <v>96</v>
      </c>
      <c r="BU476" s="359" t="str">
        <f t="shared" si="595"/>
        <v>dxx96</v>
      </c>
      <c r="BV476" s="334">
        <f t="shared" si="621"/>
        <v>3</v>
      </c>
      <c r="BW476" s="82">
        <f t="shared" si="622"/>
        <v>0</v>
      </c>
      <c r="BX476" s="295">
        <f t="shared" si="623"/>
        <v>0</v>
      </c>
      <c r="BY476" s="295">
        <f t="shared" si="637"/>
        <v>0</v>
      </c>
      <c r="BZ476" s="295">
        <f t="shared" si="624"/>
        <v>0</v>
      </c>
      <c r="CA476" s="156">
        <v>95</v>
      </c>
      <c r="CB476" s="325">
        <f t="shared" si="625"/>
        <v>0</v>
      </c>
      <c r="CC476" s="325"/>
      <c r="CD476" s="325"/>
      <c r="CE476" s="325"/>
      <c r="CF476" s="325"/>
      <c r="CH476" s="394"/>
    </row>
    <row r="477" spans="1:86" ht="15" customHeight="1">
      <c r="A477" s="394"/>
      <c r="B477" s="360">
        <f t="shared" si="626"/>
        <v>97</v>
      </c>
      <c r="C477" s="359" t="str">
        <f t="shared" si="590"/>
        <v>dxx97</v>
      </c>
      <c r="D477" s="334">
        <f t="shared" si="596"/>
        <v>3</v>
      </c>
      <c r="E477" s="82">
        <f t="shared" si="597"/>
        <v>0</v>
      </c>
      <c r="F477" s="295">
        <f t="shared" si="598"/>
        <v>0</v>
      </c>
      <c r="G477" s="295">
        <f t="shared" si="632"/>
        <v>0</v>
      </c>
      <c r="H477" s="295">
        <f t="shared" si="599"/>
        <v>0</v>
      </c>
      <c r="I477">
        <v>96</v>
      </c>
      <c r="J477" s="325">
        <f t="shared" si="600"/>
        <v>0</v>
      </c>
      <c r="K477" s="325"/>
      <c r="L477" s="325"/>
      <c r="M477" s="325"/>
      <c r="N477" s="325"/>
      <c r="O477" s="394"/>
      <c r="P477" s="360">
        <f t="shared" si="627"/>
        <v>97</v>
      </c>
      <c r="Q477" s="359" t="str">
        <f t="shared" si="591"/>
        <v>dxx97</v>
      </c>
      <c r="R477" s="334">
        <f t="shared" si="601"/>
        <v>3</v>
      </c>
      <c r="S477" s="82">
        <f t="shared" si="602"/>
        <v>0</v>
      </c>
      <c r="T477" s="295">
        <f t="shared" si="603"/>
        <v>0</v>
      </c>
      <c r="U477" s="295">
        <f t="shared" si="633"/>
        <v>0</v>
      </c>
      <c r="V477" s="295">
        <f t="shared" si="604"/>
        <v>0</v>
      </c>
      <c r="W477">
        <v>96</v>
      </c>
      <c r="X477" s="325">
        <f t="shared" si="605"/>
        <v>0</v>
      </c>
      <c r="Y477" s="325"/>
      <c r="Z477" s="325"/>
      <c r="AA477" s="325"/>
      <c r="AB477" s="325"/>
      <c r="AC477" s="394"/>
      <c r="AD477" s="360">
        <f t="shared" si="628"/>
        <v>97</v>
      </c>
      <c r="AE477" s="359" t="str">
        <f t="shared" si="592"/>
        <v>dxx97</v>
      </c>
      <c r="AF477" s="334">
        <f t="shared" si="606"/>
        <v>3</v>
      </c>
      <c r="AG477" s="82">
        <f t="shared" si="607"/>
        <v>0</v>
      </c>
      <c r="AH477" s="295">
        <f t="shared" si="608"/>
        <v>0</v>
      </c>
      <c r="AI477" s="295">
        <f t="shared" si="634"/>
        <v>0</v>
      </c>
      <c r="AJ477" s="295">
        <f t="shared" si="609"/>
        <v>0</v>
      </c>
      <c r="AK477">
        <v>96</v>
      </c>
      <c r="AL477" s="325">
        <f t="shared" si="610"/>
        <v>0</v>
      </c>
      <c r="AM477" s="325"/>
      <c r="AN477" s="325"/>
      <c r="AO477" s="325"/>
      <c r="AP477" s="325"/>
      <c r="AQ477" s="394"/>
      <c r="AR477" s="360">
        <f t="shared" si="629"/>
        <v>97</v>
      </c>
      <c r="AS477" s="359" t="str">
        <f t="shared" ref="AS477:AS500" si="638">IF(AR477=0,"dxx0","dxx"&amp;AR477)</f>
        <v>dxx97</v>
      </c>
      <c r="AT477" s="334">
        <f t="shared" si="611"/>
        <v>3</v>
      </c>
      <c r="AU477" s="82">
        <f t="shared" si="612"/>
        <v>0</v>
      </c>
      <c r="AV477" s="295">
        <f t="shared" si="613"/>
        <v>0</v>
      </c>
      <c r="AW477" s="295">
        <f t="shared" si="635"/>
        <v>0</v>
      </c>
      <c r="AX477" s="295">
        <f t="shared" si="614"/>
        <v>0</v>
      </c>
      <c r="AY477">
        <v>96</v>
      </c>
      <c r="AZ477" s="325">
        <f t="shared" si="615"/>
        <v>0</v>
      </c>
      <c r="BA477" s="325"/>
      <c r="BB477" s="325"/>
      <c r="BC477" s="325"/>
      <c r="BD477" s="325"/>
      <c r="BE477" s="394"/>
      <c r="BF477" s="360">
        <f t="shared" si="630"/>
        <v>97</v>
      </c>
      <c r="BG477" s="359" t="str">
        <f t="shared" ref="BG477:BG500" si="639">IF(BF477=0,"dxx0","dxx"&amp;BF477)</f>
        <v>dxx97</v>
      </c>
      <c r="BH477" s="334">
        <f t="shared" si="616"/>
        <v>3</v>
      </c>
      <c r="BI477" s="82">
        <f t="shared" si="617"/>
        <v>0</v>
      </c>
      <c r="BJ477" s="295">
        <f t="shared" si="618"/>
        <v>0</v>
      </c>
      <c r="BK477" s="295">
        <f t="shared" si="636"/>
        <v>0</v>
      </c>
      <c r="BL477" s="295">
        <f t="shared" si="619"/>
        <v>0</v>
      </c>
      <c r="BM477">
        <v>96</v>
      </c>
      <c r="BN477" s="325">
        <f t="shared" si="620"/>
        <v>0</v>
      </c>
      <c r="BO477" s="325"/>
      <c r="BP477" s="325"/>
      <c r="BQ477" s="325"/>
      <c r="BR477" s="325"/>
      <c r="BS477" s="394"/>
      <c r="BT477" s="360">
        <f t="shared" si="631"/>
        <v>97</v>
      </c>
      <c r="BU477" s="359" t="str">
        <f t="shared" ref="BU477:BU500" si="640">IF(BT477=0,"dxx0","dxx"&amp;BT477)</f>
        <v>dxx97</v>
      </c>
      <c r="BV477" s="334">
        <f t="shared" si="621"/>
        <v>3</v>
      </c>
      <c r="BW477" s="82">
        <f t="shared" si="622"/>
        <v>0</v>
      </c>
      <c r="BX477" s="295">
        <f t="shared" si="623"/>
        <v>0</v>
      </c>
      <c r="BY477" s="295">
        <f t="shared" si="637"/>
        <v>0</v>
      </c>
      <c r="BZ477" s="295">
        <f t="shared" si="624"/>
        <v>0</v>
      </c>
      <c r="CA477">
        <v>96</v>
      </c>
      <c r="CB477" s="325">
        <f t="shared" si="625"/>
        <v>0</v>
      </c>
      <c r="CC477" s="325"/>
      <c r="CD477" s="325"/>
      <c r="CE477" s="325"/>
      <c r="CF477" s="325"/>
      <c r="CH477" s="394"/>
    </row>
    <row r="478" spans="1:86" ht="15" customHeight="1">
      <c r="A478" s="394"/>
      <c r="B478" s="360">
        <f t="shared" si="626"/>
        <v>98</v>
      </c>
      <c r="C478" s="359" t="str">
        <f t="shared" si="590"/>
        <v>dxx98</v>
      </c>
      <c r="D478" s="334">
        <f t="shared" ref="D478:D500" si="641">IF(I478&gt;emp1_fin,3,IF(I478&lt;=emp1_conge,0,2))</f>
        <v>3</v>
      </c>
      <c r="E478" s="82">
        <f t="shared" ref="E478:E500" si="642">IF(D478=2,emp1_vers+J477,0)</f>
        <v>0</v>
      </c>
      <c r="F478" s="295">
        <f t="shared" ref="F478:F500" si="643">IF(D478=3,0,IF(D478=0,0,IF(D477=2,ROUND(emp1_tx*H477,2),ROUND(emp1_tx*emp1_mont_ini,2))))</f>
        <v>0</v>
      </c>
      <c r="G478" s="295">
        <f t="shared" si="632"/>
        <v>0</v>
      </c>
      <c r="H478" s="295">
        <f t="shared" ref="H478:H500" si="644">IF(OR(D478=3,I478=emp1_fin),0,IF(D478=0,H477+J478,H477-G478))</f>
        <v>0</v>
      </c>
      <c r="I478" s="156">
        <v>97</v>
      </c>
      <c r="J478" s="325">
        <f t="shared" ref="J478:J500" si="645">IF(AND(D478=0,D479=2),emp1_int_cumu,0)</f>
        <v>0</v>
      </c>
      <c r="K478" s="325"/>
      <c r="L478" s="325"/>
      <c r="M478" s="325"/>
      <c r="N478" s="325"/>
      <c r="O478" s="394"/>
      <c r="P478" s="360">
        <f t="shared" si="627"/>
        <v>98</v>
      </c>
      <c r="Q478" s="359" t="str">
        <f t="shared" si="591"/>
        <v>dxx98</v>
      </c>
      <c r="R478" s="334">
        <f t="shared" ref="R478:R500" si="646">IF(W478&gt;emp2_fin,3,IF(W478&lt;=emp2_conge,0,2))</f>
        <v>3</v>
      </c>
      <c r="S478" s="82">
        <f t="shared" ref="S478:S500" si="647">IF(R478=2,emp2_vers+X477,0)</f>
        <v>0</v>
      </c>
      <c r="T478" s="295">
        <f t="shared" ref="T478:T500" si="648">IF(R478=3,0,IF(R478=0,0,IF(R477=2,ROUND(emp2_tx*V477,2),ROUND(emp2_tx*emp2_mont_ini,2))))</f>
        <v>0</v>
      </c>
      <c r="U478" s="295">
        <f t="shared" si="633"/>
        <v>0</v>
      </c>
      <c r="V478" s="295">
        <f t="shared" ref="V478:V500" si="649">IF(OR(R478=3,W478=emp2_fin),0,IF(R478=0,V477+X478,V477-U478))</f>
        <v>0</v>
      </c>
      <c r="W478" s="156">
        <v>97</v>
      </c>
      <c r="X478" s="325">
        <f t="shared" ref="X478:X500" si="650">IF(AND(R478=0,R479=2),emp2_int_cumu,0)</f>
        <v>0</v>
      </c>
      <c r="Y478" s="325"/>
      <c r="Z478" s="325"/>
      <c r="AA478" s="325"/>
      <c r="AB478" s="325"/>
      <c r="AC478" s="394"/>
      <c r="AD478" s="360">
        <f t="shared" si="628"/>
        <v>98</v>
      </c>
      <c r="AE478" s="359" t="str">
        <f t="shared" si="592"/>
        <v>dxx98</v>
      </c>
      <c r="AF478" s="334">
        <f t="shared" ref="AF478:AF500" si="651">IF(AK478&gt;emp3_fin,3,IF(AK478&lt;=emp3_conge,0,2))</f>
        <v>3</v>
      </c>
      <c r="AG478" s="82">
        <f t="shared" ref="AG478:AG500" si="652">IF(AF478=2,emp3_vers+AL477,0)</f>
        <v>0</v>
      </c>
      <c r="AH478" s="295">
        <f t="shared" ref="AH478:AH500" si="653">IF(AF478=3,0,IF(AF478=0,0,IF(AF477=2,ROUND(emp3_tx*AJ477,2),ROUND(emp3_tx*emp3_mont_ini,2))))</f>
        <v>0</v>
      </c>
      <c r="AI478" s="295">
        <f t="shared" si="634"/>
        <v>0</v>
      </c>
      <c r="AJ478" s="295">
        <f t="shared" ref="AJ478:AJ500" si="654">IF(OR(AF478=3,AK478=emp3_fin),0,IF(AF478=0,AJ477+AL478,AJ477-AI478))</f>
        <v>0</v>
      </c>
      <c r="AK478" s="156">
        <v>97</v>
      </c>
      <c r="AL478" s="325">
        <f t="shared" ref="AL478:AL500" si="655">IF(AND(AF478=0,AF479=2),emp3_int_cumu,0)</f>
        <v>0</v>
      </c>
      <c r="AM478" s="325"/>
      <c r="AN478" s="325"/>
      <c r="AO478" s="325"/>
      <c r="AP478" s="325"/>
      <c r="AQ478" s="394"/>
      <c r="AR478" s="360">
        <f t="shared" si="629"/>
        <v>98</v>
      </c>
      <c r="AS478" s="359" t="str">
        <f t="shared" si="638"/>
        <v>dxx98</v>
      </c>
      <c r="AT478" s="334">
        <f t="shared" ref="AT478:AT500" si="656">IF(AY478&gt;emp4_fin,3,IF(AY478&lt;=emp4_conge,0,2))</f>
        <v>3</v>
      </c>
      <c r="AU478" s="82">
        <f t="shared" ref="AU478:AU500" si="657">IF(AT478=2,emp4_vers+AZ477,0)</f>
        <v>0</v>
      </c>
      <c r="AV478" s="295">
        <f t="shared" ref="AV478:AV500" si="658">IF(AT478=3,0,IF(AT478=0,0,IF(AT477=2,ROUND(emp4_tx*AX477,2),ROUND(emp4_tx*emp4_mont_ini,2))))</f>
        <v>0</v>
      </c>
      <c r="AW478" s="295">
        <f t="shared" si="635"/>
        <v>0</v>
      </c>
      <c r="AX478" s="295">
        <f t="shared" ref="AX478:AX500" si="659">IF(OR(AT478=3,AY478=emp4_fin),0,IF(AT478=0,AX477+AZ478,AX477-AW478))</f>
        <v>0</v>
      </c>
      <c r="AY478" s="156">
        <v>97</v>
      </c>
      <c r="AZ478" s="325">
        <f t="shared" ref="AZ478:AZ500" si="660">IF(AND(AT478=0,AT479=2),emp4_int_cumu,0)</f>
        <v>0</v>
      </c>
      <c r="BA478" s="325"/>
      <c r="BB478" s="325"/>
      <c r="BC478" s="325"/>
      <c r="BD478" s="325"/>
      <c r="BE478" s="394"/>
      <c r="BF478" s="360">
        <f t="shared" si="630"/>
        <v>98</v>
      </c>
      <c r="BG478" s="359" t="str">
        <f t="shared" si="639"/>
        <v>dxx98</v>
      </c>
      <c r="BH478" s="334">
        <f t="shared" ref="BH478:BH500" si="661">IF(BM478&gt;emp5_fin,3,IF(BM478&lt;=emp5_conge,0,2))</f>
        <v>3</v>
      </c>
      <c r="BI478" s="82">
        <f t="shared" ref="BI478:BI500" si="662">IF(BH478=2,emp5_vers+BN477,0)</f>
        <v>0</v>
      </c>
      <c r="BJ478" s="295">
        <f t="shared" ref="BJ478:BJ500" si="663">IF(BH478=3,0,IF(BH478=0,0,IF(BH477=2,ROUND(emp5_tx*BL477,2),ROUND(emp5_tx*emp5_mont_ini,2))))</f>
        <v>0</v>
      </c>
      <c r="BK478" s="295">
        <f t="shared" si="636"/>
        <v>0</v>
      </c>
      <c r="BL478" s="295">
        <f t="shared" ref="BL478:BL500" si="664">IF(OR(BH478=3,BM478=emp5_fin),0,IF(BH478=0,BL477+BN478,BL477-BK478))</f>
        <v>0</v>
      </c>
      <c r="BM478" s="156">
        <v>97</v>
      </c>
      <c r="BN478" s="325">
        <f t="shared" ref="BN478:BN500" si="665">IF(AND(BH478=0,BH479=2),emp5_int_cumu,0)</f>
        <v>0</v>
      </c>
      <c r="BO478" s="325"/>
      <c r="BP478" s="325"/>
      <c r="BQ478" s="325"/>
      <c r="BR478" s="325"/>
      <c r="BS478" s="394"/>
      <c r="BT478" s="360">
        <f t="shared" si="631"/>
        <v>98</v>
      </c>
      <c r="BU478" s="359" t="str">
        <f t="shared" si="640"/>
        <v>dxx98</v>
      </c>
      <c r="BV478" s="334">
        <f t="shared" ref="BV478:BV500" si="666">IF(CA478&gt;emp6_fin,3,IF(CA478&lt;=emp6_conge,0,2))</f>
        <v>3</v>
      </c>
      <c r="BW478" s="82">
        <f t="shared" ref="BW478:BW500" si="667">IF(BV478=2,emp6_vers+CB477,0)</f>
        <v>0</v>
      </c>
      <c r="BX478" s="295">
        <f t="shared" ref="BX478:BX500" si="668">IF(BV478=3,0,IF(BV478=0,0,IF(BV477=2,ROUND(emp6_tx*BZ477,2),ROUND(emp6_tx*emp6_mont_ini,2))))</f>
        <v>0</v>
      </c>
      <c r="BY478" s="295">
        <f t="shared" si="637"/>
        <v>0</v>
      </c>
      <c r="BZ478" s="295">
        <f t="shared" ref="BZ478:BZ500" si="669">IF(OR(BV478=3,CA478=emp6_fin),0,IF(BV478=0,BZ477+CB478,BZ477-BY478))</f>
        <v>0</v>
      </c>
      <c r="CA478" s="156">
        <v>97</v>
      </c>
      <c r="CB478" s="325">
        <f t="shared" ref="CB478:CB500" si="670">IF(AND(BV478=0,BV479=2),emp6_int_cumu,0)</f>
        <v>0</v>
      </c>
      <c r="CC478" s="325"/>
      <c r="CD478" s="325"/>
      <c r="CE478" s="325"/>
      <c r="CF478" s="325"/>
      <c r="CH478" s="394"/>
    </row>
    <row r="479" spans="1:86" ht="15" customHeight="1">
      <c r="A479" s="394"/>
      <c r="B479" s="360">
        <f t="shared" si="626"/>
        <v>99</v>
      </c>
      <c r="C479" s="359" t="str">
        <f t="shared" si="590"/>
        <v>dxx99</v>
      </c>
      <c r="D479" s="334">
        <f t="shared" si="641"/>
        <v>3</v>
      </c>
      <c r="E479" s="82">
        <f t="shared" si="642"/>
        <v>0</v>
      </c>
      <c r="F479" s="295">
        <f t="shared" si="643"/>
        <v>0</v>
      </c>
      <c r="G479" s="295">
        <f t="shared" si="632"/>
        <v>0</v>
      </c>
      <c r="H479" s="295">
        <f t="shared" si="644"/>
        <v>0</v>
      </c>
      <c r="I479">
        <v>98</v>
      </c>
      <c r="J479" s="325">
        <f t="shared" si="645"/>
        <v>0</v>
      </c>
      <c r="K479" s="325"/>
      <c r="L479" s="325"/>
      <c r="M479" s="325"/>
      <c r="N479" s="325"/>
      <c r="O479" s="394"/>
      <c r="P479" s="360">
        <f t="shared" si="627"/>
        <v>99</v>
      </c>
      <c r="Q479" s="359" t="str">
        <f t="shared" si="591"/>
        <v>dxx99</v>
      </c>
      <c r="R479" s="334">
        <f t="shared" si="646"/>
        <v>3</v>
      </c>
      <c r="S479" s="82">
        <f t="shared" si="647"/>
        <v>0</v>
      </c>
      <c r="T479" s="295">
        <f t="shared" si="648"/>
        <v>0</v>
      </c>
      <c r="U479" s="295">
        <f t="shared" si="633"/>
        <v>0</v>
      </c>
      <c r="V479" s="295">
        <f t="shared" si="649"/>
        <v>0</v>
      </c>
      <c r="W479">
        <v>98</v>
      </c>
      <c r="X479" s="325">
        <f t="shared" si="650"/>
        <v>0</v>
      </c>
      <c r="Y479" s="325"/>
      <c r="Z479" s="325"/>
      <c r="AA479" s="325"/>
      <c r="AB479" s="325"/>
      <c r="AC479" s="394"/>
      <c r="AD479" s="360">
        <f t="shared" si="628"/>
        <v>99</v>
      </c>
      <c r="AE479" s="359" t="str">
        <f t="shared" si="592"/>
        <v>dxx99</v>
      </c>
      <c r="AF479" s="334">
        <f t="shared" si="651"/>
        <v>3</v>
      </c>
      <c r="AG479" s="82">
        <f t="shared" si="652"/>
        <v>0</v>
      </c>
      <c r="AH479" s="295">
        <f t="shared" si="653"/>
        <v>0</v>
      </c>
      <c r="AI479" s="295">
        <f t="shared" si="634"/>
        <v>0</v>
      </c>
      <c r="AJ479" s="295">
        <f t="shared" si="654"/>
        <v>0</v>
      </c>
      <c r="AK479">
        <v>98</v>
      </c>
      <c r="AL479" s="325">
        <f t="shared" si="655"/>
        <v>0</v>
      </c>
      <c r="AM479" s="325"/>
      <c r="AN479" s="325"/>
      <c r="AO479" s="325"/>
      <c r="AP479" s="325"/>
      <c r="AQ479" s="394"/>
      <c r="AR479" s="360">
        <f t="shared" si="629"/>
        <v>99</v>
      </c>
      <c r="AS479" s="359" t="str">
        <f t="shared" si="638"/>
        <v>dxx99</v>
      </c>
      <c r="AT479" s="334">
        <f t="shared" si="656"/>
        <v>3</v>
      </c>
      <c r="AU479" s="82">
        <f t="shared" si="657"/>
        <v>0</v>
      </c>
      <c r="AV479" s="295">
        <f t="shared" si="658"/>
        <v>0</v>
      </c>
      <c r="AW479" s="295">
        <f t="shared" si="635"/>
        <v>0</v>
      </c>
      <c r="AX479" s="295">
        <f t="shared" si="659"/>
        <v>0</v>
      </c>
      <c r="AY479">
        <v>98</v>
      </c>
      <c r="AZ479" s="325">
        <f t="shared" si="660"/>
        <v>0</v>
      </c>
      <c r="BA479" s="325"/>
      <c r="BB479" s="325"/>
      <c r="BC479" s="325"/>
      <c r="BD479" s="325"/>
      <c r="BE479" s="394"/>
      <c r="BF479" s="360">
        <f t="shared" si="630"/>
        <v>99</v>
      </c>
      <c r="BG479" s="359" t="str">
        <f t="shared" si="639"/>
        <v>dxx99</v>
      </c>
      <c r="BH479" s="334">
        <f t="shared" si="661"/>
        <v>3</v>
      </c>
      <c r="BI479" s="82">
        <f t="shared" si="662"/>
        <v>0</v>
      </c>
      <c r="BJ479" s="295">
        <f t="shared" si="663"/>
        <v>0</v>
      </c>
      <c r="BK479" s="295">
        <f t="shared" si="636"/>
        <v>0</v>
      </c>
      <c r="BL479" s="295">
        <f t="shared" si="664"/>
        <v>0</v>
      </c>
      <c r="BM479">
        <v>98</v>
      </c>
      <c r="BN479" s="325">
        <f t="shared" si="665"/>
        <v>0</v>
      </c>
      <c r="BO479" s="325"/>
      <c r="BP479" s="325"/>
      <c r="BQ479" s="325"/>
      <c r="BR479" s="325"/>
      <c r="BS479" s="394"/>
      <c r="BT479" s="360">
        <f t="shared" si="631"/>
        <v>99</v>
      </c>
      <c r="BU479" s="359" t="str">
        <f t="shared" si="640"/>
        <v>dxx99</v>
      </c>
      <c r="BV479" s="334">
        <f t="shared" si="666"/>
        <v>3</v>
      </c>
      <c r="BW479" s="82">
        <f t="shared" si="667"/>
        <v>0</v>
      </c>
      <c r="BX479" s="295">
        <f t="shared" si="668"/>
        <v>0</v>
      </c>
      <c r="BY479" s="295">
        <f t="shared" si="637"/>
        <v>0</v>
      </c>
      <c r="BZ479" s="295">
        <f t="shared" si="669"/>
        <v>0</v>
      </c>
      <c r="CA479">
        <v>98</v>
      </c>
      <c r="CB479" s="325">
        <f t="shared" si="670"/>
        <v>0</v>
      </c>
      <c r="CC479" s="325"/>
      <c r="CD479" s="325"/>
      <c r="CE479" s="325"/>
      <c r="CF479" s="325"/>
      <c r="CH479" s="394"/>
    </row>
    <row r="480" spans="1:86" ht="15" customHeight="1">
      <c r="A480" s="394"/>
      <c r="B480" s="360">
        <f t="shared" si="626"/>
        <v>100</v>
      </c>
      <c r="C480" s="359" t="str">
        <f t="shared" si="590"/>
        <v>dxx100</v>
      </c>
      <c r="D480" s="334">
        <f t="shared" si="641"/>
        <v>3</v>
      </c>
      <c r="E480" s="82">
        <f t="shared" si="642"/>
        <v>0</v>
      </c>
      <c r="F480" s="295">
        <f t="shared" si="643"/>
        <v>0</v>
      </c>
      <c r="G480" s="295">
        <f t="shared" si="632"/>
        <v>0</v>
      </c>
      <c r="H480" s="295">
        <f t="shared" si="644"/>
        <v>0</v>
      </c>
      <c r="I480" s="156">
        <v>99</v>
      </c>
      <c r="J480" s="325">
        <f t="shared" si="645"/>
        <v>0</v>
      </c>
      <c r="K480" s="325"/>
      <c r="L480" s="325"/>
      <c r="M480" s="325"/>
      <c r="N480" s="325"/>
      <c r="O480" s="394"/>
      <c r="P480" s="360">
        <f t="shared" si="627"/>
        <v>100</v>
      </c>
      <c r="Q480" s="359" t="str">
        <f t="shared" si="591"/>
        <v>dxx100</v>
      </c>
      <c r="R480" s="334">
        <f t="shared" si="646"/>
        <v>3</v>
      </c>
      <c r="S480" s="82">
        <f t="shared" si="647"/>
        <v>0</v>
      </c>
      <c r="T480" s="295">
        <f t="shared" si="648"/>
        <v>0</v>
      </c>
      <c r="U480" s="295">
        <f t="shared" si="633"/>
        <v>0</v>
      </c>
      <c r="V480" s="295">
        <f t="shared" si="649"/>
        <v>0</v>
      </c>
      <c r="W480" s="156">
        <v>99</v>
      </c>
      <c r="X480" s="325">
        <f t="shared" si="650"/>
        <v>0</v>
      </c>
      <c r="Y480" s="325"/>
      <c r="Z480" s="325"/>
      <c r="AA480" s="325"/>
      <c r="AB480" s="325"/>
      <c r="AC480" s="394"/>
      <c r="AD480" s="360">
        <f t="shared" si="628"/>
        <v>100</v>
      </c>
      <c r="AE480" s="359" t="str">
        <f t="shared" si="592"/>
        <v>dxx100</v>
      </c>
      <c r="AF480" s="334">
        <f t="shared" si="651"/>
        <v>3</v>
      </c>
      <c r="AG480" s="82">
        <f t="shared" si="652"/>
        <v>0</v>
      </c>
      <c r="AH480" s="295">
        <f t="shared" si="653"/>
        <v>0</v>
      </c>
      <c r="AI480" s="295">
        <f t="shared" si="634"/>
        <v>0</v>
      </c>
      <c r="AJ480" s="295">
        <f t="shared" si="654"/>
        <v>0</v>
      </c>
      <c r="AK480" s="156">
        <v>99</v>
      </c>
      <c r="AL480" s="325">
        <f t="shared" si="655"/>
        <v>0</v>
      </c>
      <c r="AM480" s="325"/>
      <c r="AN480" s="325"/>
      <c r="AO480" s="325"/>
      <c r="AP480" s="325"/>
      <c r="AQ480" s="394"/>
      <c r="AR480" s="360">
        <f t="shared" si="629"/>
        <v>100</v>
      </c>
      <c r="AS480" s="359" t="str">
        <f t="shared" si="638"/>
        <v>dxx100</v>
      </c>
      <c r="AT480" s="334">
        <f t="shared" si="656"/>
        <v>3</v>
      </c>
      <c r="AU480" s="82">
        <f t="shared" si="657"/>
        <v>0</v>
      </c>
      <c r="AV480" s="295">
        <f t="shared" si="658"/>
        <v>0</v>
      </c>
      <c r="AW480" s="295">
        <f t="shared" si="635"/>
        <v>0</v>
      </c>
      <c r="AX480" s="295">
        <f t="shared" si="659"/>
        <v>0</v>
      </c>
      <c r="AY480" s="156">
        <v>99</v>
      </c>
      <c r="AZ480" s="325">
        <f t="shared" si="660"/>
        <v>0</v>
      </c>
      <c r="BA480" s="325"/>
      <c r="BB480" s="325"/>
      <c r="BC480" s="325"/>
      <c r="BD480" s="325"/>
      <c r="BE480" s="394"/>
      <c r="BF480" s="360">
        <f t="shared" si="630"/>
        <v>100</v>
      </c>
      <c r="BG480" s="359" t="str">
        <f t="shared" si="639"/>
        <v>dxx100</v>
      </c>
      <c r="BH480" s="334">
        <f t="shared" si="661"/>
        <v>3</v>
      </c>
      <c r="BI480" s="82">
        <f t="shared" si="662"/>
        <v>0</v>
      </c>
      <c r="BJ480" s="295">
        <f t="shared" si="663"/>
        <v>0</v>
      </c>
      <c r="BK480" s="295">
        <f t="shared" si="636"/>
        <v>0</v>
      </c>
      <c r="BL480" s="295">
        <f t="shared" si="664"/>
        <v>0</v>
      </c>
      <c r="BM480" s="156">
        <v>99</v>
      </c>
      <c r="BN480" s="325">
        <f t="shared" si="665"/>
        <v>0</v>
      </c>
      <c r="BO480" s="325"/>
      <c r="BP480" s="325"/>
      <c r="BQ480" s="325"/>
      <c r="BR480" s="325"/>
      <c r="BS480" s="394"/>
      <c r="BT480" s="360">
        <f t="shared" si="631"/>
        <v>100</v>
      </c>
      <c r="BU480" s="359" t="str">
        <f t="shared" si="640"/>
        <v>dxx100</v>
      </c>
      <c r="BV480" s="334">
        <f t="shared" si="666"/>
        <v>3</v>
      </c>
      <c r="BW480" s="82">
        <f t="shared" si="667"/>
        <v>0</v>
      </c>
      <c r="BX480" s="295">
        <f t="shared" si="668"/>
        <v>0</v>
      </c>
      <c r="BY480" s="295">
        <f t="shared" si="637"/>
        <v>0</v>
      </c>
      <c r="BZ480" s="295">
        <f t="shared" si="669"/>
        <v>0</v>
      </c>
      <c r="CA480" s="156">
        <v>99</v>
      </c>
      <c r="CB480" s="325">
        <f t="shared" si="670"/>
        <v>0</v>
      </c>
      <c r="CC480" s="325"/>
      <c r="CD480" s="325"/>
      <c r="CE480" s="325"/>
      <c r="CF480" s="325"/>
      <c r="CH480" s="394"/>
    </row>
    <row r="481" spans="1:86" ht="15" customHeight="1">
      <c r="A481" s="394"/>
      <c r="B481" s="360">
        <f t="shared" si="626"/>
        <v>101</v>
      </c>
      <c r="C481" s="359" t="str">
        <f t="shared" si="590"/>
        <v>dxx101</v>
      </c>
      <c r="D481" s="334">
        <f t="shared" si="641"/>
        <v>3</v>
      </c>
      <c r="E481" s="82">
        <f t="shared" si="642"/>
        <v>0</v>
      </c>
      <c r="F481" s="295">
        <f t="shared" si="643"/>
        <v>0</v>
      </c>
      <c r="G481" s="295">
        <f t="shared" si="632"/>
        <v>0</v>
      </c>
      <c r="H481" s="295">
        <f t="shared" si="644"/>
        <v>0</v>
      </c>
      <c r="I481">
        <v>100</v>
      </c>
      <c r="J481" s="325">
        <f t="shared" si="645"/>
        <v>0</v>
      </c>
      <c r="K481" s="325"/>
      <c r="L481" s="325"/>
      <c r="M481" s="325"/>
      <c r="N481" s="325"/>
      <c r="O481" s="394"/>
      <c r="P481" s="360">
        <f t="shared" si="627"/>
        <v>101</v>
      </c>
      <c r="Q481" s="359" t="str">
        <f t="shared" si="591"/>
        <v>dxx101</v>
      </c>
      <c r="R481" s="334">
        <f t="shared" si="646"/>
        <v>3</v>
      </c>
      <c r="S481" s="82">
        <f t="shared" si="647"/>
        <v>0</v>
      </c>
      <c r="T481" s="295">
        <f t="shared" si="648"/>
        <v>0</v>
      </c>
      <c r="U481" s="295">
        <f t="shared" si="633"/>
        <v>0</v>
      </c>
      <c r="V481" s="295">
        <f t="shared" si="649"/>
        <v>0</v>
      </c>
      <c r="W481">
        <v>100</v>
      </c>
      <c r="X481" s="325">
        <f t="shared" si="650"/>
        <v>0</v>
      </c>
      <c r="Y481" s="325"/>
      <c r="Z481" s="325"/>
      <c r="AA481" s="325"/>
      <c r="AB481" s="325"/>
      <c r="AC481" s="394"/>
      <c r="AD481" s="360">
        <f t="shared" si="628"/>
        <v>101</v>
      </c>
      <c r="AE481" s="359" t="str">
        <f t="shared" si="592"/>
        <v>dxx101</v>
      </c>
      <c r="AF481" s="334">
        <f t="shared" si="651"/>
        <v>3</v>
      </c>
      <c r="AG481" s="82">
        <f t="shared" si="652"/>
        <v>0</v>
      </c>
      <c r="AH481" s="295">
        <f t="shared" si="653"/>
        <v>0</v>
      </c>
      <c r="AI481" s="295">
        <f t="shared" si="634"/>
        <v>0</v>
      </c>
      <c r="AJ481" s="295">
        <f t="shared" si="654"/>
        <v>0</v>
      </c>
      <c r="AK481">
        <v>100</v>
      </c>
      <c r="AL481" s="325">
        <f t="shared" si="655"/>
        <v>0</v>
      </c>
      <c r="AM481" s="325"/>
      <c r="AN481" s="325"/>
      <c r="AO481" s="325"/>
      <c r="AP481" s="325"/>
      <c r="AQ481" s="394"/>
      <c r="AR481" s="360">
        <f t="shared" si="629"/>
        <v>101</v>
      </c>
      <c r="AS481" s="359" t="str">
        <f t="shared" si="638"/>
        <v>dxx101</v>
      </c>
      <c r="AT481" s="334">
        <f t="shared" si="656"/>
        <v>3</v>
      </c>
      <c r="AU481" s="82">
        <f t="shared" si="657"/>
        <v>0</v>
      </c>
      <c r="AV481" s="295">
        <f t="shared" si="658"/>
        <v>0</v>
      </c>
      <c r="AW481" s="295">
        <f t="shared" si="635"/>
        <v>0</v>
      </c>
      <c r="AX481" s="295">
        <f t="shared" si="659"/>
        <v>0</v>
      </c>
      <c r="AY481">
        <v>100</v>
      </c>
      <c r="AZ481" s="325">
        <f t="shared" si="660"/>
        <v>0</v>
      </c>
      <c r="BA481" s="325"/>
      <c r="BB481" s="325"/>
      <c r="BC481" s="325"/>
      <c r="BD481" s="325"/>
      <c r="BE481" s="394"/>
      <c r="BF481" s="360">
        <f t="shared" si="630"/>
        <v>101</v>
      </c>
      <c r="BG481" s="359" t="str">
        <f t="shared" si="639"/>
        <v>dxx101</v>
      </c>
      <c r="BH481" s="334">
        <f t="shared" si="661"/>
        <v>3</v>
      </c>
      <c r="BI481" s="82">
        <f t="shared" si="662"/>
        <v>0</v>
      </c>
      <c r="BJ481" s="295">
        <f t="shared" si="663"/>
        <v>0</v>
      </c>
      <c r="BK481" s="295">
        <f t="shared" si="636"/>
        <v>0</v>
      </c>
      <c r="BL481" s="295">
        <f t="shared" si="664"/>
        <v>0</v>
      </c>
      <c r="BM481">
        <v>100</v>
      </c>
      <c r="BN481" s="325">
        <f t="shared" si="665"/>
        <v>0</v>
      </c>
      <c r="BO481" s="325"/>
      <c r="BP481" s="325"/>
      <c r="BQ481" s="325"/>
      <c r="BR481" s="325"/>
      <c r="BS481" s="394"/>
      <c r="BT481" s="360">
        <f t="shared" si="631"/>
        <v>101</v>
      </c>
      <c r="BU481" s="359" t="str">
        <f t="shared" si="640"/>
        <v>dxx101</v>
      </c>
      <c r="BV481" s="334">
        <f t="shared" si="666"/>
        <v>3</v>
      </c>
      <c r="BW481" s="82">
        <f t="shared" si="667"/>
        <v>0</v>
      </c>
      <c r="BX481" s="295">
        <f t="shared" si="668"/>
        <v>0</v>
      </c>
      <c r="BY481" s="295">
        <f t="shared" si="637"/>
        <v>0</v>
      </c>
      <c r="BZ481" s="295">
        <f t="shared" si="669"/>
        <v>0</v>
      </c>
      <c r="CA481">
        <v>100</v>
      </c>
      <c r="CB481" s="325">
        <f t="shared" si="670"/>
        <v>0</v>
      </c>
      <c r="CC481" s="325"/>
      <c r="CD481" s="325"/>
      <c r="CE481" s="325"/>
      <c r="CF481" s="325"/>
      <c r="CH481" s="394"/>
    </row>
    <row r="482" spans="1:86" ht="15" customHeight="1">
      <c r="A482" s="394"/>
      <c r="B482" s="360">
        <f t="shared" si="626"/>
        <v>102</v>
      </c>
      <c r="C482" s="359" t="str">
        <f t="shared" si="590"/>
        <v>dxx102</v>
      </c>
      <c r="D482" s="334">
        <f t="shared" si="641"/>
        <v>3</v>
      </c>
      <c r="E482" s="82">
        <f t="shared" si="642"/>
        <v>0</v>
      </c>
      <c r="F482" s="295">
        <f t="shared" si="643"/>
        <v>0</v>
      </c>
      <c r="G482" s="295">
        <f t="shared" si="632"/>
        <v>0</v>
      </c>
      <c r="H482" s="295">
        <f t="shared" si="644"/>
        <v>0</v>
      </c>
      <c r="I482" s="156">
        <v>101</v>
      </c>
      <c r="J482" s="325">
        <f t="shared" si="645"/>
        <v>0</v>
      </c>
      <c r="K482" s="325"/>
      <c r="L482" s="325"/>
      <c r="M482" s="325"/>
      <c r="N482" s="325"/>
      <c r="O482" s="394"/>
      <c r="P482" s="360">
        <f t="shared" si="627"/>
        <v>102</v>
      </c>
      <c r="Q482" s="359" t="str">
        <f t="shared" si="591"/>
        <v>dxx102</v>
      </c>
      <c r="R482" s="334">
        <f t="shared" si="646"/>
        <v>3</v>
      </c>
      <c r="S482" s="82">
        <f t="shared" si="647"/>
        <v>0</v>
      </c>
      <c r="T482" s="295">
        <f t="shared" si="648"/>
        <v>0</v>
      </c>
      <c r="U482" s="295">
        <f t="shared" si="633"/>
        <v>0</v>
      </c>
      <c r="V482" s="295">
        <f t="shared" si="649"/>
        <v>0</v>
      </c>
      <c r="W482" s="156">
        <v>101</v>
      </c>
      <c r="X482" s="325">
        <f t="shared" si="650"/>
        <v>0</v>
      </c>
      <c r="Y482" s="325"/>
      <c r="Z482" s="325"/>
      <c r="AA482" s="325"/>
      <c r="AB482" s="325"/>
      <c r="AC482" s="394"/>
      <c r="AD482" s="360">
        <f t="shared" si="628"/>
        <v>102</v>
      </c>
      <c r="AE482" s="359" t="str">
        <f t="shared" si="592"/>
        <v>dxx102</v>
      </c>
      <c r="AF482" s="334">
        <f t="shared" si="651"/>
        <v>3</v>
      </c>
      <c r="AG482" s="82">
        <f t="shared" si="652"/>
        <v>0</v>
      </c>
      <c r="AH482" s="295">
        <f t="shared" si="653"/>
        <v>0</v>
      </c>
      <c r="AI482" s="295">
        <f t="shared" si="634"/>
        <v>0</v>
      </c>
      <c r="AJ482" s="295">
        <f t="shared" si="654"/>
        <v>0</v>
      </c>
      <c r="AK482" s="156">
        <v>101</v>
      </c>
      <c r="AL482" s="325">
        <f t="shared" si="655"/>
        <v>0</v>
      </c>
      <c r="AM482" s="325"/>
      <c r="AN482" s="325"/>
      <c r="AO482" s="325"/>
      <c r="AP482" s="325"/>
      <c r="AQ482" s="394"/>
      <c r="AR482" s="360">
        <f t="shared" si="629"/>
        <v>102</v>
      </c>
      <c r="AS482" s="359" t="str">
        <f t="shared" si="638"/>
        <v>dxx102</v>
      </c>
      <c r="AT482" s="334">
        <f t="shared" si="656"/>
        <v>3</v>
      </c>
      <c r="AU482" s="82">
        <f t="shared" si="657"/>
        <v>0</v>
      </c>
      <c r="AV482" s="295">
        <f t="shared" si="658"/>
        <v>0</v>
      </c>
      <c r="AW482" s="295">
        <f t="shared" si="635"/>
        <v>0</v>
      </c>
      <c r="AX482" s="295">
        <f t="shared" si="659"/>
        <v>0</v>
      </c>
      <c r="AY482" s="156">
        <v>101</v>
      </c>
      <c r="AZ482" s="325">
        <f t="shared" si="660"/>
        <v>0</v>
      </c>
      <c r="BA482" s="325"/>
      <c r="BB482" s="325"/>
      <c r="BC482" s="325"/>
      <c r="BD482" s="325"/>
      <c r="BE482" s="394"/>
      <c r="BF482" s="360">
        <f t="shared" si="630"/>
        <v>102</v>
      </c>
      <c r="BG482" s="359" t="str">
        <f t="shared" si="639"/>
        <v>dxx102</v>
      </c>
      <c r="BH482" s="334">
        <f t="shared" si="661"/>
        <v>3</v>
      </c>
      <c r="BI482" s="82">
        <f t="shared" si="662"/>
        <v>0</v>
      </c>
      <c r="BJ482" s="295">
        <f t="shared" si="663"/>
        <v>0</v>
      </c>
      <c r="BK482" s="295">
        <f t="shared" si="636"/>
        <v>0</v>
      </c>
      <c r="BL482" s="295">
        <f t="shared" si="664"/>
        <v>0</v>
      </c>
      <c r="BM482" s="156">
        <v>101</v>
      </c>
      <c r="BN482" s="325">
        <f t="shared" si="665"/>
        <v>0</v>
      </c>
      <c r="BO482" s="325"/>
      <c r="BP482" s="325"/>
      <c r="BQ482" s="325"/>
      <c r="BR482" s="325"/>
      <c r="BS482" s="394"/>
      <c r="BT482" s="360">
        <f t="shared" si="631"/>
        <v>102</v>
      </c>
      <c r="BU482" s="359" t="str">
        <f t="shared" si="640"/>
        <v>dxx102</v>
      </c>
      <c r="BV482" s="334">
        <f t="shared" si="666"/>
        <v>3</v>
      </c>
      <c r="BW482" s="82">
        <f t="shared" si="667"/>
        <v>0</v>
      </c>
      <c r="BX482" s="295">
        <f t="shared" si="668"/>
        <v>0</v>
      </c>
      <c r="BY482" s="295">
        <f t="shared" si="637"/>
        <v>0</v>
      </c>
      <c r="BZ482" s="295">
        <f t="shared" si="669"/>
        <v>0</v>
      </c>
      <c r="CA482" s="156">
        <v>101</v>
      </c>
      <c r="CB482" s="325">
        <f t="shared" si="670"/>
        <v>0</v>
      </c>
      <c r="CC482" s="325"/>
      <c r="CD482" s="325"/>
      <c r="CE482" s="325"/>
      <c r="CF482" s="325"/>
      <c r="CH482" s="394"/>
    </row>
    <row r="483" spans="1:86" ht="15" customHeight="1">
      <c r="A483" s="394"/>
      <c r="B483" s="360">
        <f t="shared" si="626"/>
        <v>103</v>
      </c>
      <c r="C483" s="359" t="str">
        <f t="shared" si="590"/>
        <v>dxx103</v>
      </c>
      <c r="D483" s="334">
        <f t="shared" si="641"/>
        <v>3</v>
      </c>
      <c r="E483" s="82">
        <f t="shared" si="642"/>
        <v>0</v>
      </c>
      <c r="F483" s="295">
        <f t="shared" si="643"/>
        <v>0</v>
      </c>
      <c r="G483" s="295">
        <f t="shared" si="632"/>
        <v>0</v>
      </c>
      <c r="H483" s="295">
        <f t="shared" si="644"/>
        <v>0</v>
      </c>
      <c r="I483">
        <v>102</v>
      </c>
      <c r="J483" s="325">
        <f t="shared" si="645"/>
        <v>0</v>
      </c>
      <c r="K483" s="325"/>
      <c r="L483" s="325"/>
      <c r="M483" s="325"/>
      <c r="N483" s="325"/>
      <c r="O483" s="394"/>
      <c r="P483" s="360">
        <f t="shared" si="627"/>
        <v>103</v>
      </c>
      <c r="Q483" s="359" t="str">
        <f t="shared" si="591"/>
        <v>dxx103</v>
      </c>
      <c r="R483" s="334">
        <f t="shared" si="646"/>
        <v>3</v>
      </c>
      <c r="S483" s="82">
        <f t="shared" si="647"/>
        <v>0</v>
      </c>
      <c r="T483" s="295">
        <f t="shared" si="648"/>
        <v>0</v>
      </c>
      <c r="U483" s="295">
        <f t="shared" si="633"/>
        <v>0</v>
      </c>
      <c r="V483" s="295">
        <f t="shared" si="649"/>
        <v>0</v>
      </c>
      <c r="W483">
        <v>102</v>
      </c>
      <c r="X483" s="325">
        <f t="shared" si="650"/>
        <v>0</v>
      </c>
      <c r="Y483" s="325"/>
      <c r="Z483" s="325"/>
      <c r="AA483" s="325"/>
      <c r="AB483" s="325"/>
      <c r="AC483" s="394"/>
      <c r="AD483" s="360">
        <f t="shared" si="628"/>
        <v>103</v>
      </c>
      <c r="AE483" s="359" t="str">
        <f t="shared" si="592"/>
        <v>dxx103</v>
      </c>
      <c r="AF483" s="334">
        <f t="shared" si="651"/>
        <v>3</v>
      </c>
      <c r="AG483" s="82">
        <f t="shared" si="652"/>
        <v>0</v>
      </c>
      <c r="AH483" s="295">
        <f t="shared" si="653"/>
        <v>0</v>
      </c>
      <c r="AI483" s="295">
        <f t="shared" si="634"/>
        <v>0</v>
      </c>
      <c r="AJ483" s="295">
        <f t="shared" si="654"/>
        <v>0</v>
      </c>
      <c r="AK483">
        <v>102</v>
      </c>
      <c r="AL483" s="325">
        <f t="shared" si="655"/>
        <v>0</v>
      </c>
      <c r="AM483" s="325"/>
      <c r="AN483" s="325"/>
      <c r="AO483" s="325"/>
      <c r="AP483" s="325"/>
      <c r="AQ483" s="394"/>
      <c r="AR483" s="360">
        <f t="shared" si="629"/>
        <v>103</v>
      </c>
      <c r="AS483" s="359" t="str">
        <f t="shared" si="638"/>
        <v>dxx103</v>
      </c>
      <c r="AT483" s="334">
        <f t="shared" si="656"/>
        <v>3</v>
      </c>
      <c r="AU483" s="82">
        <f t="shared" si="657"/>
        <v>0</v>
      </c>
      <c r="AV483" s="295">
        <f t="shared" si="658"/>
        <v>0</v>
      </c>
      <c r="AW483" s="295">
        <f t="shared" si="635"/>
        <v>0</v>
      </c>
      <c r="AX483" s="295">
        <f t="shared" si="659"/>
        <v>0</v>
      </c>
      <c r="AY483">
        <v>102</v>
      </c>
      <c r="AZ483" s="325">
        <f t="shared" si="660"/>
        <v>0</v>
      </c>
      <c r="BA483" s="325"/>
      <c r="BB483" s="325"/>
      <c r="BC483" s="325"/>
      <c r="BD483" s="325"/>
      <c r="BE483" s="394"/>
      <c r="BF483" s="360">
        <f t="shared" si="630"/>
        <v>103</v>
      </c>
      <c r="BG483" s="359" t="str">
        <f t="shared" si="639"/>
        <v>dxx103</v>
      </c>
      <c r="BH483" s="334">
        <f t="shared" si="661"/>
        <v>3</v>
      </c>
      <c r="BI483" s="82">
        <f t="shared" si="662"/>
        <v>0</v>
      </c>
      <c r="BJ483" s="295">
        <f t="shared" si="663"/>
        <v>0</v>
      </c>
      <c r="BK483" s="295">
        <f t="shared" si="636"/>
        <v>0</v>
      </c>
      <c r="BL483" s="295">
        <f t="shared" si="664"/>
        <v>0</v>
      </c>
      <c r="BM483">
        <v>102</v>
      </c>
      <c r="BN483" s="325">
        <f t="shared" si="665"/>
        <v>0</v>
      </c>
      <c r="BO483" s="325"/>
      <c r="BP483" s="325"/>
      <c r="BQ483" s="325"/>
      <c r="BR483" s="325"/>
      <c r="BS483" s="394"/>
      <c r="BT483" s="360">
        <f t="shared" si="631"/>
        <v>103</v>
      </c>
      <c r="BU483" s="359" t="str">
        <f t="shared" si="640"/>
        <v>dxx103</v>
      </c>
      <c r="BV483" s="334">
        <f t="shared" si="666"/>
        <v>3</v>
      </c>
      <c r="BW483" s="82">
        <f t="shared" si="667"/>
        <v>0</v>
      </c>
      <c r="BX483" s="295">
        <f t="shared" si="668"/>
        <v>0</v>
      </c>
      <c r="BY483" s="295">
        <f t="shared" si="637"/>
        <v>0</v>
      </c>
      <c r="BZ483" s="295">
        <f t="shared" si="669"/>
        <v>0</v>
      </c>
      <c r="CA483">
        <v>102</v>
      </c>
      <c r="CB483" s="325">
        <f t="shared" si="670"/>
        <v>0</v>
      </c>
      <c r="CC483" s="325"/>
      <c r="CD483" s="325"/>
      <c r="CE483" s="325"/>
      <c r="CF483" s="325"/>
      <c r="CH483" s="394"/>
    </row>
    <row r="484" spans="1:86" ht="15" customHeight="1">
      <c r="A484" s="394"/>
      <c r="B484" s="360">
        <f t="shared" si="626"/>
        <v>104</v>
      </c>
      <c r="C484" s="359" t="str">
        <f t="shared" si="590"/>
        <v>dxx104</v>
      </c>
      <c r="D484" s="334">
        <f t="shared" si="641"/>
        <v>3</v>
      </c>
      <c r="E484" s="82">
        <f t="shared" si="642"/>
        <v>0</v>
      </c>
      <c r="F484" s="295">
        <f t="shared" si="643"/>
        <v>0</v>
      </c>
      <c r="G484" s="295">
        <f t="shared" si="632"/>
        <v>0</v>
      </c>
      <c r="H484" s="295">
        <f t="shared" si="644"/>
        <v>0</v>
      </c>
      <c r="I484">
        <v>103</v>
      </c>
      <c r="J484" s="325">
        <f t="shared" si="645"/>
        <v>0</v>
      </c>
      <c r="K484" s="325"/>
      <c r="L484" s="325"/>
      <c r="M484" s="325"/>
      <c r="N484" s="325"/>
      <c r="O484" s="394"/>
      <c r="P484" s="360">
        <f t="shared" si="627"/>
        <v>104</v>
      </c>
      <c r="Q484" s="359" t="str">
        <f t="shared" si="591"/>
        <v>dxx104</v>
      </c>
      <c r="R484" s="334">
        <f t="shared" si="646"/>
        <v>3</v>
      </c>
      <c r="S484" s="82">
        <f t="shared" si="647"/>
        <v>0</v>
      </c>
      <c r="T484" s="295">
        <f t="shared" si="648"/>
        <v>0</v>
      </c>
      <c r="U484" s="295">
        <f t="shared" si="633"/>
        <v>0</v>
      </c>
      <c r="V484" s="295">
        <f t="shared" si="649"/>
        <v>0</v>
      </c>
      <c r="W484">
        <v>103</v>
      </c>
      <c r="X484" s="325">
        <f t="shared" si="650"/>
        <v>0</v>
      </c>
      <c r="Y484" s="325"/>
      <c r="Z484" s="325"/>
      <c r="AA484" s="325"/>
      <c r="AB484" s="325"/>
      <c r="AC484" s="394"/>
      <c r="AD484" s="360">
        <f t="shared" si="628"/>
        <v>104</v>
      </c>
      <c r="AE484" s="359" t="str">
        <f t="shared" si="592"/>
        <v>dxx104</v>
      </c>
      <c r="AF484" s="334">
        <f t="shared" si="651"/>
        <v>3</v>
      </c>
      <c r="AG484" s="82">
        <f t="shared" si="652"/>
        <v>0</v>
      </c>
      <c r="AH484" s="295">
        <f t="shared" si="653"/>
        <v>0</v>
      </c>
      <c r="AI484" s="295">
        <f t="shared" si="634"/>
        <v>0</v>
      </c>
      <c r="AJ484" s="295">
        <f t="shared" si="654"/>
        <v>0</v>
      </c>
      <c r="AK484">
        <v>103</v>
      </c>
      <c r="AL484" s="325">
        <f t="shared" si="655"/>
        <v>0</v>
      </c>
      <c r="AM484" s="325"/>
      <c r="AN484" s="325"/>
      <c r="AO484" s="325"/>
      <c r="AP484" s="325"/>
      <c r="AQ484" s="394"/>
      <c r="AR484" s="360">
        <f t="shared" si="629"/>
        <v>104</v>
      </c>
      <c r="AS484" s="359" t="str">
        <f t="shared" si="638"/>
        <v>dxx104</v>
      </c>
      <c r="AT484" s="334">
        <f t="shared" si="656"/>
        <v>3</v>
      </c>
      <c r="AU484" s="82">
        <f t="shared" si="657"/>
        <v>0</v>
      </c>
      <c r="AV484" s="295">
        <f t="shared" si="658"/>
        <v>0</v>
      </c>
      <c r="AW484" s="295">
        <f t="shared" si="635"/>
        <v>0</v>
      </c>
      <c r="AX484" s="295">
        <f t="shared" si="659"/>
        <v>0</v>
      </c>
      <c r="AY484">
        <v>103</v>
      </c>
      <c r="AZ484" s="325">
        <f t="shared" si="660"/>
        <v>0</v>
      </c>
      <c r="BA484" s="325"/>
      <c r="BB484" s="325"/>
      <c r="BC484" s="325"/>
      <c r="BD484" s="325"/>
      <c r="BE484" s="394"/>
      <c r="BF484" s="360">
        <f t="shared" si="630"/>
        <v>104</v>
      </c>
      <c r="BG484" s="359" t="str">
        <f t="shared" si="639"/>
        <v>dxx104</v>
      </c>
      <c r="BH484" s="334">
        <f t="shared" si="661"/>
        <v>3</v>
      </c>
      <c r="BI484" s="82">
        <f t="shared" si="662"/>
        <v>0</v>
      </c>
      <c r="BJ484" s="295">
        <f t="shared" si="663"/>
        <v>0</v>
      </c>
      <c r="BK484" s="295">
        <f t="shared" si="636"/>
        <v>0</v>
      </c>
      <c r="BL484" s="295">
        <f t="shared" si="664"/>
        <v>0</v>
      </c>
      <c r="BM484">
        <v>103</v>
      </c>
      <c r="BN484" s="325">
        <f t="shared" si="665"/>
        <v>0</v>
      </c>
      <c r="BO484" s="325"/>
      <c r="BP484" s="325"/>
      <c r="BQ484" s="325"/>
      <c r="BR484" s="325"/>
      <c r="BS484" s="394"/>
      <c r="BT484" s="360">
        <f t="shared" si="631"/>
        <v>104</v>
      </c>
      <c r="BU484" s="359" t="str">
        <f t="shared" si="640"/>
        <v>dxx104</v>
      </c>
      <c r="BV484" s="334">
        <f t="shared" si="666"/>
        <v>3</v>
      </c>
      <c r="BW484" s="82">
        <f t="shared" si="667"/>
        <v>0</v>
      </c>
      <c r="BX484" s="295">
        <f t="shared" si="668"/>
        <v>0</v>
      </c>
      <c r="BY484" s="295">
        <f t="shared" si="637"/>
        <v>0</v>
      </c>
      <c r="BZ484" s="295">
        <f t="shared" si="669"/>
        <v>0</v>
      </c>
      <c r="CA484">
        <v>103</v>
      </c>
      <c r="CB484" s="325">
        <f t="shared" si="670"/>
        <v>0</v>
      </c>
      <c r="CC484" s="325"/>
      <c r="CD484" s="325"/>
      <c r="CE484" s="325"/>
      <c r="CF484" s="325"/>
      <c r="CH484" s="394"/>
    </row>
    <row r="485" spans="1:86" ht="15" customHeight="1">
      <c r="A485" s="394"/>
      <c r="B485" s="360">
        <f t="shared" si="626"/>
        <v>105</v>
      </c>
      <c r="C485" s="359" t="str">
        <f t="shared" si="590"/>
        <v>dxx105</v>
      </c>
      <c r="D485" s="334">
        <f t="shared" si="641"/>
        <v>3</v>
      </c>
      <c r="E485" s="82">
        <f t="shared" si="642"/>
        <v>0</v>
      </c>
      <c r="F485" s="295">
        <f t="shared" si="643"/>
        <v>0</v>
      </c>
      <c r="G485" s="295">
        <f t="shared" si="632"/>
        <v>0</v>
      </c>
      <c r="H485" s="295">
        <f t="shared" si="644"/>
        <v>0</v>
      </c>
      <c r="I485" s="156">
        <v>104</v>
      </c>
      <c r="J485" s="325">
        <f t="shared" si="645"/>
        <v>0</v>
      </c>
      <c r="K485" s="325"/>
      <c r="L485" s="325"/>
      <c r="M485" s="325"/>
      <c r="N485" s="325"/>
      <c r="O485" s="394"/>
      <c r="P485" s="360">
        <f t="shared" si="627"/>
        <v>105</v>
      </c>
      <c r="Q485" s="359" t="str">
        <f t="shared" si="591"/>
        <v>dxx105</v>
      </c>
      <c r="R485" s="334">
        <f t="shared" si="646"/>
        <v>3</v>
      </c>
      <c r="S485" s="82">
        <f t="shared" si="647"/>
        <v>0</v>
      </c>
      <c r="T485" s="295">
        <f t="shared" si="648"/>
        <v>0</v>
      </c>
      <c r="U485" s="295">
        <f t="shared" si="633"/>
        <v>0</v>
      </c>
      <c r="V485" s="295">
        <f t="shared" si="649"/>
        <v>0</v>
      </c>
      <c r="W485" s="156">
        <v>104</v>
      </c>
      <c r="X485" s="325">
        <f t="shared" si="650"/>
        <v>0</v>
      </c>
      <c r="Y485" s="325"/>
      <c r="Z485" s="325"/>
      <c r="AA485" s="325"/>
      <c r="AB485" s="325"/>
      <c r="AC485" s="394"/>
      <c r="AD485" s="360">
        <f t="shared" si="628"/>
        <v>105</v>
      </c>
      <c r="AE485" s="359" t="str">
        <f t="shared" si="592"/>
        <v>dxx105</v>
      </c>
      <c r="AF485" s="334">
        <f t="shared" si="651"/>
        <v>3</v>
      </c>
      <c r="AG485" s="82">
        <f t="shared" si="652"/>
        <v>0</v>
      </c>
      <c r="AH485" s="295">
        <f t="shared" si="653"/>
        <v>0</v>
      </c>
      <c r="AI485" s="295">
        <f t="shared" si="634"/>
        <v>0</v>
      </c>
      <c r="AJ485" s="295">
        <f t="shared" si="654"/>
        <v>0</v>
      </c>
      <c r="AK485" s="156">
        <v>104</v>
      </c>
      <c r="AL485" s="325">
        <f t="shared" si="655"/>
        <v>0</v>
      </c>
      <c r="AM485" s="325"/>
      <c r="AN485" s="325"/>
      <c r="AO485" s="325"/>
      <c r="AP485" s="325"/>
      <c r="AQ485" s="394"/>
      <c r="AR485" s="360">
        <f t="shared" si="629"/>
        <v>105</v>
      </c>
      <c r="AS485" s="359" t="str">
        <f t="shared" si="638"/>
        <v>dxx105</v>
      </c>
      <c r="AT485" s="334">
        <f t="shared" si="656"/>
        <v>3</v>
      </c>
      <c r="AU485" s="82">
        <f t="shared" si="657"/>
        <v>0</v>
      </c>
      <c r="AV485" s="295">
        <f t="shared" si="658"/>
        <v>0</v>
      </c>
      <c r="AW485" s="295">
        <f t="shared" si="635"/>
        <v>0</v>
      </c>
      <c r="AX485" s="295">
        <f t="shared" si="659"/>
        <v>0</v>
      </c>
      <c r="AY485" s="156">
        <v>104</v>
      </c>
      <c r="AZ485" s="325">
        <f t="shared" si="660"/>
        <v>0</v>
      </c>
      <c r="BA485" s="325"/>
      <c r="BB485" s="325"/>
      <c r="BC485" s="325"/>
      <c r="BD485" s="325"/>
      <c r="BE485" s="394"/>
      <c r="BF485" s="360">
        <f t="shared" si="630"/>
        <v>105</v>
      </c>
      <c r="BG485" s="359" t="str">
        <f t="shared" si="639"/>
        <v>dxx105</v>
      </c>
      <c r="BH485" s="334">
        <f t="shared" si="661"/>
        <v>3</v>
      </c>
      <c r="BI485" s="82">
        <f t="shared" si="662"/>
        <v>0</v>
      </c>
      <c r="BJ485" s="295">
        <f t="shared" si="663"/>
        <v>0</v>
      </c>
      <c r="BK485" s="295">
        <f t="shared" si="636"/>
        <v>0</v>
      </c>
      <c r="BL485" s="295">
        <f t="shared" si="664"/>
        <v>0</v>
      </c>
      <c r="BM485" s="156">
        <v>104</v>
      </c>
      <c r="BN485" s="325">
        <f t="shared" si="665"/>
        <v>0</v>
      </c>
      <c r="BO485" s="325"/>
      <c r="BP485" s="325"/>
      <c r="BQ485" s="325"/>
      <c r="BR485" s="325"/>
      <c r="BS485" s="394"/>
      <c r="BT485" s="360">
        <f t="shared" si="631"/>
        <v>105</v>
      </c>
      <c r="BU485" s="359" t="str">
        <f t="shared" si="640"/>
        <v>dxx105</v>
      </c>
      <c r="BV485" s="334">
        <f t="shared" si="666"/>
        <v>3</v>
      </c>
      <c r="BW485" s="82">
        <f t="shared" si="667"/>
        <v>0</v>
      </c>
      <c r="BX485" s="295">
        <f t="shared" si="668"/>
        <v>0</v>
      </c>
      <c r="BY485" s="295">
        <f t="shared" si="637"/>
        <v>0</v>
      </c>
      <c r="BZ485" s="295">
        <f t="shared" si="669"/>
        <v>0</v>
      </c>
      <c r="CA485" s="156">
        <v>104</v>
      </c>
      <c r="CB485" s="325">
        <f t="shared" si="670"/>
        <v>0</v>
      </c>
      <c r="CC485" s="325"/>
      <c r="CD485" s="325"/>
      <c r="CE485" s="325"/>
      <c r="CF485" s="325"/>
      <c r="CH485" s="394"/>
    </row>
    <row r="486" spans="1:86" ht="15" customHeight="1">
      <c r="A486" s="394"/>
      <c r="B486" s="360">
        <f t="shared" si="626"/>
        <v>106</v>
      </c>
      <c r="C486" s="359" t="str">
        <f t="shared" si="590"/>
        <v>dxx106</v>
      </c>
      <c r="D486" s="334">
        <f t="shared" si="641"/>
        <v>3</v>
      </c>
      <c r="E486" s="82">
        <f t="shared" si="642"/>
        <v>0</v>
      </c>
      <c r="F486" s="295">
        <f t="shared" si="643"/>
        <v>0</v>
      </c>
      <c r="G486" s="295">
        <f t="shared" si="632"/>
        <v>0</v>
      </c>
      <c r="H486" s="295">
        <f t="shared" si="644"/>
        <v>0</v>
      </c>
      <c r="I486">
        <v>105</v>
      </c>
      <c r="J486" s="325">
        <f t="shared" si="645"/>
        <v>0</v>
      </c>
      <c r="K486" s="325"/>
      <c r="L486" s="325"/>
      <c r="M486" s="325"/>
      <c r="N486" s="325"/>
      <c r="O486" s="394"/>
      <c r="P486" s="360">
        <f t="shared" si="627"/>
        <v>106</v>
      </c>
      <c r="Q486" s="359" t="str">
        <f t="shared" si="591"/>
        <v>dxx106</v>
      </c>
      <c r="R486" s="334">
        <f t="shared" si="646"/>
        <v>3</v>
      </c>
      <c r="S486" s="82">
        <f t="shared" si="647"/>
        <v>0</v>
      </c>
      <c r="T486" s="295">
        <f t="shared" si="648"/>
        <v>0</v>
      </c>
      <c r="U486" s="295">
        <f t="shared" si="633"/>
        <v>0</v>
      </c>
      <c r="V486" s="295">
        <f t="shared" si="649"/>
        <v>0</v>
      </c>
      <c r="W486">
        <v>105</v>
      </c>
      <c r="X486" s="325">
        <f t="shared" si="650"/>
        <v>0</v>
      </c>
      <c r="Y486" s="325"/>
      <c r="Z486" s="325"/>
      <c r="AA486" s="325"/>
      <c r="AB486" s="325"/>
      <c r="AC486" s="394"/>
      <c r="AD486" s="360">
        <f t="shared" si="628"/>
        <v>106</v>
      </c>
      <c r="AE486" s="359" t="str">
        <f t="shared" si="592"/>
        <v>dxx106</v>
      </c>
      <c r="AF486" s="334">
        <f t="shared" si="651"/>
        <v>3</v>
      </c>
      <c r="AG486" s="82">
        <f t="shared" si="652"/>
        <v>0</v>
      </c>
      <c r="AH486" s="295">
        <f t="shared" si="653"/>
        <v>0</v>
      </c>
      <c r="AI486" s="295">
        <f t="shared" si="634"/>
        <v>0</v>
      </c>
      <c r="AJ486" s="295">
        <f t="shared" si="654"/>
        <v>0</v>
      </c>
      <c r="AK486">
        <v>105</v>
      </c>
      <c r="AL486" s="325">
        <f t="shared" si="655"/>
        <v>0</v>
      </c>
      <c r="AM486" s="325"/>
      <c r="AN486" s="325"/>
      <c r="AO486" s="325"/>
      <c r="AP486" s="325"/>
      <c r="AQ486" s="394"/>
      <c r="AR486" s="360">
        <f t="shared" si="629"/>
        <v>106</v>
      </c>
      <c r="AS486" s="359" t="str">
        <f t="shared" si="638"/>
        <v>dxx106</v>
      </c>
      <c r="AT486" s="334">
        <f t="shared" si="656"/>
        <v>3</v>
      </c>
      <c r="AU486" s="82">
        <f t="shared" si="657"/>
        <v>0</v>
      </c>
      <c r="AV486" s="295">
        <f t="shared" si="658"/>
        <v>0</v>
      </c>
      <c r="AW486" s="295">
        <f t="shared" si="635"/>
        <v>0</v>
      </c>
      <c r="AX486" s="295">
        <f t="shared" si="659"/>
        <v>0</v>
      </c>
      <c r="AY486">
        <v>105</v>
      </c>
      <c r="AZ486" s="325">
        <f t="shared" si="660"/>
        <v>0</v>
      </c>
      <c r="BA486" s="325"/>
      <c r="BB486" s="325"/>
      <c r="BC486" s="325"/>
      <c r="BD486" s="325"/>
      <c r="BE486" s="394"/>
      <c r="BF486" s="360">
        <f t="shared" si="630"/>
        <v>106</v>
      </c>
      <c r="BG486" s="359" t="str">
        <f t="shared" si="639"/>
        <v>dxx106</v>
      </c>
      <c r="BH486" s="334">
        <f t="shared" si="661"/>
        <v>3</v>
      </c>
      <c r="BI486" s="82">
        <f t="shared" si="662"/>
        <v>0</v>
      </c>
      <c r="BJ486" s="295">
        <f t="shared" si="663"/>
        <v>0</v>
      </c>
      <c r="BK486" s="295">
        <f t="shared" si="636"/>
        <v>0</v>
      </c>
      <c r="BL486" s="295">
        <f t="shared" si="664"/>
        <v>0</v>
      </c>
      <c r="BM486">
        <v>105</v>
      </c>
      <c r="BN486" s="325">
        <f t="shared" si="665"/>
        <v>0</v>
      </c>
      <c r="BO486" s="325"/>
      <c r="BP486" s="325"/>
      <c r="BQ486" s="325"/>
      <c r="BR486" s="325"/>
      <c r="BS486" s="394"/>
      <c r="BT486" s="360">
        <f t="shared" si="631"/>
        <v>106</v>
      </c>
      <c r="BU486" s="359" t="str">
        <f t="shared" si="640"/>
        <v>dxx106</v>
      </c>
      <c r="BV486" s="334">
        <f t="shared" si="666"/>
        <v>3</v>
      </c>
      <c r="BW486" s="82">
        <f t="shared" si="667"/>
        <v>0</v>
      </c>
      <c r="BX486" s="295">
        <f t="shared" si="668"/>
        <v>0</v>
      </c>
      <c r="BY486" s="295">
        <f t="shared" si="637"/>
        <v>0</v>
      </c>
      <c r="BZ486" s="295">
        <f t="shared" si="669"/>
        <v>0</v>
      </c>
      <c r="CA486">
        <v>105</v>
      </c>
      <c r="CB486" s="325">
        <f t="shared" si="670"/>
        <v>0</v>
      </c>
      <c r="CC486" s="325"/>
      <c r="CD486" s="325"/>
      <c r="CE486" s="325"/>
      <c r="CF486" s="325"/>
      <c r="CH486" s="394"/>
    </row>
    <row r="487" spans="1:86" ht="15" customHeight="1">
      <c r="A487" s="394"/>
      <c r="B487" s="360">
        <f t="shared" si="626"/>
        <v>107</v>
      </c>
      <c r="C487" s="359" t="str">
        <f t="shared" si="590"/>
        <v>dxx107</v>
      </c>
      <c r="D487" s="334">
        <f t="shared" si="641"/>
        <v>3</v>
      </c>
      <c r="E487" s="82">
        <f t="shared" si="642"/>
        <v>0</v>
      </c>
      <c r="F487" s="295">
        <f t="shared" si="643"/>
        <v>0</v>
      </c>
      <c r="G487" s="295">
        <f t="shared" si="632"/>
        <v>0</v>
      </c>
      <c r="H487" s="295">
        <f t="shared" si="644"/>
        <v>0</v>
      </c>
      <c r="I487" s="156">
        <v>106</v>
      </c>
      <c r="J487" s="325">
        <f t="shared" si="645"/>
        <v>0</v>
      </c>
      <c r="K487" s="325"/>
      <c r="L487" s="325"/>
      <c r="M487" s="325"/>
      <c r="N487" s="325"/>
      <c r="O487" s="394"/>
      <c r="P487" s="360">
        <f t="shared" si="627"/>
        <v>107</v>
      </c>
      <c r="Q487" s="359" t="str">
        <f t="shared" si="591"/>
        <v>dxx107</v>
      </c>
      <c r="R487" s="334">
        <f t="shared" si="646"/>
        <v>3</v>
      </c>
      <c r="S487" s="82">
        <f t="shared" si="647"/>
        <v>0</v>
      </c>
      <c r="T487" s="295">
        <f t="shared" si="648"/>
        <v>0</v>
      </c>
      <c r="U487" s="295">
        <f t="shared" si="633"/>
        <v>0</v>
      </c>
      <c r="V487" s="295">
        <f t="shared" si="649"/>
        <v>0</v>
      </c>
      <c r="W487" s="156">
        <v>106</v>
      </c>
      <c r="X487" s="325">
        <f t="shared" si="650"/>
        <v>0</v>
      </c>
      <c r="Y487" s="325"/>
      <c r="Z487" s="325"/>
      <c r="AA487" s="325"/>
      <c r="AB487" s="325"/>
      <c r="AC487" s="394"/>
      <c r="AD487" s="360">
        <f t="shared" si="628"/>
        <v>107</v>
      </c>
      <c r="AE487" s="359" t="str">
        <f t="shared" si="592"/>
        <v>dxx107</v>
      </c>
      <c r="AF487" s="334">
        <f t="shared" si="651"/>
        <v>3</v>
      </c>
      <c r="AG487" s="82">
        <f t="shared" si="652"/>
        <v>0</v>
      </c>
      <c r="AH487" s="295">
        <f t="shared" si="653"/>
        <v>0</v>
      </c>
      <c r="AI487" s="295">
        <f t="shared" si="634"/>
        <v>0</v>
      </c>
      <c r="AJ487" s="295">
        <f t="shared" si="654"/>
        <v>0</v>
      </c>
      <c r="AK487" s="156">
        <v>106</v>
      </c>
      <c r="AL487" s="325">
        <f t="shared" si="655"/>
        <v>0</v>
      </c>
      <c r="AM487" s="325"/>
      <c r="AN487" s="325"/>
      <c r="AO487" s="325"/>
      <c r="AP487" s="325"/>
      <c r="AQ487" s="394"/>
      <c r="AR487" s="360">
        <f t="shared" si="629"/>
        <v>107</v>
      </c>
      <c r="AS487" s="359" t="str">
        <f t="shared" si="638"/>
        <v>dxx107</v>
      </c>
      <c r="AT487" s="334">
        <f t="shared" si="656"/>
        <v>3</v>
      </c>
      <c r="AU487" s="82">
        <f t="shared" si="657"/>
        <v>0</v>
      </c>
      <c r="AV487" s="295">
        <f t="shared" si="658"/>
        <v>0</v>
      </c>
      <c r="AW487" s="295">
        <f t="shared" si="635"/>
        <v>0</v>
      </c>
      <c r="AX487" s="295">
        <f t="shared" si="659"/>
        <v>0</v>
      </c>
      <c r="AY487" s="156">
        <v>106</v>
      </c>
      <c r="AZ487" s="325">
        <f t="shared" si="660"/>
        <v>0</v>
      </c>
      <c r="BA487" s="325"/>
      <c r="BB487" s="325"/>
      <c r="BC487" s="325"/>
      <c r="BD487" s="325"/>
      <c r="BE487" s="394"/>
      <c r="BF487" s="360">
        <f t="shared" si="630"/>
        <v>107</v>
      </c>
      <c r="BG487" s="359" t="str">
        <f t="shared" si="639"/>
        <v>dxx107</v>
      </c>
      <c r="BH487" s="334">
        <f t="shared" si="661"/>
        <v>3</v>
      </c>
      <c r="BI487" s="82">
        <f t="shared" si="662"/>
        <v>0</v>
      </c>
      <c r="BJ487" s="295">
        <f t="shared" si="663"/>
        <v>0</v>
      </c>
      <c r="BK487" s="295">
        <f t="shared" si="636"/>
        <v>0</v>
      </c>
      <c r="BL487" s="295">
        <f t="shared" si="664"/>
        <v>0</v>
      </c>
      <c r="BM487" s="156">
        <v>106</v>
      </c>
      <c r="BN487" s="325">
        <f t="shared" si="665"/>
        <v>0</v>
      </c>
      <c r="BO487" s="325"/>
      <c r="BP487" s="325"/>
      <c r="BQ487" s="325"/>
      <c r="BR487" s="325"/>
      <c r="BS487" s="394"/>
      <c r="BT487" s="360">
        <f t="shared" si="631"/>
        <v>107</v>
      </c>
      <c r="BU487" s="359" t="str">
        <f t="shared" si="640"/>
        <v>dxx107</v>
      </c>
      <c r="BV487" s="334">
        <f t="shared" si="666"/>
        <v>3</v>
      </c>
      <c r="BW487" s="82">
        <f t="shared" si="667"/>
        <v>0</v>
      </c>
      <c r="BX487" s="295">
        <f t="shared" si="668"/>
        <v>0</v>
      </c>
      <c r="BY487" s="295">
        <f t="shared" si="637"/>
        <v>0</v>
      </c>
      <c r="BZ487" s="295">
        <f t="shared" si="669"/>
        <v>0</v>
      </c>
      <c r="CA487" s="156">
        <v>106</v>
      </c>
      <c r="CB487" s="325">
        <f t="shared" si="670"/>
        <v>0</v>
      </c>
      <c r="CC487" s="325"/>
      <c r="CD487" s="325"/>
      <c r="CE487" s="325"/>
      <c r="CF487" s="325"/>
      <c r="CH487" s="394"/>
    </row>
    <row r="488" spans="1:86" ht="15" customHeight="1">
      <c r="A488" s="394"/>
      <c r="B488" s="360">
        <f t="shared" si="626"/>
        <v>108</v>
      </c>
      <c r="C488" s="359" t="str">
        <f t="shared" si="590"/>
        <v>dxx108</v>
      </c>
      <c r="D488" s="334">
        <f t="shared" si="641"/>
        <v>3</v>
      </c>
      <c r="E488" s="82">
        <f t="shared" si="642"/>
        <v>0</v>
      </c>
      <c r="F488" s="295">
        <f t="shared" si="643"/>
        <v>0</v>
      </c>
      <c r="G488" s="295">
        <f t="shared" si="632"/>
        <v>0</v>
      </c>
      <c r="H488" s="295">
        <f t="shared" si="644"/>
        <v>0</v>
      </c>
      <c r="I488">
        <v>107</v>
      </c>
      <c r="J488" s="325">
        <f t="shared" si="645"/>
        <v>0</v>
      </c>
      <c r="K488" s="325"/>
      <c r="L488" s="325"/>
      <c r="M488" s="325"/>
      <c r="N488" s="325"/>
      <c r="O488" s="394"/>
      <c r="P488" s="360">
        <f t="shared" si="627"/>
        <v>108</v>
      </c>
      <c r="Q488" s="359" t="str">
        <f t="shared" si="591"/>
        <v>dxx108</v>
      </c>
      <c r="R488" s="334">
        <f t="shared" si="646"/>
        <v>3</v>
      </c>
      <c r="S488" s="82">
        <f t="shared" si="647"/>
        <v>0</v>
      </c>
      <c r="T488" s="295">
        <f t="shared" si="648"/>
        <v>0</v>
      </c>
      <c r="U488" s="295">
        <f t="shared" si="633"/>
        <v>0</v>
      </c>
      <c r="V488" s="295">
        <f t="shared" si="649"/>
        <v>0</v>
      </c>
      <c r="W488">
        <v>107</v>
      </c>
      <c r="X488" s="325">
        <f t="shared" si="650"/>
        <v>0</v>
      </c>
      <c r="Y488" s="325"/>
      <c r="Z488" s="325"/>
      <c r="AA488" s="325"/>
      <c r="AB488" s="325"/>
      <c r="AC488" s="394"/>
      <c r="AD488" s="360">
        <f t="shared" si="628"/>
        <v>108</v>
      </c>
      <c r="AE488" s="359" t="str">
        <f t="shared" si="592"/>
        <v>dxx108</v>
      </c>
      <c r="AF488" s="334">
        <f t="shared" si="651"/>
        <v>3</v>
      </c>
      <c r="AG488" s="82">
        <f t="shared" si="652"/>
        <v>0</v>
      </c>
      <c r="AH488" s="295">
        <f t="shared" si="653"/>
        <v>0</v>
      </c>
      <c r="AI488" s="295">
        <f t="shared" si="634"/>
        <v>0</v>
      </c>
      <c r="AJ488" s="295">
        <f t="shared" si="654"/>
        <v>0</v>
      </c>
      <c r="AK488">
        <v>107</v>
      </c>
      <c r="AL488" s="325">
        <f t="shared" si="655"/>
        <v>0</v>
      </c>
      <c r="AM488" s="325"/>
      <c r="AN488" s="325"/>
      <c r="AO488" s="325"/>
      <c r="AP488" s="325"/>
      <c r="AQ488" s="394"/>
      <c r="AR488" s="360">
        <f t="shared" si="629"/>
        <v>108</v>
      </c>
      <c r="AS488" s="359" t="str">
        <f t="shared" si="638"/>
        <v>dxx108</v>
      </c>
      <c r="AT488" s="334">
        <f t="shared" si="656"/>
        <v>3</v>
      </c>
      <c r="AU488" s="82">
        <f t="shared" si="657"/>
        <v>0</v>
      </c>
      <c r="AV488" s="295">
        <f t="shared" si="658"/>
        <v>0</v>
      </c>
      <c r="AW488" s="295">
        <f t="shared" si="635"/>
        <v>0</v>
      </c>
      <c r="AX488" s="295">
        <f t="shared" si="659"/>
        <v>0</v>
      </c>
      <c r="AY488">
        <v>107</v>
      </c>
      <c r="AZ488" s="325">
        <f t="shared" si="660"/>
        <v>0</v>
      </c>
      <c r="BA488" s="325"/>
      <c r="BB488" s="325"/>
      <c r="BC488" s="325"/>
      <c r="BD488" s="325"/>
      <c r="BE488" s="394"/>
      <c r="BF488" s="360">
        <f t="shared" si="630"/>
        <v>108</v>
      </c>
      <c r="BG488" s="359" t="str">
        <f t="shared" si="639"/>
        <v>dxx108</v>
      </c>
      <c r="BH488" s="334">
        <f t="shared" si="661"/>
        <v>3</v>
      </c>
      <c r="BI488" s="82">
        <f t="shared" si="662"/>
        <v>0</v>
      </c>
      <c r="BJ488" s="295">
        <f t="shared" si="663"/>
        <v>0</v>
      </c>
      <c r="BK488" s="295">
        <f t="shared" si="636"/>
        <v>0</v>
      </c>
      <c r="BL488" s="295">
        <f t="shared" si="664"/>
        <v>0</v>
      </c>
      <c r="BM488">
        <v>107</v>
      </c>
      <c r="BN488" s="325">
        <f t="shared" si="665"/>
        <v>0</v>
      </c>
      <c r="BO488" s="325"/>
      <c r="BP488" s="325"/>
      <c r="BQ488" s="325"/>
      <c r="BR488" s="325"/>
      <c r="BS488" s="394"/>
      <c r="BT488" s="360">
        <f t="shared" si="631"/>
        <v>108</v>
      </c>
      <c r="BU488" s="359" t="str">
        <f t="shared" si="640"/>
        <v>dxx108</v>
      </c>
      <c r="BV488" s="334">
        <f t="shared" si="666"/>
        <v>3</v>
      </c>
      <c r="BW488" s="82">
        <f t="shared" si="667"/>
        <v>0</v>
      </c>
      <c r="BX488" s="295">
        <f t="shared" si="668"/>
        <v>0</v>
      </c>
      <c r="BY488" s="295">
        <f t="shared" si="637"/>
        <v>0</v>
      </c>
      <c r="BZ488" s="295">
        <f t="shared" si="669"/>
        <v>0</v>
      </c>
      <c r="CA488">
        <v>107</v>
      </c>
      <c r="CB488" s="325">
        <f t="shared" si="670"/>
        <v>0</v>
      </c>
      <c r="CC488" s="325"/>
      <c r="CD488" s="325"/>
      <c r="CE488" s="325"/>
      <c r="CF488" s="325"/>
      <c r="CH488" s="394"/>
    </row>
    <row r="489" spans="1:86" ht="15" customHeight="1">
      <c r="A489" s="394"/>
      <c r="B489" s="360">
        <f t="shared" si="626"/>
        <v>109</v>
      </c>
      <c r="C489" s="359" t="str">
        <f t="shared" si="590"/>
        <v>dxx109</v>
      </c>
      <c r="D489" s="334">
        <f t="shared" si="641"/>
        <v>3</v>
      </c>
      <c r="E489" s="82">
        <f t="shared" si="642"/>
        <v>0</v>
      </c>
      <c r="F489" s="295">
        <f t="shared" si="643"/>
        <v>0</v>
      </c>
      <c r="G489" s="295">
        <f t="shared" si="632"/>
        <v>0</v>
      </c>
      <c r="H489" s="295">
        <f t="shared" si="644"/>
        <v>0</v>
      </c>
      <c r="I489" s="156">
        <v>108</v>
      </c>
      <c r="J489" s="325">
        <f t="shared" si="645"/>
        <v>0</v>
      </c>
      <c r="K489" s="325"/>
      <c r="L489" s="325"/>
      <c r="M489" s="325"/>
      <c r="N489" s="325"/>
      <c r="O489" s="394"/>
      <c r="P489" s="360">
        <f t="shared" si="627"/>
        <v>109</v>
      </c>
      <c r="Q489" s="359" t="str">
        <f t="shared" si="591"/>
        <v>dxx109</v>
      </c>
      <c r="R489" s="334">
        <f t="shared" si="646"/>
        <v>3</v>
      </c>
      <c r="S489" s="82">
        <f t="shared" si="647"/>
        <v>0</v>
      </c>
      <c r="T489" s="295">
        <f t="shared" si="648"/>
        <v>0</v>
      </c>
      <c r="U489" s="295">
        <f t="shared" si="633"/>
        <v>0</v>
      </c>
      <c r="V489" s="295">
        <f t="shared" si="649"/>
        <v>0</v>
      </c>
      <c r="W489" s="156">
        <v>108</v>
      </c>
      <c r="X489" s="325">
        <f t="shared" si="650"/>
        <v>0</v>
      </c>
      <c r="Y489" s="325"/>
      <c r="Z489" s="325"/>
      <c r="AA489" s="325"/>
      <c r="AB489" s="325"/>
      <c r="AC489" s="394"/>
      <c r="AD489" s="360">
        <f t="shared" si="628"/>
        <v>109</v>
      </c>
      <c r="AE489" s="359" t="str">
        <f t="shared" si="592"/>
        <v>dxx109</v>
      </c>
      <c r="AF489" s="334">
        <f t="shared" si="651"/>
        <v>3</v>
      </c>
      <c r="AG489" s="82">
        <f t="shared" si="652"/>
        <v>0</v>
      </c>
      <c r="AH489" s="295">
        <f t="shared" si="653"/>
        <v>0</v>
      </c>
      <c r="AI489" s="295">
        <f t="shared" si="634"/>
        <v>0</v>
      </c>
      <c r="AJ489" s="295">
        <f t="shared" si="654"/>
        <v>0</v>
      </c>
      <c r="AK489" s="156">
        <v>108</v>
      </c>
      <c r="AL489" s="325">
        <f t="shared" si="655"/>
        <v>0</v>
      </c>
      <c r="AM489" s="325"/>
      <c r="AN489" s="325"/>
      <c r="AO489" s="325"/>
      <c r="AP489" s="325"/>
      <c r="AQ489" s="394"/>
      <c r="AR489" s="360">
        <f t="shared" si="629"/>
        <v>109</v>
      </c>
      <c r="AS489" s="359" t="str">
        <f t="shared" si="638"/>
        <v>dxx109</v>
      </c>
      <c r="AT489" s="334">
        <f t="shared" si="656"/>
        <v>3</v>
      </c>
      <c r="AU489" s="82">
        <f t="shared" si="657"/>
        <v>0</v>
      </c>
      <c r="AV489" s="295">
        <f t="shared" si="658"/>
        <v>0</v>
      </c>
      <c r="AW489" s="295">
        <f t="shared" si="635"/>
        <v>0</v>
      </c>
      <c r="AX489" s="295">
        <f t="shared" si="659"/>
        <v>0</v>
      </c>
      <c r="AY489" s="156">
        <v>108</v>
      </c>
      <c r="AZ489" s="325">
        <f t="shared" si="660"/>
        <v>0</v>
      </c>
      <c r="BA489" s="325"/>
      <c r="BB489" s="325"/>
      <c r="BC489" s="325"/>
      <c r="BD489" s="325"/>
      <c r="BE489" s="394"/>
      <c r="BF489" s="360">
        <f t="shared" si="630"/>
        <v>109</v>
      </c>
      <c r="BG489" s="359" t="str">
        <f t="shared" si="639"/>
        <v>dxx109</v>
      </c>
      <c r="BH489" s="334">
        <f t="shared" si="661"/>
        <v>3</v>
      </c>
      <c r="BI489" s="82">
        <f t="shared" si="662"/>
        <v>0</v>
      </c>
      <c r="BJ489" s="295">
        <f t="shared" si="663"/>
        <v>0</v>
      </c>
      <c r="BK489" s="295">
        <f t="shared" si="636"/>
        <v>0</v>
      </c>
      <c r="BL489" s="295">
        <f t="shared" si="664"/>
        <v>0</v>
      </c>
      <c r="BM489" s="156">
        <v>108</v>
      </c>
      <c r="BN489" s="325">
        <f t="shared" si="665"/>
        <v>0</v>
      </c>
      <c r="BO489" s="325"/>
      <c r="BP489" s="325"/>
      <c r="BQ489" s="325"/>
      <c r="BR489" s="325"/>
      <c r="BS489" s="394"/>
      <c r="BT489" s="360">
        <f t="shared" si="631"/>
        <v>109</v>
      </c>
      <c r="BU489" s="359" t="str">
        <f t="shared" si="640"/>
        <v>dxx109</v>
      </c>
      <c r="BV489" s="334">
        <f t="shared" si="666"/>
        <v>3</v>
      </c>
      <c r="BW489" s="82">
        <f t="shared" si="667"/>
        <v>0</v>
      </c>
      <c r="BX489" s="295">
        <f t="shared" si="668"/>
        <v>0</v>
      </c>
      <c r="BY489" s="295">
        <f t="shared" si="637"/>
        <v>0</v>
      </c>
      <c r="BZ489" s="295">
        <f t="shared" si="669"/>
        <v>0</v>
      </c>
      <c r="CA489" s="156">
        <v>108</v>
      </c>
      <c r="CB489" s="325">
        <f t="shared" si="670"/>
        <v>0</v>
      </c>
      <c r="CC489" s="325"/>
      <c r="CD489" s="325"/>
      <c r="CE489" s="325"/>
      <c r="CF489" s="325"/>
      <c r="CH489" s="394"/>
    </row>
    <row r="490" spans="1:86" ht="15" customHeight="1">
      <c r="A490" s="394"/>
      <c r="B490" s="360">
        <f t="shared" si="626"/>
        <v>110</v>
      </c>
      <c r="C490" s="359" t="str">
        <f t="shared" si="590"/>
        <v>dxx110</v>
      </c>
      <c r="D490" s="334">
        <f t="shared" si="641"/>
        <v>3</v>
      </c>
      <c r="E490" s="82">
        <f t="shared" si="642"/>
        <v>0</v>
      </c>
      <c r="F490" s="295">
        <f t="shared" si="643"/>
        <v>0</v>
      </c>
      <c r="G490" s="295">
        <f t="shared" si="632"/>
        <v>0</v>
      </c>
      <c r="H490" s="295">
        <f t="shared" si="644"/>
        <v>0</v>
      </c>
      <c r="I490">
        <v>109</v>
      </c>
      <c r="J490" s="325">
        <f t="shared" si="645"/>
        <v>0</v>
      </c>
      <c r="K490" s="325"/>
      <c r="L490" s="325"/>
      <c r="M490" s="325"/>
      <c r="N490" s="325"/>
      <c r="O490" s="394"/>
      <c r="P490" s="360">
        <f t="shared" si="627"/>
        <v>110</v>
      </c>
      <c r="Q490" s="359" t="str">
        <f t="shared" si="591"/>
        <v>dxx110</v>
      </c>
      <c r="R490" s="334">
        <f t="shared" si="646"/>
        <v>3</v>
      </c>
      <c r="S490" s="82">
        <f t="shared" si="647"/>
        <v>0</v>
      </c>
      <c r="T490" s="295">
        <f t="shared" si="648"/>
        <v>0</v>
      </c>
      <c r="U490" s="295">
        <f t="shared" si="633"/>
        <v>0</v>
      </c>
      <c r="V490" s="295">
        <f t="shared" si="649"/>
        <v>0</v>
      </c>
      <c r="W490">
        <v>109</v>
      </c>
      <c r="X490" s="325">
        <f t="shared" si="650"/>
        <v>0</v>
      </c>
      <c r="Y490" s="325"/>
      <c r="Z490" s="325"/>
      <c r="AA490" s="325"/>
      <c r="AB490" s="325"/>
      <c r="AC490" s="394"/>
      <c r="AD490" s="360">
        <f t="shared" si="628"/>
        <v>110</v>
      </c>
      <c r="AE490" s="359" t="str">
        <f t="shared" si="592"/>
        <v>dxx110</v>
      </c>
      <c r="AF490" s="334">
        <f t="shared" si="651"/>
        <v>3</v>
      </c>
      <c r="AG490" s="82">
        <f t="shared" si="652"/>
        <v>0</v>
      </c>
      <c r="AH490" s="295">
        <f t="shared" si="653"/>
        <v>0</v>
      </c>
      <c r="AI490" s="295">
        <f t="shared" si="634"/>
        <v>0</v>
      </c>
      <c r="AJ490" s="295">
        <f t="shared" si="654"/>
        <v>0</v>
      </c>
      <c r="AK490">
        <v>109</v>
      </c>
      <c r="AL490" s="325">
        <f t="shared" si="655"/>
        <v>0</v>
      </c>
      <c r="AM490" s="325"/>
      <c r="AN490" s="325"/>
      <c r="AO490" s="325"/>
      <c r="AP490" s="325"/>
      <c r="AQ490" s="394"/>
      <c r="AR490" s="360">
        <f t="shared" si="629"/>
        <v>110</v>
      </c>
      <c r="AS490" s="359" t="str">
        <f t="shared" si="638"/>
        <v>dxx110</v>
      </c>
      <c r="AT490" s="334">
        <f t="shared" si="656"/>
        <v>3</v>
      </c>
      <c r="AU490" s="82">
        <f t="shared" si="657"/>
        <v>0</v>
      </c>
      <c r="AV490" s="295">
        <f t="shared" si="658"/>
        <v>0</v>
      </c>
      <c r="AW490" s="295">
        <f t="shared" si="635"/>
        <v>0</v>
      </c>
      <c r="AX490" s="295">
        <f t="shared" si="659"/>
        <v>0</v>
      </c>
      <c r="AY490">
        <v>109</v>
      </c>
      <c r="AZ490" s="325">
        <f t="shared" si="660"/>
        <v>0</v>
      </c>
      <c r="BA490" s="325"/>
      <c r="BB490" s="325"/>
      <c r="BC490" s="325"/>
      <c r="BD490" s="325"/>
      <c r="BE490" s="394"/>
      <c r="BF490" s="360">
        <f t="shared" si="630"/>
        <v>110</v>
      </c>
      <c r="BG490" s="359" t="str">
        <f t="shared" si="639"/>
        <v>dxx110</v>
      </c>
      <c r="BH490" s="334">
        <f t="shared" si="661"/>
        <v>3</v>
      </c>
      <c r="BI490" s="82">
        <f t="shared" si="662"/>
        <v>0</v>
      </c>
      <c r="BJ490" s="295">
        <f t="shared" si="663"/>
        <v>0</v>
      </c>
      <c r="BK490" s="295">
        <f t="shared" si="636"/>
        <v>0</v>
      </c>
      <c r="BL490" s="295">
        <f t="shared" si="664"/>
        <v>0</v>
      </c>
      <c r="BM490">
        <v>109</v>
      </c>
      <c r="BN490" s="325">
        <f t="shared" si="665"/>
        <v>0</v>
      </c>
      <c r="BO490" s="325"/>
      <c r="BP490" s="325"/>
      <c r="BQ490" s="325"/>
      <c r="BR490" s="325"/>
      <c r="BS490" s="394"/>
      <c r="BT490" s="360">
        <f t="shared" si="631"/>
        <v>110</v>
      </c>
      <c r="BU490" s="359" t="str">
        <f t="shared" si="640"/>
        <v>dxx110</v>
      </c>
      <c r="BV490" s="334">
        <f t="shared" si="666"/>
        <v>3</v>
      </c>
      <c r="BW490" s="82">
        <f t="shared" si="667"/>
        <v>0</v>
      </c>
      <c r="BX490" s="295">
        <f t="shared" si="668"/>
        <v>0</v>
      </c>
      <c r="BY490" s="295">
        <f t="shared" si="637"/>
        <v>0</v>
      </c>
      <c r="BZ490" s="295">
        <f t="shared" si="669"/>
        <v>0</v>
      </c>
      <c r="CA490">
        <v>109</v>
      </c>
      <c r="CB490" s="325">
        <f t="shared" si="670"/>
        <v>0</v>
      </c>
      <c r="CC490" s="325"/>
      <c r="CD490" s="325"/>
      <c r="CE490" s="325"/>
      <c r="CF490" s="325"/>
      <c r="CH490" s="394"/>
    </row>
    <row r="491" spans="1:86" ht="15" customHeight="1">
      <c r="A491" s="394"/>
      <c r="B491" s="360">
        <f t="shared" si="626"/>
        <v>111</v>
      </c>
      <c r="C491" s="359" t="str">
        <f t="shared" si="590"/>
        <v>dxx111</v>
      </c>
      <c r="D491" s="334">
        <f t="shared" si="641"/>
        <v>3</v>
      </c>
      <c r="E491" s="82">
        <f t="shared" si="642"/>
        <v>0</v>
      </c>
      <c r="F491" s="295">
        <f t="shared" si="643"/>
        <v>0</v>
      </c>
      <c r="G491" s="295">
        <f t="shared" si="632"/>
        <v>0</v>
      </c>
      <c r="H491" s="295">
        <f t="shared" si="644"/>
        <v>0</v>
      </c>
      <c r="I491" s="156">
        <v>110</v>
      </c>
      <c r="J491" s="325">
        <f t="shared" si="645"/>
        <v>0</v>
      </c>
      <c r="K491" s="325"/>
      <c r="L491" s="325"/>
      <c r="M491" s="325"/>
      <c r="N491" s="325"/>
      <c r="O491" s="394"/>
      <c r="P491" s="360">
        <f t="shared" si="627"/>
        <v>111</v>
      </c>
      <c r="Q491" s="359" t="str">
        <f t="shared" si="591"/>
        <v>dxx111</v>
      </c>
      <c r="R491" s="334">
        <f t="shared" si="646"/>
        <v>3</v>
      </c>
      <c r="S491" s="82">
        <f t="shared" si="647"/>
        <v>0</v>
      </c>
      <c r="T491" s="295">
        <f t="shared" si="648"/>
        <v>0</v>
      </c>
      <c r="U491" s="295">
        <f t="shared" si="633"/>
        <v>0</v>
      </c>
      <c r="V491" s="295">
        <f t="shared" si="649"/>
        <v>0</v>
      </c>
      <c r="W491" s="156">
        <v>110</v>
      </c>
      <c r="X491" s="325">
        <f t="shared" si="650"/>
        <v>0</v>
      </c>
      <c r="Y491" s="325"/>
      <c r="Z491" s="325"/>
      <c r="AA491" s="325"/>
      <c r="AB491" s="325"/>
      <c r="AC491" s="394"/>
      <c r="AD491" s="360">
        <f t="shared" si="628"/>
        <v>111</v>
      </c>
      <c r="AE491" s="359" t="str">
        <f t="shared" si="592"/>
        <v>dxx111</v>
      </c>
      <c r="AF491" s="334">
        <f t="shared" si="651"/>
        <v>3</v>
      </c>
      <c r="AG491" s="82">
        <f t="shared" si="652"/>
        <v>0</v>
      </c>
      <c r="AH491" s="295">
        <f t="shared" si="653"/>
        <v>0</v>
      </c>
      <c r="AI491" s="295">
        <f t="shared" si="634"/>
        <v>0</v>
      </c>
      <c r="AJ491" s="295">
        <f t="shared" si="654"/>
        <v>0</v>
      </c>
      <c r="AK491" s="156">
        <v>110</v>
      </c>
      <c r="AL491" s="325">
        <f t="shared" si="655"/>
        <v>0</v>
      </c>
      <c r="AM491" s="325"/>
      <c r="AN491" s="325"/>
      <c r="AO491" s="325"/>
      <c r="AP491" s="325"/>
      <c r="AQ491" s="394"/>
      <c r="AR491" s="360">
        <f t="shared" si="629"/>
        <v>111</v>
      </c>
      <c r="AS491" s="359" t="str">
        <f t="shared" si="638"/>
        <v>dxx111</v>
      </c>
      <c r="AT491" s="334">
        <f t="shared" si="656"/>
        <v>3</v>
      </c>
      <c r="AU491" s="82">
        <f t="shared" si="657"/>
        <v>0</v>
      </c>
      <c r="AV491" s="295">
        <f t="shared" si="658"/>
        <v>0</v>
      </c>
      <c r="AW491" s="295">
        <f t="shared" si="635"/>
        <v>0</v>
      </c>
      <c r="AX491" s="295">
        <f t="shared" si="659"/>
        <v>0</v>
      </c>
      <c r="AY491" s="156">
        <v>110</v>
      </c>
      <c r="AZ491" s="325">
        <f t="shared" si="660"/>
        <v>0</v>
      </c>
      <c r="BA491" s="325"/>
      <c r="BB491" s="325"/>
      <c r="BC491" s="325"/>
      <c r="BD491" s="325"/>
      <c r="BE491" s="394"/>
      <c r="BF491" s="360">
        <f t="shared" si="630"/>
        <v>111</v>
      </c>
      <c r="BG491" s="359" t="str">
        <f t="shared" si="639"/>
        <v>dxx111</v>
      </c>
      <c r="BH491" s="334">
        <f t="shared" si="661"/>
        <v>3</v>
      </c>
      <c r="BI491" s="82">
        <f t="shared" si="662"/>
        <v>0</v>
      </c>
      <c r="BJ491" s="295">
        <f t="shared" si="663"/>
        <v>0</v>
      </c>
      <c r="BK491" s="295">
        <f t="shared" si="636"/>
        <v>0</v>
      </c>
      <c r="BL491" s="295">
        <f t="shared" si="664"/>
        <v>0</v>
      </c>
      <c r="BM491" s="156">
        <v>110</v>
      </c>
      <c r="BN491" s="325">
        <f t="shared" si="665"/>
        <v>0</v>
      </c>
      <c r="BO491" s="325"/>
      <c r="BP491" s="325"/>
      <c r="BQ491" s="325"/>
      <c r="BR491" s="325"/>
      <c r="BS491" s="394"/>
      <c r="BT491" s="360">
        <f t="shared" si="631"/>
        <v>111</v>
      </c>
      <c r="BU491" s="359" t="str">
        <f t="shared" si="640"/>
        <v>dxx111</v>
      </c>
      <c r="BV491" s="334">
        <f t="shared" si="666"/>
        <v>3</v>
      </c>
      <c r="BW491" s="82">
        <f t="shared" si="667"/>
        <v>0</v>
      </c>
      <c r="BX491" s="295">
        <f t="shared" si="668"/>
        <v>0</v>
      </c>
      <c r="BY491" s="295">
        <f t="shared" si="637"/>
        <v>0</v>
      </c>
      <c r="BZ491" s="295">
        <f t="shared" si="669"/>
        <v>0</v>
      </c>
      <c r="CA491" s="156">
        <v>110</v>
      </c>
      <c r="CB491" s="325">
        <f t="shared" si="670"/>
        <v>0</v>
      </c>
      <c r="CC491" s="325"/>
      <c r="CD491" s="325"/>
      <c r="CE491" s="325"/>
      <c r="CF491" s="325"/>
      <c r="CH491" s="394"/>
    </row>
    <row r="492" spans="1:86" ht="15" customHeight="1">
      <c r="A492" s="394"/>
      <c r="B492" s="360">
        <f t="shared" si="626"/>
        <v>112</v>
      </c>
      <c r="C492" s="359" t="str">
        <f t="shared" si="590"/>
        <v>dxx112</v>
      </c>
      <c r="D492" s="334">
        <f t="shared" si="641"/>
        <v>3</v>
      </c>
      <c r="E492" s="82">
        <f t="shared" si="642"/>
        <v>0</v>
      </c>
      <c r="F492" s="295">
        <f t="shared" si="643"/>
        <v>0</v>
      </c>
      <c r="G492" s="295">
        <f t="shared" si="632"/>
        <v>0</v>
      </c>
      <c r="H492" s="295">
        <f t="shared" si="644"/>
        <v>0</v>
      </c>
      <c r="I492">
        <v>111</v>
      </c>
      <c r="J492" s="325">
        <f t="shared" si="645"/>
        <v>0</v>
      </c>
      <c r="K492" s="325"/>
      <c r="L492" s="325"/>
      <c r="M492" s="325"/>
      <c r="N492" s="325"/>
      <c r="O492" s="394"/>
      <c r="P492" s="360">
        <f t="shared" si="627"/>
        <v>112</v>
      </c>
      <c r="Q492" s="359" t="str">
        <f t="shared" si="591"/>
        <v>dxx112</v>
      </c>
      <c r="R492" s="334">
        <f t="shared" si="646"/>
        <v>3</v>
      </c>
      <c r="S492" s="82">
        <f t="shared" si="647"/>
        <v>0</v>
      </c>
      <c r="T492" s="295">
        <f t="shared" si="648"/>
        <v>0</v>
      </c>
      <c r="U492" s="295">
        <f t="shared" si="633"/>
        <v>0</v>
      </c>
      <c r="V492" s="295">
        <f t="shared" si="649"/>
        <v>0</v>
      </c>
      <c r="W492">
        <v>111</v>
      </c>
      <c r="X492" s="325">
        <f t="shared" si="650"/>
        <v>0</v>
      </c>
      <c r="Y492" s="325"/>
      <c r="Z492" s="325"/>
      <c r="AA492" s="325"/>
      <c r="AB492" s="325"/>
      <c r="AC492" s="394"/>
      <c r="AD492" s="360">
        <f t="shared" si="628"/>
        <v>112</v>
      </c>
      <c r="AE492" s="359" t="str">
        <f t="shared" si="592"/>
        <v>dxx112</v>
      </c>
      <c r="AF492" s="334">
        <f t="shared" si="651"/>
        <v>3</v>
      </c>
      <c r="AG492" s="82">
        <f t="shared" si="652"/>
        <v>0</v>
      </c>
      <c r="AH492" s="295">
        <f t="shared" si="653"/>
        <v>0</v>
      </c>
      <c r="AI492" s="295">
        <f t="shared" si="634"/>
        <v>0</v>
      </c>
      <c r="AJ492" s="295">
        <f t="shared" si="654"/>
        <v>0</v>
      </c>
      <c r="AK492">
        <v>111</v>
      </c>
      <c r="AL492" s="325">
        <f t="shared" si="655"/>
        <v>0</v>
      </c>
      <c r="AM492" s="325"/>
      <c r="AN492" s="325"/>
      <c r="AO492" s="325"/>
      <c r="AP492" s="325"/>
      <c r="AQ492" s="394"/>
      <c r="AR492" s="360">
        <f t="shared" si="629"/>
        <v>112</v>
      </c>
      <c r="AS492" s="359" t="str">
        <f t="shared" si="638"/>
        <v>dxx112</v>
      </c>
      <c r="AT492" s="334">
        <f t="shared" si="656"/>
        <v>3</v>
      </c>
      <c r="AU492" s="82">
        <f t="shared" si="657"/>
        <v>0</v>
      </c>
      <c r="AV492" s="295">
        <f t="shared" si="658"/>
        <v>0</v>
      </c>
      <c r="AW492" s="295">
        <f t="shared" si="635"/>
        <v>0</v>
      </c>
      <c r="AX492" s="295">
        <f t="shared" si="659"/>
        <v>0</v>
      </c>
      <c r="AY492">
        <v>111</v>
      </c>
      <c r="AZ492" s="325">
        <f t="shared" si="660"/>
        <v>0</v>
      </c>
      <c r="BA492" s="325"/>
      <c r="BB492" s="325"/>
      <c r="BC492" s="325"/>
      <c r="BD492" s="325"/>
      <c r="BE492" s="394"/>
      <c r="BF492" s="360">
        <f t="shared" si="630"/>
        <v>112</v>
      </c>
      <c r="BG492" s="359" t="str">
        <f t="shared" si="639"/>
        <v>dxx112</v>
      </c>
      <c r="BH492" s="334">
        <f t="shared" si="661"/>
        <v>3</v>
      </c>
      <c r="BI492" s="82">
        <f t="shared" si="662"/>
        <v>0</v>
      </c>
      <c r="BJ492" s="295">
        <f t="shared" si="663"/>
        <v>0</v>
      </c>
      <c r="BK492" s="295">
        <f t="shared" si="636"/>
        <v>0</v>
      </c>
      <c r="BL492" s="295">
        <f t="shared" si="664"/>
        <v>0</v>
      </c>
      <c r="BM492">
        <v>111</v>
      </c>
      <c r="BN492" s="325">
        <f t="shared" si="665"/>
        <v>0</v>
      </c>
      <c r="BO492" s="325"/>
      <c r="BP492" s="325"/>
      <c r="BQ492" s="325"/>
      <c r="BR492" s="325"/>
      <c r="BS492" s="394"/>
      <c r="BT492" s="360">
        <f t="shared" si="631"/>
        <v>112</v>
      </c>
      <c r="BU492" s="359" t="str">
        <f t="shared" si="640"/>
        <v>dxx112</v>
      </c>
      <c r="BV492" s="334">
        <f t="shared" si="666"/>
        <v>3</v>
      </c>
      <c r="BW492" s="82">
        <f t="shared" si="667"/>
        <v>0</v>
      </c>
      <c r="BX492" s="295">
        <f t="shared" si="668"/>
        <v>0</v>
      </c>
      <c r="BY492" s="295">
        <f t="shared" si="637"/>
        <v>0</v>
      </c>
      <c r="BZ492" s="295">
        <f t="shared" si="669"/>
        <v>0</v>
      </c>
      <c r="CA492">
        <v>111</v>
      </c>
      <c r="CB492" s="325">
        <f t="shared" si="670"/>
        <v>0</v>
      </c>
      <c r="CC492" s="325"/>
      <c r="CD492" s="325"/>
      <c r="CE492" s="325"/>
      <c r="CF492" s="325"/>
      <c r="CH492" s="394"/>
    </row>
    <row r="493" spans="1:86" ht="15" customHeight="1">
      <c r="A493" s="394"/>
      <c r="B493" s="360">
        <f t="shared" si="626"/>
        <v>113</v>
      </c>
      <c r="C493" s="359" t="str">
        <f t="shared" si="590"/>
        <v>dxx113</v>
      </c>
      <c r="D493" s="334">
        <f t="shared" si="641"/>
        <v>3</v>
      </c>
      <c r="E493" s="82">
        <f t="shared" si="642"/>
        <v>0</v>
      </c>
      <c r="F493" s="295">
        <f t="shared" si="643"/>
        <v>0</v>
      </c>
      <c r="G493" s="295">
        <f t="shared" si="632"/>
        <v>0</v>
      </c>
      <c r="H493" s="295">
        <f t="shared" si="644"/>
        <v>0</v>
      </c>
      <c r="I493" s="156">
        <v>112</v>
      </c>
      <c r="J493" s="325">
        <f t="shared" si="645"/>
        <v>0</v>
      </c>
      <c r="K493" s="325"/>
      <c r="L493" s="325"/>
      <c r="M493" s="325"/>
      <c r="N493" s="325"/>
      <c r="O493" s="394"/>
      <c r="P493" s="360">
        <f t="shared" si="627"/>
        <v>113</v>
      </c>
      <c r="Q493" s="359" t="str">
        <f t="shared" si="591"/>
        <v>dxx113</v>
      </c>
      <c r="R493" s="334">
        <f t="shared" si="646"/>
        <v>3</v>
      </c>
      <c r="S493" s="82">
        <f t="shared" si="647"/>
        <v>0</v>
      </c>
      <c r="T493" s="295">
        <f t="shared" si="648"/>
        <v>0</v>
      </c>
      <c r="U493" s="295">
        <f t="shared" si="633"/>
        <v>0</v>
      </c>
      <c r="V493" s="295">
        <f t="shared" si="649"/>
        <v>0</v>
      </c>
      <c r="W493" s="156">
        <v>112</v>
      </c>
      <c r="X493" s="325">
        <f t="shared" si="650"/>
        <v>0</v>
      </c>
      <c r="Y493" s="325"/>
      <c r="Z493" s="325"/>
      <c r="AA493" s="325"/>
      <c r="AB493" s="325"/>
      <c r="AC493" s="394"/>
      <c r="AD493" s="360">
        <f t="shared" si="628"/>
        <v>113</v>
      </c>
      <c r="AE493" s="359" t="str">
        <f t="shared" si="592"/>
        <v>dxx113</v>
      </c>
      <c r="AF493" s="334">
        <f t="shared" si="651"/>
        <v>3</v>
      </c>
      <c r="AG493" s="82">
        <f t="shared" si="652"/>
        <v>0</v>
      </c>
      <c r="AH493" s="295">
        <f t="shared" si="653"/>
        <v>0</v>
      </c>
      <c r="AI493" s="295">
        <f t="shared" si="634"/>
        <v>0</v>
      </c>
      <c r="AJ493" s="295">
        <f t="shared" si="654"/>
        <v>0</v>
      </c>
      <c r="AK493" s="156">
        <v>112</v>
      </c>
      <c r="AL493" s="325">
        <f t="shared" si="655"/>
        <v>0</v>
      </c>
      <c r="AM493" s="325"/>
      <c r="AN493" s="325"/>
      <c r="AO493" s="325"/>
      <c r="AP493" s="325"/>
      <c r="AQ493" s="394"/>
      <c r="AR493" s="360">
        <f t="shared" si="629"/>
        <v>113</v>
      </c>
      <c r="AS493" s="359" t="str">
        <f t="shared" si="638"/>
        <v>dxx113</v>
      </c>
      <c r="AT493" s="334">
        <f t="shared" si="656"/>
        <v>3</v>
      </c>
      <c r="AU493" s="82">
        <f t="shared" si="657"/>
        <v>0</v>
      </c>
      <c r="AV493" s="295">
        <f t="shared" si="658"/>
        <v>0</v>
      </c>
      <c r="AW493" s="295">
        <f t="shared" si="635"/>
        <v>0</v>
      </c>
      <c r="AX493" s="295">
        <f t="shared" si="659"/>
        <v>0</v>
      </c>
      <c r="AY493" s="156">
        <v>112</v>
      </c>
      <c r="AZ493" s="325">
        <f t="shared" si="660"/>
        <v>0</v>
      </c>
      <c r="BA493" s="325"/>
      <c r="BB493" s="325"/>
      <c r="BC493" s="325"/>
      <c r="BD493" s="325"/>
      <c r="BE493" s="394"/>
      <c r="BF493" s="360">
        <f t="shared" si="630"/>
        <v>113</v>
      </c>
      <c r="BG493" s="359" t="str">
        <f t="shared" si="639"/>
        <v>dxx113</v>
      </c>
      <c r="BH493" s="334">
        <f t="shared" si="661"/>
        <v>3</v>
      </c>
      <c r="BI493" s="82">
        <f t="shared" si="662"/>
        <v>0</v>
      </c>
      <c r="BJ493" s="295">
        <f t="shared" si="663"/>
        <v>0</v>
      </c>
      <c r="BK493" s="295">
        <f t="shared" si="636"/>
        <v>0</v>
      </c>
      <c r="BL493" s="295">
        <f t="shared" si="664"/>
        <v>0</v>
      </c>
      <c r="BM493" s="156">
        <v>112</v>
      </c>
      <c r="BN493" s="325">
        <f t="shared" si="665"/>
        <v>0</v>
      </c>
      <c r="BO493" s="325"/>
      <c r="BP493" s="325"/>
      <c r="BQ493" s="325"/>
      <c r="BR493" s="325"/>
      <c r="BS493" s="394"/>
      <c r="BT493" s="360">
        <f t="shared" si="631"/>
        <v>113</v>
      </c>
      <c r="BU493" s="359" t="str">
        <f t="shared" si="640"/>
        <v>dxx113</v>
      </c>
      <c r="BV493" s="334">
        <f t="shared" si="666"/>
        <v>3</v>
      </c>
      <c r="BW493" s="82">
        <f t="shared" si="667"/>
        <v>0</v>
      </c>
      <c r="BX493" s="295">
        <f t="shared" si="668"/>
        <v>0</v>
      </c>
      <c r="BY493" s="295">
        <f t="shared" si="637"/>
        <v>0</v>
      </c>
      <c r="BZ493" s="295">
        <f t="shared" si="669"/>
        <v>0</v>
      </c>
      <c r="CA493" s="156">
        <v>112</v>
      </c>
      <c r="CB493" s="325">
        <f t="shared" si="670"/>
        <v>0</v>
      </c>
      <c r="CC493" s="325"/>
      <c r="CD493" s="325"/>
      <c r="CE493" s="325"/>
      <c r="CF493" s="325"/>
      <c r="CH493" s="394"/>
    </row>
    <row r="494" spans="1:86" ht="15" customHeight="1">
      <c r="A494" s="394"/>
      <c r="B494" s="360">
        <f t="shared" si="626"/>
        <v>114</v>
      </c>
      <c r="C494" s="359" t="str">
        <f t="shared" si="590"/>
        <v>dxx114</v>
      </c>
      <c r="D494" s="334">
        <f t="shared" si="641"/>
        <v>3</v>
      </c>
      <c r="E494" s="82">
        <f t="shared" si="642"/>
        <v>0</v>
      </c>
      <c r="F494" s="295">
        <f t="shared" si="643"/>
        <v>0</v>
      </c>
      <c r="G494" s="295">
        <f t="shared" si="632"/>
        <v>0</v>
      </c>
      <c r="H494" s="295">
        <f t="shared" si="644"/>
        <v>0</v>
      </c>
      <c r="I494">
        <v>113</v>
      </c>
      <c r="J494" s="325">
        <f t="shared" si="645"/>
        <v>0</v>
      </c>
      <c r="K494" s="325"/>
      <c r="L494" s="325"/>
      <c r="M494" s="325"/>
      <c r="N494" s="325"/>
      <c r="O494" s="394"/>
      <c r="P494" s="360">
        <f t="shared" si="627"/>
        <v>114</v>
      </c>
      <c r="Q494" s="359" t="str">
        <f t="shared" si="591"/>
        <v>dxx114</v>
      </c>
      <c r="R494" s="334">
        <f t="shared" si="646"/>
        <v>3</v>
      </c>
      <c r="S494" s="82">
        <f t="shared" si="647"/>
        <v>0</v>
      </c>
      <c r="T494" s="295">
        <f t="shared" si="648"/>
        <v>0</v>
      </c>
      <c r="U494" s="295">
        <f t="shared" si="633"/>
        <v>0</v>
      </c>
      <c r="V494" s="295">
        <f t="shared" si="649"/>
        <v>0</v>
      </c>
      <c r="W494">
        <v>113</v>
      </c>
      <c r="X494" s="325">
        <f t="shared" si="650"/>
        <v>0</v>
      </c>
      <c r="Y494" s="325"/>
      <c r="Z494" s="325"/>
      <c r="AA494" s="325"/>
      <c r="AB494" s="325"/>
      <c r="AC494" s="394"/>
      <c r="AD494" s="360">
        <f t="shared" si="628"/>
        <v>114</v>
      </c>
      <c r="AE494" s="359" t="str">
        <f t="shared" si="592"/>
        <v>dxx114</v>
      </c>
      <c r="AF494" s="334">
        <f t="shared" si="651"/>
        <v>3</v>
      </c>
      <c r="AG494" s="82">
        <f t="shared" si="652"/>
        <v>0</v>
      </c>
      <c r="AH494" s="295">
        <f t="shared" si="653"/>
        <v>0</v>
      </c>
      <c r="AI494" s="295">
        <f t="shared" si="634"/>
        <v>0</v>
      </c>
      <c r="AJ494" s="295">
        <f t="shared" si="654"/>
        <v>0</v>
      </c>
      <c r="AK494">
        <v>113</v>
      </c>
      <c r="AL494" s="325">
        <f t="shared" si="655"/>
        <v>0</v>
      </c>
      <c r="AM494" s="325"/>
      <c r="AN494" s="325"/>
      <c r="AO494" s="325"/>
      <c r="AP494" s="325"/>
      <c r="AQ494" s="394"/>
      <c r="AR494" s="360">
        <f t="shared" si="629"/>
        <v>114</v>
      </c>
      <c r="AS494" s="359" t="str">
        <f t="shared" si="638"/>
        <v>dxx114</v>
      </c>
      <c r="AT494" s="334">
        <f t="shared" si="656"/>
        <v>3</v>
      </c>
      <c r="AU494" s="82">
        <f t="shared" si="657"/>
        <v>0</v>
      </c>
      <c r="AV494" s="295">
        <f t="shared" si="658"/>
        <v>0</v>
      </c>
      <c r="AW494" s="295">
        <f t="shared" si="635"/>
        <v>0</v>
      </c>
      <c r="AX494" s="295">
        <f t="shared" si="659"/>
        <v>0</v>
      </c>
      <c r="AY494">
        <v>113</v>
      </c>
      <c r="AZ494" s="325">
        <f t="shared" si="660"/>
        <v>0</v>
      </c>
      <c r="BA494" s="325"/>
      <c r="BB494" s="325"/>
      <c r="BC494" s="325"/>
      <c r="BD494" s="325"/>
      <c r="BE494" s="394"/>
      <c r="BF494" s="360">
        <f t="shared" si="630"/>
        <v>114</v>
      </c>
      <c r="BG494" s="359" t="str">
        <f t="shared" si="639"/>
        <v>dxx114</v>
      </c>
      <c r="BH494" s="334">
        <f t="shared" si="661"/>
        <v>3</v>
      </c>
      <c r="BI494" s="82">
        <f t="shared" si="662"/>
        <v>0</v>
      </c>
      <c r="BJ494" s="295">
        <f t="shared" si="663"/>
        <v>0</v>
      </c>
      <c r="BK494" s="295">
        <f t="shared" si="636"/>
        <v>0</v>
      </c>
      <c r="BL494" s="295">
        <f t="shared" si="664"/>
        <v>0</v>
      </c>
      <c r="BM494">
        <v>113</v>
      </c>
      <c r="BN494" s="325">
        <f t="shared" si="665"/>
        <v>0</v>
      </c>
      <c r="BO494" s="325"/>
      <c r="BP494" s="325"/>
      <c r="BQ494" s="325"/>
      <c r="BR494" s="325"/>
      <c r="BS494" s="394"/>
      <c r="BT494" s="360">
        <f t="shared" si="631"/>
        <v>114</v>
      </c>
      <c r="BU494" s="359" t="str">
        <f t="shared" si="640"/>
        <v>dxx114</v>
      </c>
      <c r="BV494" s="334">
        <f t="shared" si="666"/>
        <v>3</v>
      </c>
      <c r="BW494" s="82">
        <f t="shared" si="667"/>
        <v>0</v>
      </c>
      <c r="BX494" s="295">
        <f t="shared" si="668"/>
        <v>0</v>
      </c>
      <c r="BY494" s="295">
        <f t="shared" si="637"/>
        <v>0</v>
      </c>
      <c r="BZ494" s="295">
        <f t="shared" si="669"/>
        <v>0</v>
      </c>
      <c r="CA494">
        <v>113</v>
      </c>
      <c r="CB494" s="325">
        <f t="shared" si="670"/>
        <v>0</v>
      </c>
      <c r="CC494" s="325"/>
      <c r="CD494" s="325"/>
      <c r="CE494" s="325"/>
      <c r="CF494" s="325"/>
      <c r="CH494" s="394"/>
    </row>
    <row r="495" spans="1:86" ht="15" customHeight="1">
      <c r="A495" s="394"/>
      <c r="B495" s="360">
        <f t="shared" si="626"/>
        <v>115</v>
      </c>
      <c r="C495" s="359" t="str">
        <f t="shared" si="590"/>
        <v>dxx115</v>
      </c>
      <c r="D495" s="334">
        <f t="shared" si="641"/>
        <v>3</v>
      </c>
      <c r="E495" s="82">
        <f t="shared" si="642"/>
        <v>0</v>
      </c>
      <c r="F495" s="295">
        <f t="shared" si="643"/>
        <v>0</v>
      </c>
      <c r="G495" s="295">
        <f t="shared" si="632"/>
        <v>0</v>
      </c>
      <c r="H495" s="295">
        <f t="shared" si="644"/>
        <v>0</v>
      </c>
      <c r="I495" s="156">
        <v>114</v>
      </c>
      <c r="J495" s="325">
        <f t="shared" si="645"/>
        <v>0</v>
      </c>
      <c r="K495" s="325"/>
      <c r="L495" s="325"/>
      <c r="M495" s="325"/>
      <c r="N495" s="325"/>
      <c r="O495" s="394"/>
      <c r="P495" s="360">
        <f t="shared" si="627"/>
        <v>115</v>
      </c>
      <c r="Q495" s="359" t="str">
        <f t="shared" si="591"/>
        <v>dxx115</v>
      </c>
      <c r="R495" s="334">
        <f t="shared" si="646"/>
        <v>3</v>
      </c>
      <c r="S495" s="82">
        <f t="shared" si="647"/>
        <v>0</v>
      </c>
      <c r="T495" s="295">
        <f t="shared" si="648"/>
        <v>0</v>
      </c>
      <c r="U495" s="295">
        <f t="shared" si="633"/>
        <v>0</v>
      </c>
      <c r="V495" s="295">
        <f t="shared" si="649"/>
        <v>0</v>
      </c>
      <c r="W495" s="156">
        <v>114</v>
      </c>
      <c r="X495" s="325">
        <f t="shared" si="650"/>
        <v>0</v>
      </c>
      <c r="Y495" s="325"/>
      <c r="Z495" s="325"/>
      <c r="AA495" s="325"/>
      <c r="AB495" s="325"/>
      <c r="AC495" s="394"/>
      <c r="AD495" s="360">
        <f t="shared" si="628"/>
        <v>115</v>
      </c>
      <c r="AE495" s="359" t="str">
        <f t="shared" si="592"/>
        <v>dxx115</v>
      </c>
      <c r="AF495" s="334">
        <f t="shared" si="651"/>
        <v>3</v>
      </c>
      <c r="AG495" s="82">
        <f t="shared" si="652"/>
        <v>0</v>
      </c>
      <c r="AH495" s="295">
        <f t="shared" si="653"/>
        <v>0</v>
      </c>
      <c r="AI495" s="295">
        <f t="shared" si="634"/>
        <v>0</v>
      </c>
      <c r="AJ495" s="295">
        <f t="shared" si="654"/>
        <v>0</v>
      </c>
      <c r="AK495" s="156">
        <v>114</v>
      </c>
      <c r="AL495" s="325">
        <f t="shared" si="655"/>
        <v>0</v>
      </c>
      <c r="AM495" s="325"/>
      <c r="AN495" s="325"/>
      <c r="AO495" s="325"/>
      <c r="AP495" s="325"/>
      <c r="AQ495" s="394"/>
      <c r="AR495" s="360">
        <f t="shared" si="629"/>
        <v>115</v>
      </c>
      <c r="AS495" s="359" t="str">
        <f t="shared" si="638"/>
        <v>dxx115</v>
      </c>
      <c r="AT495" s="334">
        <f t="shared" si="656"/>
        <v>3</v>
      </c>
      <c r="AU495" s="82">
        <f t="shared" si="657"/>
        <v>0</v>
      </c>
      <c r="AV495" s="295">
        <f t="shared" si="658"/>
        <v>0</v>
      </c>
      <c r="AW495" s="295">
        <f t="shared" si="635"/>
        <v>0</v>
      </c>
      <c r="AX495" s="295">
        <f t="shared" si="659"/>
        <v>0</v>
      </c>
      <c r="AY495" s="156">
        <v>114</v>
      </c>
      <c r="AZ495" s="325">
        <f t="shared" si="660"/>
        <v>0</v>
      </c>
      <c r="BA495" s="325"/>
      <c r="BB495" s="325"/>
      <c r="BC495" s="325"/>
      <c r="BD495" s="325"/>
      <c r="BE495" s="394"/>
      <c r="BF495" s="360">
        <f t="shared" si="630"/>
        <v>115</v>
      </c>
      <c r="BG495" s="359" t="str">
        <f t="shared" si="639"/>
        <v>dxx115</v>
      </c>
      <c r="BH495" s="334">
        <f t="shared" si="661"/>
        <v>3</v>
      </c>
      <c r="BI495" s="82">
        <f t="shared" si="662"/>
        <v>0</v>
      </c>
      <c r="BJ495" s="295">
        <f t="shared" si="663"/>
        <v>0</v>
      </c>
      <c r="BK495" s="295">
        <f t="shared" si="636"/>
        <v>0</v>
      </c>
      <c r="BL495" s="295">
        <f t="shared" si="664"/>
        <v>0</v>
      </c>
      <c r="BM495" s="156">
        <v>114</v>
      </c>
      <c r="BN495" s="325">
        <f t="shared" si="665"/>
        <v>0</v>
      </c>
      <c r="BO495" s="325"/>
      <c r="BP495" s="325"/>
      <c r="BQ495" s="325"/>
      <c r="BR495" s="325"/>
      <c r="BS495" s="394"/>
      <c r="BT495" s="360">
        <f t="shared" si="631"/>
        <v>115</v>
      </c>
      <c r="BU495" s="359" t="str">
        <f t="shared" si="640"/>
        <v>dxx115</v>
      </c>
      <c r="BV495" s="334">
        <f t="shared" si="666"/>
        <v>3</v>
      </c>
      <c r="BW495" s="82">
        <f t="shared" si="667"/>
        <v>0</v>
      </c>
      <c r="BX495" s="295">
        <f t="shared" si="668"/>
        <v>0</v>
      </c>
      <c r="BY495" s="295">
        <f t="shared" si="637"/>
        <v>0</v>
      </c>
      <c r="BZ495" s="295">
        <f t="shared" si="669"/>
        <v>0</v>
      </c>
      <c r="CA495" s="156">
        <v>114</v>
      </c>
      <c r="CB495" s="325">
        <f t="shared" si="670"/>
        <v>0</v>
      </c>
      <c r="CC495" s="325"/>
      <c r="CD495" s="325"/>
      <c r="CE495" s="325"/>
      <c r="CF495" s="325"/>
      <c r="CH495" s="394"/>
    </row>
    <row r="496" spans="1:86" ht="15" customHeight="1">
      <c r="A496" s="394"/>
      <c r="B496" s="360">
        <f t="shared" si="626"/>
        <v>116</v>
      </c>
      <c r="C496" s="359" t="str">
        <f t="shared" si="590"/>
        <v>dxx116</v>
      </c>
      <c r="D496" s="334">
        <f t="shared" si="641"/>
        <v>3</v>
      </c>
      <c r="E496" s="82">
        <f t="shared" si="642"/>
        <v>0</v>
      </c>
      <c r="F496" s="295">
        <f t="shared" si="643"/>
        <v>0</v>
      </c>
      <c r="G496" s="295">
        <f t="shared" si="632"/>
        <v>0</v>
      </c>
      <c r="H496" s="295">
        <f t="shared" si="644"/>
        <v>0</v>
      </c>
      <c r="I496">
        <v>115</v>
      </c>
      <c r="J496" s="325">
        <f t="shared" si="645"/>
        <v>0</v>
      </c>
      <c r="K496" s="325"/>
      <c r="L496" s="325"/>
      <c r="M496" s="325"/>
      <c r="N496" s="325"/>
      <c r="O496" s="394"/>
      <c r="P496" s="360">
        <f t="shared" si="627"/>
        <v>116</v>
      </c>
      <c r="Q496" s="359" t="str">
        <f t="shared" si="591"/>
        <v>dxx116</v>
      </c>
      <c r="R496" s="334">
        <f t="shared" si="646"/>
        <v>3</v>
      </c>
      <c r="S496" s="82">
        <f t="shared" si="647"/>
        <v>0</v>
      </c>
      <c r="T496" s="295">
        <f t="shared" si="648"/>
        <v>0</v>
      </c>
      <c r="U496" s="295">
        <f t="shared" si="633"/>
        <v>0</v>
      </c>
      <c r="V496" s="295">
        <f t="shared" si="649"/>
        <v>0</v>
      </c>
      <c r="W496">
        <v>115</v>
      </c>
      <c r="X496" s="325">
        <f t="shared" si="650"/>
        <v>0</v>
      </c>
      <c r="Y496" s="325"/>
      <c r="Z496" s="325"/>
      <c r="AA496" s="325"/>
      <c r="AB496" s="325"/>
      <c r="AC496" s="394"/>
      <c r="AD496" s="360">
        <f t="shared" si="628"/>
        <v>116</v>
      </c>
      <c r="AE496" s="359" t="str">
        <f t="shared" si="592"/>
        <v>dxx116</v>
      </c>
      <c r="AF496" s="334">
        <f t="shared" si="651"/>
        <v>3</v>
      </c>
      <c r="AG496" s="82">
        <f t="shared" si="652"/>
        <v>0</v>
      </c>
      <c r="AH496" s="295">
        <f t="shared" si="653"/>
        <v>0</v>
      </c>
      <c r="AI496" s="295">
        <f t="shared" si="634"/>
        <v>0</v>
      </c>
      <c r="AJ496" s="295">
        <f t="shared" si="654"/>
        <v>0</v>
      </c>
      <c r="AK496">
        <v>115</v>
      </c>
      <c r="AL496" s="325">
        <f t="shared" si="655"/>
        <v>0</v>
      </c>
      <c r="AM496" s="325"/>
      <c r="AN496" s="325"/>
      <c r="AO496" s="325"/>
      <c r="AP496" s="325"/>
      <c r="AQ496" s="394"/>
      <c r="AR496" s="360">
        <f t="shared" si="629"/>
        <v>116</v>
      </c>
      <c r="AS496" s="359" t="str">
        <f t="shared" si="638"/>
        <v>dxx116</v>
      </c>
      <c r="AT496" s="334">
        <f t="shared" si="656"/>
        <v>3</v>
      </c>
      <c r="AU496" s="82">
        <f t="shared" si="657"/>
        <v>0</v>
      </c>
      <c r="AV496" s="295">
        <f t="shared" si="658"/>
        <v>0</v>
      </c>
      <c r="AW496" s="295">
        <f t="shared" si="635"/>
        <v>0</v>
      </c>
      <c r="AX496" s="295">
        <f t="shared" si="659"/>
        <v>0</v>
      </c>
      <c r="AY496">
        <v>115</v>
      </c>
      <c r="AZ496" s="325">
        <f t="shared" si="660"/>
        <v>0</v>
      </c>
      <c r="BA496" s="325"/>
      <c r="BB496" s="325"/>
      <c r="BC496" s="325"/>
      <c r="BD496" s="325"/>
      <c r="BE496" s="394"/>
      <c r="BF496" s="360">
        <f t="shared" si="630"/>
        <v>116</v>
      </c>
      <c r="BG496" s="359" t="str">
        <f t="shared" si="639"/>
        <v>dxx116</v>
      </c>
      <c r="BH496" s="334">
        <f t="shared" si="661"/>
        <v>3</v>
      </c>
      <c r="BI496" s="82">
        <f t="shared" si="662"/>
        <v>0</v>
      </c>
      <c r="BJ496" s="295">
        <f t="shared" si="663"/>
        <v>0</v>
      </c>
      <c r="BK496" s="295">
        <f t="shared" si="636"/>
        <v>0</v>
      </c>
      <c r="BL496" s="295">
        <f t="shared" si="664"/>
        <v>0</v>
      </c>
      <c r="BM496">
        <v>115</v>
      </c>
      <c r="BN496" s="325">
        <f t="shared" si="665"/>
        <v>0</v>
      </c>
      <c r="BO496" s="325"/>
      <c r="BP496" s="325"/>
      <c r="BQ496" s="325"/>
      <c r="BR496" s="325"/>
      <c r="BS496" s="394"/>
      <c r="BT496" s="360">
        <f t="shared" si="631"/>
        <v>116</v>
      </c>
      <c r="BU496" s="359" t="str">
        <f t="shared" si="640"/>
        <v>dxx116</v>
      </c>
      <c r="BV496" s="334">
        <f t="shared" si="666"/>
        <v>3</v>
      </c>
      <c r="BW496" s="82">
        <f t="shared" si="667"/>
        <v>0</v>
      </c>
      <c r="BX496" s="295">
        <f t="shared" si="668"/>
        <v>0</v>
      </c>
      <c r="BY496" s="295">
        <f t="shared" si="637"/>
        <v>0</v>
      </c>
      <c r="BZ496" s="295">
        <f t="shared" si="669"/>
        <v>0</v>
      </c>
      <c r="CA496">
        <v>115</v>
      </c>
      <c r="CB496" s="325">
        <f t="shared" si="670"/>
        <v>0</v>
      </c>
      <c r="CC496" s="325"/>
      <c r="CD496" s="325"/>
      <c r="CE496" s="325"/>
      <c r="CF496" s="325"/>
      <c r="CH496" s="394"/>
    </row>
    <row r="497" spans="1:86" ht="15" customHeight="1">
      <c r="A497" s="394"/>
      <c r="B497" s="360">
        <f t="shared" si="626"/>
        <v>117</v>
      </c>
      <c r="C497" s="359" t="str">
        <f t="shared" si="590"/>
        <v>dxx117</v>
      </c>
      <c r="D497" s="334">
        <f t="shared" si="641"/>
        <v>3</v>
      </c>
      <c r="E497" s="82">
        <f t="shared" si="642"/>
        <v>0</v>
      </c>
      <c r="F497" s="295">
        <f t="shared" si="643"/>
        <v>0</v>
      </c>
      <c r="G497" s="295">
        <f t="shared" si="632"/>
        <v>0</v>
      </c>
      <c r="H497" s="295">
        <f t="shared" si="644"/>
        <v>0</v>
      </c>
      <c r="I497" s="156">
        <v>116</v>
      </c>
      <c r="J497" s="325">
        <f t="shared" si="645"/>
        <v>0</v>
      </c>
      <c r="K497" s="325"/>
      <c r="L497" s="325"/>
      <c r="M497" s="325"/>
      <c r="N497" s="325"/>
      <c r="O497" s="394"/>
      <c r="P497" s="360">
        <f t="shared" si="627"/>
        <v>117</v>
      </c>
      <c r="Q497" s="359" t="str">
        <f t="shared" si="591"/>
        <v>dxx117</v>
      </c>
      <c r="R497" s="334">
        <f t="shared" si="646"/>
        <v>3</v>
      </c>
      <c r="S497" s="82">
        <f t="shared" si="647"/>
        <v>0</v>
      </c>
      <c r="T497" s="295">
        <f t="shared" si="648"/>
        <v>0</v>
      </c>
      <c r="U497" s="295">
        <f t="shared" si="633"/>
        <v>0</v>
      </c>
      <c r="V497" s="295">
        <f t="shared" si="649"/>
        <v>0</v>
      </c>
      <c r="W497" s="156">
        <v>116</v>
      </c>
      <c r="X497" s="325">
        <f t="shared" si="650"/>
        <v>0</v>
      </c>
      <c r="Y497" s="325"/>
      <c r="Z497" s="325"/>
      <c r="AA497" s="325"/>
      <c r="AB497" s="325"/>
      <c r="AC497" s="394"/>
      <c r="AD497" s="360">
        <f t="shared" si="628"/>
        <v>117</v>
      </c>
      <c r="AE497" s="359" t="str">
        <f t="shared" si="592"/>
        <v>dxx117</v>
      </c>
      <c r="AF497" s="334">
        <f t="shared" si="651"/>
        <v>3</v>
      </c>
      <c r="AG497" s="82">
        <f t="shared" si="652"/>
        <v>0</v>
      </c>
      <c r="AH497" s="295">
        <f t="shared" si="653"/>
        <v>0</v>
      </c>
      <c r="AI497" s="295">
        <f t="shared" si="634"/>
        <v>0</v>
      </c>
      <c r="AJ497" s="295">
        <f t="shared" si="654"/>
        <v>0</v>
      </c>
      <c r="AK497" s="156">
        <v>116</v>
      </c>
      <c r="AL497" s="325">
        <f t="shared" si="655"/>
        <v>0</v>
      </c>
      <c r="AM497" s="325"/>
      <c r="AN497" s="325"/>
      <c r="AO497" s="325"/>
      <c r="AP497" s="325"/>
      <c r="AQ497" s="394"/>
      <c r="AR497" s="360">
        <f t="shared" si="629"/>
        <v>117</v>
      </c>
      <c r="AS497" s="359" t="str">
        <f t="shared" si="638"/>
        <v>dxx117</v>
      </c>
      <c r="AT497" s="334">
        <f t="shared" si="656"/>
        <v>3</v>
      </c>
      <c r="AU497" s="82">
        <f t="shared" si="657"/>
        <v>0</v>
      </c>
      <c r="AV497" s="295">
        <f t="shared" si="658"/>
        <v>0</v>
      </c>
      <c r="AW497" s="295">
        <f t="shared" si="635"/>
        <v>0</v>
      </c>
      <c r="AX497" s="295">
        <f t="shared" si="659"/>
        <v>0</v>
      </c>
      <c r="AY497" s="156">
        <v>116</v>
      </c>
      <c r="AZ497" s="325">
        <f t="shared" si="660"/>
        <v>0</v>
      </c>
      <c r="BA497" s="325"/>
      <c r="BB497" s="325"/>
      <c r="BC497" s="325"/>
      <c r="BD497" s="325"/>
      <c r="BE497" s="394"/>
      <c r="BF497" s="360">
        <f t="shared" si="630"/>
        <v>117</v>
      </c>
      <c r="BG497" s="359" t="str">
        <f t="shared" si="639"/>
        <v>dxx117</v>
      </c>
      <c r="BH497" s="334">
        <f t="shared" si="661"/>
        <v>3</v>
      </c>
      <c r="BI497" s="82">
        <f t="shared" si="662"/>
        <v>0</v>
      </c>
      <c r="BJ497" s="295">
        <f t="shared" si="663"/>
        <v>0</v>
      </c>
      <c r="BK497" s="295">
        <f t="shared" si="636"/>
        <v>0</v>
      </c>
      <c r="BL497" s="295">
        <f t="shared" si="664"/>
        <v>0</v>
      </c>
      <c r="BM497" s="156">
        <v>116</v>
      </c>
      <c r="BN497" s="325">
        <f t="shared" si="665"/>
        <v>0</v>
      </c>
      <c r="BO497" s="325"/>
      <c r="BP497" s="325"/>
      <c r="BQ497" s="325"/>
      <c r="BR497" s="325"/>
      <c r="BS497" s="394"/>
      <c r="BT497" s="360">
        <f t="shared" si="631"/>
        <v>117</v>
      </c>
      <c r="BU497" s="359" t="str">
        <f t="shared" si="640"/>
        <v>dxx117</v>
      </c>
      <c r="BV497" s="334">
        <f t="shared" si="666"/>
        <v>3</v>
      </c>
      <c r="BW497" s="82">
        <f t="shared" si="667"/>
        <v>0</v>
      </c>
      <c r="BX497" s="295">
        <f t="shared" si="668"/>
        <v>0</v>
      </c>
      <c r="BY497" s="295">
        <f t="shared" si="637"/>
        <v>0</v>
      </c>
      <c r="BZ497" s="295">
        <f t="shared" si="669"/>
        <v>0</v>
      </c>
      <c r="CA497" s="156">
        <v>116</v>
      </c>
      <c r="CB497" s="325">
        <f t="shared" si="670"/>
        <v>0</v>
      </c>
      <c r="CC497" s="325"/>
      <c r="CD497" s="325"/>
      <c r="CE497" s="325"/>
      <c r="CF497" s="325"/>
      <c r="CH497" s="394"/>
    </row>
    <row r="498" spans="1:86" ht="15" customHeight="1">
      <c r="A498" s="394"/>
      <c r="B498" s="360">
        <f t="shared" si="626"/>
        <v>118</v>
      </c>
      <c r="C498" s="359" t="str">
        <f t="shared" si="590"/>
        <v>dxx118</v>
      </c>
      <c r="D498" s="334">
        <f t="shared" si="641"/>
        <v>3</v>
      </c>
      <c r="E498" s="82">
        <f t="shared" si="642"/>
        <v>0</v>
      </c>
      <c r="F498" s="295">
        <f t="shared" si="643"/>
        <v>0</v>
      </c>
      <c r="G498" s="295">
        <f t="shared" si="632"/>
        <v>0</v>
      </c>
      <c r="H498" s="295">
        <f t="shared" si="644"/>
        <v>0</v>
      </c>
      <c r="I498">
        <v>117</v>
      </c>
      <c r="J498" s="325">
        <f t="shared" si="645"/>
        <v>0</v>
      </c>
      <c r="K498" s="325"/>
      <c r="L498" s="325"/>
      <c r="M498" s="325"/>
      <c r="N498" s="325"/>
      <c r="O498" s="394"/>
      <c r="P498" s="360">
        <f t="shared" si="627"/>
        <v>118</v>
      </c>
      <c r="Q498" s="359" t="str">
        <f t="shared" si="591"/>
        <v>dxx118</v>
      </c>
      <c r="R498" s="334">
        <f t="shared" si="646"/>
        <v>3</v>
      </c>
      <c r="S498" s="82">
        <f t="shared" si="647"/>
        <v>0</v>
      </c>
      <c r="T498" s="295">
        <f t="shared" si="648"/>
        <v>0</v>
      </c>
      <c r="U498" s="295">
        <f t="shared" si="633"/>
        <v>0</v>
      </c>
      <c r="V498" s="295">
        <f t="shared" si="649"/>
        <v>0</v>
      </c>
      <c r="W498">
        <v>117</v>
      </c>
      <c r="X498" s="325">
        <f t="shared" si="650"/>
        <v>0</v>
      </c>
      <c r="Y498" s="325"/>
      <c r="Z498" s="325"/>
      <c r="AA498" s="325"/>
      <c r="AB498" s="325"/>
      <c r="AC498" s="394"/>
      <c r="AD498" s="360">
        <f t="shared" si="628"/>
        <v>118</v>
      </c>
      <c r="AE498" s="359" t="str">
        <f t="shared" si="592"/>
        <v>dxx118</v>
      </c>
      <c r="AF498" s="334">
        <f t="shared" si="651"/>
        <v>3</v>
      </c>
      <c r="AG498" s="82">
        <f t="shared" si="652"/>
        <v>0</v>
      </c>
      <c r="AH498" s="295">
        <f t="shared" si="653"/>
        <v>0</v>
      </c>
      <c r="AI498" s="295">
        <f t="shared" si="634"/>
        <v>0</v>
      </c>
      <c r="AJ498" s="295">
        <f t="shared" si="654"/>
        <v>0</v>
      </c>
      <c r="AK498">
        <v>117</v>
      </c>
      <c r="AL498" s="325">
        <f t="shared" si="655"/>
        <v>0</v>
      </c>
      <c r="AM498" s="325"/>
      <c r="AN498" s="325"/>
      <c r="AO498" s="325"/>
      <c r="AP498" s="325"/>
      <c r="AQ498" s="394"/>
      <c r="AR498" s="360">
        <f t="shared" si="629"/>
        <v>118</v>
      </c>
      <c r="AS498" s="359" t="str">
        <f t="shared" si="638"/>
        <v>dxx118</v>
      </c>
      <c r="AT498" s="334">
        <f t="shared" si="656"/>
        <v>3</v>
      </c>
      <c r="AU498" s="82">
        <f t="shared" si="657"/>
        <v>0</v>
      </c>
      <c r="AV498" s="295">
        <f t="shared" si="658"/>
        <v>0</v>
      </c>
      <c r="AW498" s="295">
        <f t="shared" si="635"/>
        <v>0</v>
      </c>
      <c r="AX498" s="295">
        <f t="shared" si="659"/>
        <v>0</v>
      </c>
      <c r="AY498">
        <v>117</v>
      </c>
      <c r="AZ498" s="325">
        <f t="shared" si="660"/>
        <v>0</v>
      </c>
      <c r="BA498" s="325"/>
      <c r="BB498" s="325"/>
      <c r="BC498" s="325"/>
      <c r="BD498" s="325"/>
      <c r="BE498" s="394"/>
      <c r="BF498" s="360">
        <f t="shared" si="630"/>
        <v>118</v>
      </c>
      <c r="BG498" s="359" t="str">
        <f t="shared" si="639"/>
        <v>dxx118</v>
      </c>
      <c r="BH498" s="334">
        <f t="shared" si="661"/>
        <v>3</v>
      </c>
      <c r="BI498" s="82">
        <f t="shared" si="662"/>
        <v>0</v>
      </c>
      <c r="BJ498" s="295">
        <f t="shared" si="663"/>
        <v>0</v>
      </c>
      <c r="BK498" s="295">
        <f t="shared" si="636"/>
        <v>0</v>
      </c>
      <c r="BL498" s="295">
        <f t="shared" si="664"/>
        <v>0</v>
      </c>
      <c r="BM498">
        <v>117</v>
      </c>
      <c r="BN498" s="325">
        <f t="shared" si="665"/>
        <v>0</v>
      </c>
      <c r="BO498" s="325"/>
      <c r="BP498" s="325"/>
      <c r="BQ498" s="325"/>
      <c r="BR498" s="325"/>
      <c r="BS498" s="394"/>
      <c r="BT498" s="360">
        <f t="shared" si="631"/>
        <v>118</v>
      </c>
      <c r="BU498" s="359" t="str">
        <f t="shared" si="640"/>
        <v>dxx118</v>
      </c>
      <c r="BV498" s="334">
        <f t="shared" si="666"/>
        <v>3</v>
      </c>
      <c r="BW498" s="82">
        <f t="shared" si="667"/>
        <v>0</v>
      </c>
      <c r="BX498" s="295">
        <f t="shared" si="668"/>
        <v>0</v>
      </c>
      <c r="BY498" s="295">
        <f t="shared" si="637"/>
        <v>0</v>
      </c>
      <c r="BZ498" s="295">
        <f t="shared" si="669"/>
        <v>0</v>
      </c>
      <c r="CA498">
        <v>117</v>
      </c>
      <c r="CB498" s="325">
        <f t="shared" si="670"/>
        <v>0</v>
      </c>
      <c r="CC498" s="325"/>
      <c r="CD498" s="325"/>
      <c r="CE498" s="325"/>
      <c r="CF498" s="325"/>
      <c r="CH498" s="394"/>
    </row>
    <row r="499" spans="1:86" ht="15" customHeight="1">
      <c r="A499" s="394"/>
      <c r="B499" s="360">
        <f t="shared" si="626"/>
        <v>119</v>
      </c>
      <c r="C499" s="359" t="str">
        <f t="shared" si="590"/>
        <v>dxx119</v>
      </c>
      <c r="D499" s="334">
        <f t="shared" si="641"/>
        <v>3</v>
      </c>
      <c r="E499" s="82">
        <f t="shared" si="642"/>
        <v>0</v>
      </c>
      <c r="F499" s="295">
        <f t="shared" si="643"/>
        <v>0</v>
      </c>
      <c r="G499" s="295">
        <f t="shared" si="632"/>
        <v>0</v>
      </c>
      <c r="H499" s="295">
        <f t="shared" si="644"/>
        <v>0</v>
      </c>
      <c r="I499" s="156">
        <v>118</v>
      </c>
      <c r="J499" s="325">
        <f t="shared" si="645"/>
        <v>0</v>
      </c>
      <c r="K499" s="325"/>
      <c r="L499" s="325"/>
      <c r="M499" s="325"/>
      <c r="N499" s="325"/>
      <c r="O499" s="394"/>
      <c r="P499" s="360">
        <f t="shared" si="627"/>
        <v>119</v>
      </c>
      <c r="Q499" s="359" t="str">
        <f t="shared" si="591"/>
        <v>dxx119</v>
      </c>
      <c r="R499" s="334">
        <f t="shared" si="646"/>
        <v>3</v>
      </c>
      <c r="S499" s="82">
        <f t="shared" si="647"/>
        <v>0</v>
      </c>
      <c r="T499" s="295">
        <f t="shared" si="648"/>
        <v>0</v>
      </c>
      <c r="U499" s="295">
        <f t="shared" si="633"/>
        <v>0</v>
      </c>
      <c r="V499" s="295">
        <f t="shared" si="649"/>
        <v>0</v>
      </c>
      <c r="W499" s="156">
        <v>118</v>
      </c>
      <c r="X499" s="325">
        <f t="shared" si="650"/>
        <v>0</v>
      </c>
      <c r="Y499" s="325"/>
      <c r="Z499" s="325"/>
      <c r="AA499" s="325"/>
      <c r="AB499" s="325"/>
      <c r="AC499" s="394"/>
      <c r="AD499" s="360">
        <f t="shared" si="628"/>
        <v>119</v>
      </c>
      <c r="AE499" s="359" t="str">
        <f t="shared" si="592"/>
        <v>dxx119</v>
      </c>
      <c r="AF499" s="334">
        <f t="shared" si="651"/>
        <v>3</v>
      </c>
      <c r="AG499" s="82">
        <f t="shared" si="652"/>
        <v>0</v>
      </c>
      <c r="AH499" s="295">
        <f t="shared" si="653"/>
        <v>0</v>
      </c>
      <c r="AI499" s="295">
        <f t="shared" si="634"/>
        <v>0</v>
      </c>
      <c r="AJ499" s="295">
        <f t="shared" si="654"/>
        <v>0</v>
      </c>
      <c r="AK499" s="156">
        <v>118</v>
      </c>
      <c r="AL499" s="325">
        <f t="shared" si="655"/>
        <v>0</v>
      </c>
      <c r="AM499" s="325"/>
      <c r="AN499" s="325"/>
      <c r="AO499" s="325"/>
      <c r="AP499" s="325"/>
      <c r="AQ499" s="394"/>
      <c r="AR499" s="360">
        <f t="shared" si="629"/>
        <v>119</v>
      </c>
      <c r="AS499" s="359" t="str">
        <f t="shared" si="638"/>
        <v>dxx119</v>
      </c>
      <c r="AT499" s="334">
        <f t="shared" si="656"/>
        <v>3</v>
      </c>
      <c r="AU499" s="82">
        <f t="shared" si="657"/>
        <v>0</v>
      </c>
      <c r="AV499" s="295">
        <f t="shared" si="658"/>
        <v>0</v>
      </c>
      <c r="AW499" s="295">
        <f t="shared" si="635"/>
        <v>0</v>
      </c>
      <c r="AX499" s="295">
        <f t="shared" si="659"/>
        <v>0</v>
      </c>
      <c r="AY499" s="156">
        <v>118</v>
      </c>
      <c r="AZ499" s="325">
        <f t="shared" si="660"/>
        <v>0</v>
      </c>
      <c r="BA499" s="325"/>
      <c r="BB499" s="325"/>
      <c r="BC499" s="325"/>
      <c r="BD499" s="325"/>
      <c r="BE499" s="394"/>
      <c r="BF499" s="360">
        <f t="shared" si="630"/>
        <v>119</v>
      </c>
      <c r="BG499" s="359" t="str">
        <f t="shared" si="639"/>
        <v>dxx119</v>
      </c>
      <c r="BH499" s="334">
        <f t="shared" si="661"/>
        <v>3</v>
      </c>
      <c r="BI499" s="82">
        <f t="shared" si="662"/>
        <v>0</v>
      </c>
      <c r="BJ499" s="295">
        <f t="shared" si="663"/>
        <v>0</v>
      </c>
      <c r="BK499" s="295">
        <f t="shared" si="636"/>
        <v>0</v>
      </c>
      <c r="BL499" s="295">
        <f t="shared" si="664"/>
        <v>0</v>
      </c>
      <c r="BM499" s="156">
        <v>118</v>
      </c>
      <c r="BN499" s="325">
        <f t="shared" si="665"/>
        <v>0</v>
      </c>
      <c r="BO499" s="325"/>
      <c r="BP499" s="325"/>
      <c r="BQ499" s="325"/>
      <c r="BR499" s="325"/>
      <c r="BS499" s="394"/>
      <c r="BT499" s="360">
        <f t="shared" si="631"/>
        <v>119</v>
      </c>
      <c r="BU499" s="359" t="str">
        <f t="shared" si="640"/>
        <v>dxx119</v>
      </c>
      <c r="BV499" s="334">
        <f t="shared" si="666"/>
        <v>3</v>
      </c>
      <c r="BW499" s="82">
        <f t="shared" si="667"/>
        <v>0</v>
      </c>
      <c r="BX499" s="295">
        <f t="shared" si="668"/>
        <v>0</v>
      </c>
      <c r="BY499" s="295">
        <f t="shared" si="637"/>
        <v>0</v>
      </c>
      <c r="BZ499" s="295">
        <f t="shared" si="669"/>
        <v>0</v>
      </c>
      <c r="CA499" s="156">
        <v>118</v>
      </c>
      <c r="CB499" s="325">
        <f t="shared" si="670"/>
        <v>0</v>
      </c>
      <c r="CC499" s="325"/>
      <c r="CD499" s="325"/>
      <c r="CE499" s="325"/>
      <c r="CF499" s="325"/>
      <c r="CH499" s="394"/>
    </row>
    <row r="500" spans="1:86" ht="15" customHeight="1">
      <c r="A500" s="394"/>
      <c r="B500" s="360">
        <f t="shared" si="626"/>
        <v>120</v>
      </c>
      <c r="C500" s="359" t="str">
        <f t="shared" si="590"/>
        <v>dxx120</v>
      </c>
      <c r="D500" s="334">
        <f t="shared" si="641"/>
        <v>3</v>
      </c>
      <c r="E500" s="82">
        <f t="shared" si="642"/>
        <v>0</v>
      </c>
      <c r="F500" s="295">
        <f t="shared" si="643"/>
        <v>0</v>
      </c>
      <c r="G500" s="295">
        <f t="shared" si="632"/>
        <v>0</v>
      </c>
      <c r="H500" s="295">
        <f t="shared" si="644"/>
        <v>0</v>
      </c>
      <c r="I500">
        <v>119</v>
      </c>
      <c r="J500" s="325">
        <f t="shared" si="645"/>
        <v>0</v>
      </c>
      <c r="K500" s="325"/>
      <c r="L500" s="325"/>
      <c r="M500" s="325"/>
      <c r="N500" s="325"/>
      <c r="O500" s="394"/>
      <c r="P500" s="360">
        <f t="shared" si="627"/>
        <v>120</v>
      </c>
      <c r="Q500" s="359" t="str">
        <f t="shared" si="591"/>
        <v>dxx120</v>
      </c>
      <c r="R500" s="334">
        <f t="shared" si="646"/>
        <v>3</v>
      </c>
      <c r="S500" s="82">
        <f t="shared" si="647"/>
        <v>0</v>
      </c>
      <c r="T500" s="295">
        <f t="shared" si="648"/>
        <v>0</v>
      </c>
      <c r="U500" s="295">
        <f t="shared" si="633"/>
        <v>0</v>
      </c>
      <c r="V500" s="295">
        <f t="shared" si="649"/>
        <v>0</v>
      </c>
      <c r="W500">
        <v>119</v>
      </c>
      <c r="X500" s="325">
        <f t="shared" si="650"/>
        <v>0</v>
      </c>
      <c r="Y500" s="325"/>
      <c r="Z500" s="325"/>
      <c r="AA500" s="325"/>
      <c r="AB500" s="325"/>
      <c r="AC500" s="394"/>
      <c r="AD500" s="360">
        <f t="shared" si="628"/>
        <v>120</v>
      </c>
      <c r="AE500" s="359" t="str">
        <f t="shared" si="592"/>
        <v>dxx120</v>
      </c>
      <c r="AF500" s="334">
        <f t="shared" si="651"/>
        <v>3</v>
      </c>
      <c r="AG500" s="82">
        <f t="shared" si="652"/>
        <v>0</v>
      </c>
      <c r="AH500" s="295">
        <f t="shared" si="653"/>
        <v>0</v>
      </c>
      <c r="AI500" s="295">
        <f t="shared" si="634"/>
        <v>0</v>
      </c>
      <c r="AJ500" s="295">
        <f t="shared" si="654"/>
        <v>0</v>
      </c>
      <c r="AK500">
        <v>119</v>
      </c>
      <c r="AL500" s="325">
        <f t="shared" si="655"/>
        <v>0</v>
      </c>
      <c r="AM500" s="325"/>
      <c r="AN500" s="325"/>
      <c r="AO500" s="325"/>
      <c r="AP500" s="325"/>
      <c r="AQ500" s="394"/>
      <c r="AR500" s="360">
        <f t="shared" si="629"/>
        <v>120</v>
      </c>
      <c r="AS500" s="359" t="str">
        <f t="shared" si="638"/>
        <v>dxx120</v>
      </c>
      <c r="AT500" s="334">
        <f t="shared" si="656"/>
        <v>3</v>
      </c>
      <c r="AU500" s="82">
        <f t="shared" si="657"/>
        <v>0</v>
      </c>
      <c r="AV500" s="295">
        <f t="shared" si="658"/>
        <v>0</v>
      </c>
      <c r="AW500" s="295">
        <f t="shared" si="635"/>
        <v>0</v>
      </c>
      <c r="AX500" s="295">
        <f t="shared" si="659"/>
        <v>0</v>
      </c>
      <c r="AY500">
        <v>119</v>
      </c>
      <c r="AZ500" s="325">
        <f t="shared" si="660"/>
        <v>0</v>
      </c>
      <c r="BA500" s="325"/>
      <c r="BB500" s="325"/>
      <c r="BC500" s="325"/>
      <c r="BD500" s="325"/>
      <c r="BE500" s="394"/>
      <c r="BF500" s="360">
        <f t="shared" si="630"/>
        <v>120</v>
      </c>
      <c r="BG500" s="359" t="str">
        <f t="shared" si="639"/>
        <v>dxx120</v>
      </c>
      <c r="BH500" s="334">
        <f t="shared" si="661"/>
        <v>3</v>
      </c>
      <c r="BI500" s="82">
        <f t="shared" si="662"/>
        <v>0</v>
      </c>
      <c r="BJ500" s="295">
        <f t="shared" si="663"/>
        <v>0</v>
      </c>
      <c r="BK500" s="295">
        <f t="shared" si="636"/>
        <v>0</v>
      </c>
      <c r="BL500" s="295">
        <f t="shared" si="664"/>
        <v>0</v>
      </c>
      <c r="BM500">
        <v>119</v>
      </c>
      <c r="BN500" s="325">
        <f t="shared" si="665"/>
        <v>0</v>
      </c>
      <c r="BO500" s="325"/>
      <c r="BP500" s="325"/>
      <c r="BQ500" s="325"/>
      <c r="BR500" s="325"/>
      <c r="BS500" s="394"/>
      <c r="BT500" s="360">
        <f t="shared" si="631"/>
        <v>120</v>
      </c>
      <c r="BU500" s="359" t="str">
        <f t="shared" si="640"/>
        <v>dxx120</v>
      </c>
      <c r="BV500" s="334">
        <f t="shared" si="666"/>
        <v>3</v>
      </c>
      <c r="BW500" s="82">
        <f t="shared" si="667"/>
        <v>0</v>
      </c>
      <c r="BX500" s="295">
        <f t="shared" si="668"/>
        <v>0</v>
      </c>
      <c r="BY500" s="295">
        <f t="shared" si="637"/>
        <v>0</v>
      </c>
      <c r="BZ500" s="295">
        <f t="shared" si="669"/>
        <v>0</v>
      </c>
      <c r="CA500">
        <v>119</v>
      </c>
      <c r="CB500" s="325">
        <f t="shared" si="670"/>
        <v>0</v>
      </c>
      <c r="CC500" s="325"/>
      <c r="CD500" s="325"/>
      <c r="CE500" s="325"/>
      <c r="CF500" s="325"/>
      <c r="CH500" s="394"/>
    </row>
    <row r="501" spans="1:86" ht="15" customHeight="1">
      <c r="A501" s="394"/>
      <c r="B501" s="360"/>
      <c r="C501" s="361" t="s">
        <v>278</v>
      </c>
      <c r="D501" s="362"/>
      <c r="E501" s="363"/>
      <c r="F501" s="364"/>
      <c r="G501" s="364"/>
      <c r="H501" s="364"/>
      <c r="I501" s="365"/>
      <c r="J501" s="366"/>
      <c r="K501" s="366"/>
      <c r="L501" s="366"/>
      <c r="M501" s="366"/>
      <c r="N501" s="366"/>
      <c r="O501" s="394"/>
      <c r="P501" s="360"/>
      <c r="Q501" s="361" t="s">
        <v>278</v>
      </c>
      <c r="R501" s="362"/>
      <c r="S501" s="363"/>
      <c r="T501" s="364"/>
      <c r="U501" s="364"/>
      <c r="V501" s="364"/>
      <c r="W501" s="365"/>
      <c r="X501" s="366"/>
      <c r="Y501" s="366"/>
      <c r="Z501" s="366"/>
      <c r="AA501" s="366"/>
      <c r="AB501" s="366"/>
      <c r="AC501" s="394"/>
      <c r="AD501" s="360"/>
      <c r="AE501" s="361" t="s">
        <v>278</v>
      </c>
      <c r="AF501" s="362"/>
      <c r="AG501" s="363"/>
      <c r="AH501" s="364"/>
      <c r="AI501" s="364"/>
      <c r="AJ501" s="364"/>
      <c r="AK501" s="365"/>
      <c r="AL501" s="366"/>
      <c r="AM501" s="366"/>
      <c r="AN501" s="366"/>
      <c r="AO501" s="366"/>
      <c r="AP501" s="366"/>
      <c r="AQ501" s="394"/>
      <c r="AR501" s="360"/>
      <c r="AS501" s="361" t="s">
        <v>278</v>
      </c>
      <c r="AT501" s="362"/>
      <c r="AU501" s="363"/>
      <c r="AV501" s="364"/>
      <c r="AW501" s="364"/>
      <c r="AX501" s="364"/>
      <c r="AY501" s="365"/>
      <c r="AZ501" s="366"/>
      <c r="BA501" s="366"/>
      <c r="BB501" s="366"/>
      <c r="BC501" s="366"/>
      <c r="BD501" s="366"/>
      <c r="BE501" s="394"/>
      <c r="BF501" s="360"/>
      <c r="BG501" s="361" t="s">
        <v>278</v>
      </c>
      <c r="BH501" s="362"/>
      <c r="BI501" s="363"/>
      <c r="BJ501" s="364"/>
      <c r="BK501" s="364"/>
      <c r="BL501" s="364"/>
      <c r="BM501" s="365"/>
      <c r="BN501" s="366"/>
      <c r="BO501" s="366"/>
      <c r="BP501" s="366"/>
      <c r="BQ501" s="366"/>
      <c r="BR501" s="366"/>
      <c r="BS501" s="394"/>
      <c r="BT501" s="360"/>
      <c r="BU501" s="361" t="s">
        <v>278</v>
      </c>
      <c r="BV501" s="362"/>
      <c r="BW501" s="363"/>
      <c r="BX501" s="364"/>
      <c r="BY501" s="364"/>
      <c r="BZ501" s="364"/>
      <c r="CA501" s="365"/>
      <c r="CB501" s="366"/>
      <c r="CC501" s="366"/>
      <c r="CD501" s="366"/>
      <c r="CE501" s="366"/>
      <c r="CF501" s="366"/>
      <c r="CH501" s="394"/>
    </row>
    <row r="502" spans="1:86" ht="15" customHeight="1">
      <c r="A502" s="394"/>
      <c r="B502" s="360">
        <f>B503-1</f>
        <v>1</v>
      </c>
      <c r="C502" s="359" t="str">
        <f t="shared" ref="C502:C565" si="671">IF(B502=0,"exx0","exx"&amp;B502)</f>
        <v>exx1</v>
      </c>
      <c r="D502" s="334"/>
      <c r="E502" s="82">
        <v>0</v>
      </c>
      <c r="F502" s="295"/>
      <c r="G502" s="295">
        <v>0</v>
      </c>
      <c r="H502" s="296">
        <f>emp1_mont_ini</f>
        <v>0</v>
      </c>
      <c r="I502" s="156">
        <v>0</v>
      </c>
      <c r="J502" s="325"/>
      <c r="K502" s="325"/>
      <c r="L502" s="325"/>
      <c r="M502" s="325"/>
      <c r="N502" s="325"/>
      <c r="O502" s="394"/>
      <c r="P502" s="360">
        <f>P503-1</f>
        <v>1</v>
      </c>
      <c r="Q502" s="359" t="str">
        <f t="shared" ref="Q502:Q565" si="672">IF(P502=0,"exx0","exx"&amp;P502)</f>
        <v>exx1</v>
      </c>
      <c r="R502" s="334"/>
      <c r="S502" s="82">
        <v>0</v>
      </c>
      <c r="T502" s="295"/>
      <c r="U502" s="295">
        <v>0</v>
      </c>
      <c r="V502" s="296">
        <f>emp2_mont_ini</f>
        <v>0</v>
      </c>
      <c r="W502" s="156">
        <v>0</v>
      </c>
      <c r="X502" s="325"/>
      <c r="Y502" s="325"/>
      <c r="Z502" s="325"/>
      <c r="AA502" s="325"/>
      <c r="AB502" s="325"/>
      <c r="AC502" s="394"/>
      <c r="AD502" s="360">
        <f>AD503-1</f>
        <v>1</v>
      </c>
      <c r="AE502" s="359" t="str">
        <f t="shared" ref="AE502:AE565" si="673">IF(AD502=0,"exx0","exx"&amp;AD502)</f>
        <v>exx1</v>
      </c>
      <c r="AF502" s="334"/>
      <c r="AG502" s="82">
        <v>0</v>
      </c>
      <c r="AH502" s="295"/>
      <c r="AI502" s="295">
        <v>0</v>
      </c>
      <c r="AJ502" s="296">
        <f>emp3_mont_ini</f>
        <v>0</v>
      </c>
      <c r="AK502" s="156">
        <v>0</v>
      </c>
      <c r="AL502" s="325"/>
      <c r="AM502" s="325"/>
      <c r="AN502" s="325"/>
      <c r="AO502" s="325"/>
      <c r="AP502" s="325"/>
      <c r="AQ502" s="394"/>
      <c r="AR502" s="360">
        <f>AR503-1</f>
        <v>1</v>
      </c>
      <c r="AS502" s="359" t="str">
        <f t="shared" ref="AS502:AS533" si="674">IF(AR502=0,"exx0","exx"&amp;AR502)</f>
        <v>exx1</v>
      </c>
      <c r="AT502" s="334"/>
      <c r="AU502" s="82">
        <v>0</v>
      </c>
      <c r="AV502" s="295"/>
      <c r="AW502" s="295">
        <v>0</v>
      </c>
      <c r="AX502" s="296">
        <f>emp4_mont_ini</f>
        <v>0</v>
      </c>
      <c r="AY502" s="156">
        <v>0</v>
      </c>
      <c r="AZ502" s="325"/>
      <c r="BA502" s="325"/>
      <c r="BB502" s="325"/>
      <c r="BC502" s="325"/>
      <c r="BD502" s="325"/>
      <c r="BE502" s="394"/>
      <c r="BF502" s="360">
        <f>BF503-1</f>
        <v>1</v>
      </c>
      <c r="BG502" s="359" t="str">
        <f t="shared" ref="BG502:BG533" si="675">IF(BF502=0,"exx0","exx"&amp;BF502)</f>
        <v>exx1</v>
      </c>
      <c r="BH502" s="334"/>
      <c r="BI502" s="82">
        <v>0</v>
      </c>
      <c r="BJ502" s="295"/>
      <c r="BK502" s="295">
        <v>0</v>
      </c>
      <c r="BL502" s="296">
        <f>emp5_mont_ini</f>
        <v>0</v>
      </c>
      <c r="BM502" s="156">
        <v>0</v>
      </c>
      <c r="BN502" s="325"/>
      <c r="BO502" s="325"/>
      <c r="BP502" s="325"/>
      <c r="BQ502" s="325"/>
      <c r="BR502" s="325"/>
      <c r="BS502" s="394"/>
      <c r="BT502" s="360">
        <f>BT503-1</f>
        <v>1</v>
      </c>
      <c r="BU502" s="359" t="str">
        <f t="shared" ref="BU502:BU533" si="676">IF(BT502=0,"exx0","exx"&amp;BT502)</f>
        <v>exx1</v>
      </c>
      <c r="BV502" s="334"/>
      <c r="BW502" s="82">
        <v>0</v>
      </c>
      <c r="BX502" s="295"/>
      <c r="BY502" s="295">
        <v>0</v>
      </c>
      <c r="BZ502" s="296">
        <f>emp6_mont_ini</f>
        <v>0</v>
      </c>
      <c r="CA502" s="156">
        <v>0</v>
      </c>
      <c r="CB502" s="325"/>
      <c r="CC502" s="325"/>
      <c r="CD502" s="325"/>
      <c r="CE502" s="325"/>
      <c r="CF502" s="325"/>
      <c r="CH502" s="394"/>
    </row>
    <row r="503" spans="1:86" ht="15" customHeight="1">
      <c r="A503" s="394"/>
      <c r="B503" s="299">
        <f>emp1_debut</f>
        <v>2</v>
      </c>
      <c r="C503" s="359" t="str">
        <f t="shared" si="671"/>
        <v>exx2</v>
      </c>
      <c r="D503" s="334">
        <f t="shared" ref="D503:D534" si="677">IF(I503&gt;emp1_fin,3,IF(I503&lt;=emp1_conge,0,2))</f>
        <v>2</v>
      </c>
      <c r="E503" s="82">
        <f t="shared" ref="E503:E534" si="678">IF(D503=3,0,IF(D503=0,F503,emp1_vers))</f>
        <v>0</v>
      </c>
      <c r="F503" s="295">
        <f t="shared" ref="F503:F534" si="679">ROUND(emp1_tx*H502,2)</f>
        <v>0</v>
      </c>
      <c r="G503" s="295">
        <f>IF(D503=2,E503-F503,0)</f>
        <v>0</v>
      </c>
      <c r="H503" s="295">
        <f t="shared" ref="H503:H534" si="680">IF(OR(D503=3,I503=emp1_fin),0,H502-G503)</f>
        <v>0</v>
      </c>
      <c r="I503" s="156">
        <v>1</v>
      </c>
      <c r="J503" s="325"/>
      <c r="K503" s="325"/>
      <c r="L503" s="325"/>
      <c r="M503" s="325"/>
      <c r="N503" s="325"/>
      <c r="O503" s="394"/>
      <c r="P503" s="299">
        <f>emp2_debut</f>
        <v>2</v>
      </c>
      <c r="Q503" s="359" t="str">
        <f t="shared" si="672"/>
        <v>exx2</v>
      </c>
      <c r="R503" s="334">
        <f t="shared" ref="R503:R534" si="681">IF(W503&gt;emp2_fin,3,IF(W503&lt;=emp2_conge,0,2))</f>
        <v>2</v>
      </c>
      <c r="S503" s="82">
        <f t="shared" ref="S503:S534" si="682">IF(R503=3,0,IF(R503=0,T503,emp2_vers))</f>
        <v>0</v>
      </c>
      <c r="T503" s="295">
        <f t="shared" ref="T503:T534" si="683">ROUND(emp2_tx*V502,2)</f>
        <v>0</v>
      </c>
      <c r="U503" s="295">
        <f>IF(R503=2,S503-T503,0)</f>
        <v>0</v>
      </c>
      <c r="V503" s="295">
        <f t="shared" ref="V503:V534" si="684">IF(OR(R503=3,W503=emp2_fin),0,V502-U503)</f>
        <v>0</v>
      </c>
      <c r="W503" s="156">
        <v>1</v>
      </c>
      <c r="X503" s="325"/>
      <c r="Y503" s="325"/>
      <c r="Z503" s="325"/>
      <c r="AA503" s="325"/>
      <c r="AB503" s="325"/>
      <c r="AC503" s="394"/>
      <c r="AD503" s="299">
        <f>emp3_debut</f>
        <v>2</v>
      </c>
      <c r="AE503" s="359" t="str">
        <f t="shared" si="673"/>
        <v>exx2</v>
      </c>
      <c r="AF503" s="334">
        <f t="shared" ref="AF503:AF534" si="685">IF(AK503&gt;emp3_fin,3,IF(AK503&lt;=emp3_conge,0,2))</f>
        <v>2</v>
      </c>
      <c r="AG503" s="82">
        <f t="shared" ref="AG503:AG534" si="686">IF(AF503=3,0,IF(AF503=0,AH503,emp3_vers))</f>
        <v>0</v>
      </c>
      <c r="AH503" s="295">
        <f t="shared" ref="AH503:AH534" si="687">ROUND(emp3_tx*AJ502,2)</f>
        <v>0</v>
      </c>
      <c r="AI503" s="295">
        <f>IF(AF503=2,AG503-AH503,0)</f>
        <v>0</v>
      </c>
      <c r="AJ503" s="295">
        <f t="shared" ref="AJ503:AJ534" si="688">IF(OR(AF503=3,AK503=emp3_fin),0,AJ502-AI503)</f>
        <v>0</v>
      </c>
      <c r="AK503" s="156">
        <v>1</v>
      </c>
      <c r="AL503" s="325"/>
      <c r="AM503" s="325"/>
      <c r="AN503" s="325"/>
      <c r="AO503" s="325"/>
      <c r="AP503" s="325"/>
      <c r="AQ503" s="394"/>
      <c r="AR503" s="299">
        <f>emp4_debut</f>
        <v>2</v>
      </c>
      <c r="AS503" s="359" t="str">
        <f t="shared" si="674"/>
        <v>exx2</v>
      </c>
      <c r="AT503" s="334">
        <f t="shared" ref="AT503:AT534" si="689">IF(AY503&gt;emp4_fin,3,IF(AY503&lt;=emp4_conge,0,2))</f>
        <v>2</v>
      </c>
      <c r="AU503" s="82">
        <f t="shared" ref="AU503:AU534" si="690">IF(AT503=3,0,IF(AT503=0,AV503,emp4_vers))</f>
        <v>0</v>
      </c>
      <c r="AV503" s="295">
        <f t="shared" ref="AV503:AV534" si="691">ROUND(emp4_tx*AX502,2)</f>
        <v>0</v>
      </c>
      <c r="AW503" s="295">
        <f>IF(AT503=2,AU503-AV503,0)</f>
        <v>0</v>
      </c>
      <c r="AX503" s="295">
        <f t="shared" ref="AX503:AX534" si="692">IF(OR(AT503=3,AY503=emp4_fin),0,AX502-AW503)</f>
        <v>0</v>
      </c>
      <c r="AY503" s="156">
        <v>1</v>
      </c>
      <c r="AZ503" s="325"/>
      <c r="BA503" s="325"/>
      <c r="BB503" s="325"/>
      <c r="BC503" s="325"/>
      <c r="BD503" s="325"/>
      <c r="BE503" s="394"/>
      <c r="BF503" s="299">
        <f>emp5_debut</f>
        <v>2</v>
      </c>
      <c r="BG503" s="359" t="str">
        <f t="shared" si="675"/>
        <v>exx2</v>
      </c>
      <c r="BH503" s="334">
        <f t="shared" ref="BH503:BH534" si="693">IF(BM503&gt;emp5_fin,3,IF(BM503&lt;=emp5_conge,0,2))</f>
        <v>2</v>
      </c>
      <c r="BI503" s="82">
        <f t="shared" ref="BI503:BI534" si="694">IF(BH503=3,0,IF(BH503=0,BJ503,emp5_vers))</f>
        <v>0</v>
      </c>
      <c r="BJ503" s="295">
        <f t="shared" ref="BJ503:BJ534" si="695">ROUND(emp5_tx*BL502,2)</f>
        <v>0</v>
      </c>
      <c r="BK503" s="295">
        <f>IF(BH503=2,BI503-BJ503,0)</f>
        <v>0</v>
      </c>
      <c r="BL503" s="295">
        <f t="shared" ref="BL503:BL534" si="696">IF(OR(BH503=3,BM503=emp5_fin),0,BL502-BK503)</f>
        <v>0</v>
      </c>
      <c r="BM503" s="156">
        <v>1</v>
      </c>
      <c r="BN503" s="325"/>
      <c r="BO503" s="325"/>
      <c r="BP503" s="325"/>
      <c r="BQ503" s="325"/>
      <c r="BR503" s="325"/>
      <c r="BS503" s="394"/>
      <c r="BT503" s="299">
        <f>emp6_debut</f>
        <v>2</v>
      </c>
      <c r="BU503" s="359" t="str">
        <f t="shared" si="676"/>
        <v>exx2</v>
      </c>
      <c r="BV503" s="334">
        <f t="shared" ref="BV503:BV534" si="697">IF(CA503&gt;emp6_fin,3,IF(CA503&lt;=emp6_conge,0,2))</f>
        <v>2</v>
      </c>
      <c r="BW503" s="82">
        <f t="shared" ref="BW503:BW534" si="698">IF(BV503=3,0,IF(BV503=0,BX503,emp6_vers))</f>
        <v>0</v>
      </c>
      <c r="BX503" s="295">
        <f t="shared" ref="BX503:BX534" si="699">ROUND(emp6_tx*BZ502,2)</f>
        <v>0</v>
      </c>
      <c r="BY503" s="295">
        <f>IF(BV503=2,BW503-BX503,0)</f>
        <v>0</v>
      </c>
      <c r="BZ503" s="295">
        <f t="shared" ref="BZ503:BZ534" si="700">IF(OR(BV503=3,CA503=emp6_fin),0,BZ502-BY503)</f>
        <v>0</v>
      </c>
      <c r="CA503" s="156">
        <v>1</v>
      </c>
      <c r="CB503" s="325"/>
      <c r="CC503" s="325"/>
      <c r="CD503" s="325"/>
      <c r="CE503" s="325"/>
      <c r="CF503" s="325"/>
      <c r="CH503" s="394"/>
    </row>
    <row r="504" spans="1:86" ht="15" customHeight="1">
      <c r="A504" s="394"/>
      <c r="B504" s="360">
        <f t="shared" ref="B504:B567" si="701">B503+1</f>
        <v>3</v>
      </c>
      <c r="C504" s="359" t="str">
        <f t="shared" si="671"/>
        <v>exx3</v>
      </c>
      <c r="D504" s="334">
        <f t="shared" si="677"/>
        <v>2</v>
      </c>
      <c r="E504" s="82">
        <f t="shared" si="678"/>
        <v>0</v>
      </c>
      <c r="F504" s="295">
        <f t="shared" si="679"/>
        <v>0</v>
      </c>
      <c r="G504" s="295">
        <f t="shared" ref="G504:G527" si="702">IF(D504=2,E504-F504,0)</f>
        <v>0</v>
      </c>
      <c r="H504" s="295">
        <f t="shared" si="680"/>
        <v>0</v>
      </c>
      <c r="I504">
        <v>2</v>
      </c>
      <c r="J504" s="325"/>
      <c r="K504" s="325"/>
      <c r="L504" s="325"/>
      <c r="M504" s="325"/>
      <c r="N504" s="325"/>
      <c r="O504" s="394"/>
      <c r="P504" s="360">
        <f t="shared" ref="P504:P567" si="703">P503+1</f>
        <v>3</v>
      </c>
      <c r="Q504" s="359" t="str">
        <f t="shared" si="672"/>
        <v>exx3</v>
      </c>
      <c r="R504" s="334">
        <f t="shared" si="681"/>
        <v>2</v>
      </c>
      <c r="S504" s="82">
        <f t="shared" si="682"/>
        <v>0</v>
      </c>
      <c r="T504" s="295">
        <f t="shared" si="683"/>
        <v>0</v>
      </c>
      <c r="U504" s="295">
        <f t="shared" ref="U504:U527" si="704">IF(R504=2,S504-T504,0)</f>
        <v>0</v>
      </c>
      <c r="V504" s="295">
        <f t="shared" si="684"/>
        <v>0</v>
      </c>
      <c r="W504">
        <v>2</v>
      </c>
      <c r="X504" s="325"/>
      <c r="Y504" s="325"/>
      <c r="Z504" s="325"/>
      <c r="AA504" s="325"/>
      <c r="AB504" s="325"/>
      <c r="AC504" s="394"/>
      <c r="AD504" s="360">
        <f t="shared" ref="AD504:AD567" si="705">AD503+1</f>
        <v>3</v>
      </c>
      <c r="AE504" s="359" t="str">
        <f t="shared" si="673"/>
        <v>exx3</v>
      </c>
      <c r="AF504" s="334">
        <f t="shared" si="685"/>
        <v>2</v>
      </c>
      <c r="AG504" s="82">
        <f t="shared" si="686"/>
        <v>0</v>
      </c>
      <c r="AH504" s="295">
        <f t="shared" si="687"/>
        <v>0</v>
      </c>
      <c r="AI504" s="295">
        <f t="shared" ref="AI504:AI527" si="706">IF(AF504=2,AG504-AH504,0)</f>
        <v>0</v>
      </c>
      <c r="AJ504" s="295">
        <f t="shared" si="688"/>
        <v>0</v>
      </c>
      <c r="AK504">
        <v>2</v>
      </c>
      <c r="AL504" s="325"/>
      <c r="AM504" s="325"/>
      <c r="AN504" s="325"/>
      <c r="AO504" s="325"/>
      <c r="AP504" s="325"/>
      <c r="AQ504" s="394"/>
      <c r="AR504" s="360">
        <f t="shared" ref="AR504:AR567" si="707">AR503+1</f>
        <v>3</v>
      </c>
      <c r="AS504" s="359" t="str">
        <f t="shared" si="674"/>
        <v>exx3</v>
      </c>
      <c r="AT504" s="334">
        <f t="shared" si="689"/>
        <v>2</v>
      </c>
      <c r="AU504" s="82">
        <f t="shared" si="690"/>
        <v>0</v>
      </c>
      <c r="AV504" s="295">
        <f t="shared" si="691"/>
        <v>0</v>
      </c>
      <c r="AW504" s="295">
        <f t="shared" ref="AW504:AW527" si="708">IF(AT504=2,AU504-AV504,0)</f>
        <v>0</v>
      </c>
      <c r="AX504" s="295">
        <f t="shared" si="692"/>
        <v>0</v>
      </c>
      <c r="AY504">
        <v>2</v>
      </c>
      <c r="AZ504" s="325"/>
      <c r="BA504" s="325"/>
      <c r="BB504" s="325"/>
      <c r="BC504" s="325"/>
      <c r="BD504" s="325"/>
      <c r="BE504" s="394"/>
      <c r="BF504" s="360">
        <f t="shared" ref="BF504:BF567" si="709">BF503+1</f>
        <v>3</v>
      </c>
      <c r="BG504" s="359" t="str">
        <f t="shared" si="675"/>
        <v>exx3</v>
      </c>
      <c r="BH504" s="334">
        <f t="shared" si="693"/>
        <v>2</v>
      </c>
      <c r="BI504" s="82">
        <f t="shared" si="694"/>
        <v>0</v>
      </c>
      <c r="BJ504" s="295">
        <f t="shared" si="695"/>
        <v>0</v>
      </c>
      <c r="BK504" s="295">
        <f t="shared" ref="BK504:BK527" si="710">IF(BH504=2,BI504-BJ504,0)</f>
        <v>0</v>
      </c>
      <c r="BL504" s="295">
        <f t="shared" si="696"/>
        <v>0</v>
      </c>
      <c r="BM504">
        <v>2</v>
      </c>
      <c r="BN504" s="325"/>
      <c r="BO504" s="325"/>
      <c r="BP504" s="325"/>
      <c r="BQ504" s="325"/>
      <c r="BR504" s="325"/>
      <c r="BS504" s="394"/>
      <c r="BT504" s="360">
        <f t="shared" ref="BT504:BT567" si="711">BT503+1</f>
        <v>3</v>
      </c>
      <c r="BU504" s="359" t="str">
        <f t="shared" si="676"/>
        <v>exx3</v>
      </c>
      <c r="BV504" s="334">
        <f t="shared" si="697"/>
        <v>2</v>
      </c>
      <c r="BW504" s="82">
        <f t="shared" si="698"/>
        <v>0</v>
      </c>
      <c r="BX504" s="295">
        <f t="shared" si="699"/>
        <v>0</v>
      </c>
      <c r="BY504" s="295">
        <f t="shared" ref="BY504:BY527" si="712">IF(BV504=2,BW504-BX504,0)</f>
        <v>0</v>
      </c>
      <c r="BZ504" s="295">
        <f t="shared" si="700"/>
        <v>0</v>
      </c>
      <c r="CA504">
        <v>2</v>
      </c>
      <c r="CB504" s="325"/>
      <c r="CC504" s="325"/>
      <c r="CD504" s="325"/>
      <c r="CE504" s="325"/>
      <c r="CF504" s="325"/>
      <c r="CH504" s="394"/>
    </row>
    <row r="505" spans="1:86" ht="15" customHeight="1">
      <c r="A505" s="394"/>
      <c r="B505" s="360">
        <f t="shared" si="701"/>
        <v>4</v>
      </c>
      <c r="C505" s="359" t="str">
        <f t="shared" si="671"/>
        <v>exx4</v>
      </c>
      <c r="D505" s="334">
        <f t="shared" si="677"/>
        <v>2</v>
      </c>
      <c r="E505" s="82">
        <f t="shared" si="678"/>
        <v>0</v>
      </c>
      <c r="F505" s="295">
        <f t="shared" si="679"/>
        <v>0</v>
      </c>
      <c r="G505" s="295">
        <f t="shared" si="702"/>
        <v>0</v>
      </c>
      <c r="H505" s="295">
        <f t="shared" si="680"/>
        <v>0</v>
      </c>
      <c r="I505" s="156">
        <v>3</v>
      </c>
      <c r="J505" s="325"/>
      <c r="K505" s="325"/>
      <c r="L505" s="325"/>
      <c r="M505" s="325"/>
      <c r="N505" s="325"/>
      <c r="O505" s="394"/>
      <c r="P505" s="360">
        <f t="shared" si="703"/>
        <v>4</v>
      </c>
      <c r="Q505" s="359" t="str">
        <f t="shared" si="672"/>
        <v>exx4</v>
      </c>
      <c r="R505" s="334">
        <f t="shared" si="681"/>
        <v>2</v>
      </c>
      <c r="S505" s="82">
        <f t="shared" si="682"/>
        <v>0</v>
      </c>
      <c r="T505" s="295">
        <f t="shared" si="683"/>
        <v>0</v>
      </c>
      <c r="U505" s="295">
        <f t="shared" si="704"/>
        <v>0</v>
      </c>
      <c r="V505" s="295">
        <f t="shared" si="684"/>
        <v>0</v>
      </c>
      <c r="W505" s="156">
        <v>3</v>
      </c>
      <c r="X505" s="325"/>
      <c r="Y505" s="325"/>
      <c r="Z505" s="325"/>
      <c r="AA505" s="325"/>
      <c r="AB505" s="325"/>
      <c r="AC505" s="394"/>
      <c r="AD505" s="360">
        <f t="shared" si="705"/>
        <v>4</v>
      </c>
      <c r="AE505" s="359" t="str">
        <f t="shared" si="673"/>
        <v>exx4</v>
      </c>
      <c r="AF505" s="334">
        <f t="shared" si="685"/>
        <v>2</v>
      </c>
      <c r="AG505" s="82">
        <f t="shared" si="686"/>
        <v>0</v>
      </c>
      <c r="AH505" s="295">
        <f t="shared" si="687"/>
        <v>0</v>
      </c>
      <c r="AI505" s="295">
        <f t="shared" si="706"/>
        <v>0</v>
      </c>
      <c r="AJ505" s="295">
        <f t="shared" si="688"/>
        <v>0</v>
      </c>
      <c r="AK505" s="156">
        <v>3</v>
      </c>
      <c r="AL505" s="325"/>
      <c r="AM505" s="325"/>
      <c r="AN505" s="325"/>
      <c r="AO505" s="325"/>
      <c r="AP505" s="325"/>
      <c r="AQ505" s="394"/>
      <c r="AR505" s="360">
        <f t="shared" si="707"/>
        <v>4</v>
      </c>
      <c r="AS505" s="359" t="str">
        <f t="shared" si="674"/>
        <v>exx4</v>
      </c>
      <c r="AT505" s="334">
        <f t="shared" si="689"/>
        <v>2</v>
      </c>
      <c r="AU505" s="82">
        <f t="shared" si="690"/>
        <v>0</v>
      </c>
      <c r="AV505" s="295">
        <f t="shared" si="691"/>
        <v>0</v>
      </c>
      <c r="AW505" s="295">
        <f t="shared" si="708"/>
        <v>0</v>
      </c>
      <c r="AX505" s="295">
        <f t="shared" si="692"/>
        <v>0</v>
      </c>
      <c r="AY505" s="156">
        <v>3</v>
      </c>
      <c r="AZ505" s="325"/>
      <c r="BA505" s="325"/>
      <c r="BB505" s="325"/>
      <c r="BC505" s="325"/>
      <c r="BD505" s="325"/>
      <c r="BE505" s="394"/>
      <c r="BF505" s="360">
        <f t="shared" si="709"/>
        <v>4</v>
      </c>
      <c r="BG505" s="359" t="str">
        <f t="shared" si="675"/>
        <v>exx4</v>
      </c>
      <c r="BH505" s="334">
        <f t="shared" si="693"/>
        <v>2</v>
      </c>
      <c r="BI505" s="82">
        <f t="shared" si="694"/>
        <v>0</v>
      </c>
      <c r="BJ505" s="295">
        <f t="shared" si="695"/>
        <v>0</v>
      </c>
      <c r="BK505" s="295">
        <f t="shared" si="710"/>
        <v>0</v>
      </c>
      <c r="BL505" s="295">
        <f t="shared" si="696"/>
        <v>0</v>
      </c>
      <c r="BM505" s="156">
        <v>3</v>
      </c>
      <c r="BN505" s="325"/>
      <c r="BO505" s="325"/>
      <c r="BP505" s="325"/>
      <c r="BQ505" s="325"/>
      <c r="BR505" s="325"/>
      <c r="BS505" s="394"/>
      <c r="BT505" s="360">
        <f t="shared" si="711"/>
        <v>4</v>
      </c>
      <c r="BU505" s="359" t="str">
        <f t="shared" si="676"/>
        <v>exx4</v>
      </c>
      <c r="BV505" s="334">
        <f t="shared" si="697"/>
        <v>2</v>
      </c>
      <c r="BW505" s="82">
        <f t="shared" si="698"/>
        <v>0</v>
      </c>
      <c r="BX505" s="295">
        <f t="shared" si="699"/>
        <v>0</v>
      </c>
      <c r="BY505" s="295">
        <f t="shared" si="712"/>
        <v>0</v>
      </c>
      <c r="BZ505" s="295">
        <f t="shared" si="700"/>
        <v>0</v>
      </c>
      <c r="CA505" s="156">
        <v>3</v>
      </c>
      <c r="CB505" s="325"/>
      <c r="CC505" s="325"/>
      <c r="CD505" s="325"/>
      <c r="CE505" s="325"/>
      <c r="CF505" s="325"/>
      <c r="CH505" s="394"/>
    </row>
    <row r="506" spans="1:86" ht="15" customHeight="1">
      <c r="A506" s="394"/>
      <c r="B506" s="360">
        <f t="shared" si="701"/>
        <v>5</v>
      </c>
      <c r="C506" s="359" t="str">
        <f t="shared" si="671"/>
        <v>exx5</v>
      </c>
      <c r="D506" s="334">
        <f t="shared" si="677"/>
        <v>2</v>
      </c>
      <c r="E506" s="82">
        <f t="shared" si="678"/>
        <v>0</v>
      </c>
      <c r="F506" s="295">
        <f t="shared" si="679"/>
        <v>0</v>
      </c>
      <c r="G506" s="295">
        <f t="shared" si="702"/>
        <v>0</v>
      </c>
      <c r="H506" s="295">
        <f t="shared" si="680"/>
        <v>0</v>
      </c>
      <c r="I506">
        <v>4</v>
      </c>
      <c r="J506" s="325"/>
      <c r="K506" s="325"/>
      <c r="L506" s="325"/>
      <c r="M506" s="325"/>
      <c r="N506" s="325"/>
      <c r="O506" s="394"/>
      <c r="P506" s="360">
        <f t="shared" si="703"/>
        <v>5</v>
      </c>
      <c r="Q506" s="359" t="str">
        <f t="shared" si="672"/>
        <v>exx5</v>
      </c>
      <c r="R506" s="334">
        <f t="shared" si="681"/>
        <v>2</v>
      </c>
      <c r="S506" s="82">
        <f t="shared" si="682"/>
        <v>0</v>
      </c>
      <c r="T506" s="295">
        <f t="shared" si="683"/>
        <v>0</v>
      </c>
      <c r="U506" s="295">
        <f t="shared" si="704"/>
        <v>0</v>
      </c>
      <c r="V506" s="295">
        <f t="shared" si="684"/>
        <v>0</v>
      </c>
      <c r="W506">
        <v>4</v>
      </c>
      <c r="X506" s="325"/>
      <c r="Y506" s="325"/>
      <c r="Z506" s="325"/>
      <c r="AA506" s="325"/>
      <c r="AB506" s="325"/>
      <c r="AC506" s="394"/>
      <c r="AD506" s="360">
        <f t="shared" si="705"/>
        <v>5</v>
      </c>
      <c r="AE506" s="359" t="str">
        <f t="shared" si="673"/>
        <v>exx5</v>
      </c>
      <c r="AF506" s="334">
        <f t="shared" si="685"/>
        <v>2</v>
      </c>
      <c r="AG506" s="82">
        <f t="shared" si="686"/>
        <v>0</v>
      </c>
      <c r="AH506" s="295">
        <f t="shared" si="687"/>
        <v>0</v>
      </c>
      <c r="AI506" s="295">
        <f t="shared" si="706"/>
        <v>0</v>
      </c>
      <c r="AJ506" s="295">
        <f t="shared" si="688"/>
        <v>0</v>
      </c>
      <c r="AK506">
        <v>4</v>
      </c>
      <c r="AL506" s="325"/>
      <c r="AM506" s="325"/>
      <c r="AN506" s="325"/>
      <c r="AO506" s="325"/>
      <c r="AP506" s="325"/>
      <c r="AQ506" s="394"/>
      <c r="AR506" s="360">
        <f t="shared" si="707"/>
        <v>5</v>
      </c>
      <c r="AS506" s="359" t="str">
        <f t="shared" si="674"/>
        <v>exx5</v>
      </c>
      <c r="AT506" s="334">
        <f t="shared" si="689"/>
        <v>2</v>
      </c>
      <c r="AU506" s="82">
        <f t="shared" si="690"/>
        <v>0</v>
      </c>
      <c r="AV506" s="295">
        <f t="shared" si="691"/>
        <v>0</v>
      </c>
      <c r="AW506" s="295">
        <f t="shared" si="708"/>
        <v>0</v>
      </c>
      <c r="AX506" s="295">
        <f t="shared" si="692"/>
        <v>0</v>
      </c>
      <c r="AY506">
        <v>4</v>
      </c>
      <c r="AZ506" s="325"/>
      <c r="BA506" s="325"/>
      <c r="BB506" s="325"/>
      <c r="BC506" s="325"/>
      <c r="BD506" s="325"/>
      <c r="BE506" s="394"/>
      <c r="BF506" s="360">
        <f t="shared" si="709"/>
        <v>5</v>
      </c>
      <c r="BG506" s="359" t="str">
        <f t="shared" si="675"/>
        <v>exx5</v>
      </c>
      <c r="BH506" s="334">
        <f t="shared" si="693"/>
        <v>2</v>
      </c>
      <c r="BI506" s="82">
        <f t="shared" si="694"/>
        <v>0</v>
      </c>
      <c r="BJ506" s="295">
        <f t="shared" si="695"/>
        <v>0</v>
      </c>
      <c r="BK506" s="295">
        <f t="shared" si="710"/>
        <v>0</v>
      </c>
      <c r="BL506" s="295">
        <f t="shared" si="696"/>
        <v>0</v>
      </c>
      <c r="BM506">
        <v>4</v>
      </c>
      <c r="BN506" s="325"/>
      <c r="BO506" s="325"/>
      <c r="BP506" s="325"/>
      <c r="BQ506" s="325"/>
      <c r="BR506" s="325"/>
      <c r="BS506" s="394"/>
      <c r="BT506" s="360">
        <f t="shared" si="711"/>
        <v>5</v>
      </c>
      <c r="BU506" s="359" t="str">
        <f t="shared" si="676"/>
        <v>exx5</v>
      </c>
      <c r="BV506" s="334">
        <f t="shared" si="697"/>
        <v>2</v>
      </c>
      <c r="BW506" s="82">
        <f t="shared" si="698"/>
        <v>0</v>
      </c>
      <c r="BX506" s="295">
        <f t="shared" si="699"/>
        <v>0</v>
      </c>
      <c r="BY506" s="295">
        <f t="shared" si="712"/>
        <v>0</v>
      </c>
      <c r="BZ506" s="295">
        <f t="shared" si="700"/>
        <v>0</v>
      </c>
      <c r="CA506">
        <v>4</v>
      </c>
      <c r="CB506" s="325"/>
      <c r="CC506" s="325"/>
      <c r="CD506" s="325"/>
      <c r="CE506" s="325"/>
      <c r="CF506" s="325"/>
      <c r="CH506" s="394"/>
    </row>
    <row r="507" spans="1:86" ht="15" customHeight="1">
      <c r="A507" s="394"/>
      <c r="B507" s="360">
        <f t="shared" si="701"/>
        <v>6</v>
      </c>
      <c r="C507" s="359" t="str">
        <f t="shared" si="671"/>
        <v>exx6</v>
      </c>
      <c r="D507" s="334">
        <f t="shared" si="677"/>
        <v>2</v>
      </c>
      <c r="E507" s="82">
        <f t="shared" si="678"/>
        <v>0</v>
      </c>
      <c r="F507" s="295">
        <f t="shared" si="679"/>
        <v>0</v>
      </c>
      <c r="G507" s="295">
        <f t="shared" si="702"/>
        <v>0</v>
      </c>
      <c r="H507" s="295">
        <f t="shared" si="680"/>
        <v>0</v>
      </c>
      <c r="I507" s="156">
        <v>5</v>
      </c>
      <c r="J507" s="325"/>
      <c r="K507" s="325"/>
      <c r="L507" s="325"/>
      <c r="M507" s="325"/>
      <c r="N507" s="325"/>
      <c r="O507" s="394"/>
      <c r="P507" s="360">
        <f t="shared" si="703"/>
        <v>6</v>
      </c>
      <c r="Q507" s="359" t="str">
        <f t="shared" si="672"/>
        <v>exx6</v>
      </c>
      <c r="R507" s="334">
        <f t="shared" si="681"/>
        <v>2</v>
      </c>
      <c r="S507" s="82">
        <f t="shared" si="682"/>
        <v>0</v>
      </c>
      <c r="T507" s="295">
        <f t="shared" si="683"/>
        <v>0</v>
      </c>
      <c r="U507" s="295">
        <f t="shared" si="704"/>
        <v>0</v>
      </c>
      <c r="V507" s="295">
        <f t="shared" si="684"/>
        <v>0</v>
      </c>
      <c r="W507" s="156">
        <v>5</v>
      </c>
      <c r="X507" s="325"/>
      <c r="Y507" s="325"/>
      <c r="Z507" s="325"/>
      <c r="AA507" s="325"/>
      <c r="AB507" s="325"/>
      <c r="AC507" s="394"/>
      <c r="AD507" s="360">
        <f t="shared" si="705"/>
        <v>6</v>
      </c>
      <c r="AE507" s="359" t="str">
        <f t="shared" si="673"/>
        <v>exx6</v>
      </c>
      <c r="AF507" s="334">
        <f t="shared" si="685"/>
        <v>2</v>
      </c>
      <c r="AG507" s="82">
        <f t="shared" si="686"/>
        <v>0</v>
      </c>
      <c r="AH507" s="295">
        <f t="shared" si="687"/>
        <v>0</v>
      </c>
      <c r="AI507" s="295">
        <f t="shared" si="706"/>
        <v>0</v>
      </c>
      <c r="AJ507" s="295">
        <f t="shared" si="688"/>
        <v>0</v>
      </c>
      <c r="AK507" s="156">
        <v>5</v>
      </c>
      <c r="AL507" s="325"/>
      <c r="AM507" s="325"/>
      <c r="AN507" s="325"/>
      <c r="AO507" s="325"/>
      <c r="AP507" s="325"/>
      <c r="AQ507" s="394"/>
      <c r="AR507" s="360">
        <f t="shared" si="707"/>
        <v>6</v>
      </c>
      <c r="AS507" s="359" t="str">
        <f t="shared" si="674"/>
        <v>exx6</v>
      </c>
      <c r="AT507" s="334">
        <f t="shared" si="689"/>
        <v>2</v>
      </c>
      <c r="AU507" s="82">
        <f t="shared" si="690"/>
        <v>0</v>
      </c>
      <c r="AV507" s="295">
        <f t="shared" si="691"/>
        <v>0</v>
      </c>
      <c r="AW507" s="295">
        <f t="shared" si="708"/>
        <v>0</v>
      </c>
      <c r="AX507" s="295">
        <f t="shared" si="692"/>
        <v>0</v>
      </c>
      <c r="AY507" s="156">
        <v>5</v>
      </c>
      <c r="AZ507" s="325"/>
      <c r="BA507" s="325"/>
      <c r="BB507" s="325"/>
      <c r="BC507" s="325"/>
      <c r="BD507" s="325"/>
      <c r="BE507" s="394"/>
      <c r="BF507" s="360">
        <f t="shared" si="709"/>
        <v>6</v>
      </c>
      <c r="BG507" s="359" t="str">
        <f t="shared" si="675"/>
        <v>exx6</v>
      </c>
      <c r="BH507" s="334">
        <f t="shared" si="693"/>
        <v>2</v>
      </c>
      <c r="BI507" s="82">
        <f t="shared" si="694"/>
        <v>0</v>
      </c>
      <c r="BJ507" s="295">
        <f t="shared" si="695"/>
        <v>0</v>
      </c>
      <c r="BK507" s="295">
        <f t="shared" si="710"/>
        <v>0</v>
      </c>
      <c r="BL507" s="295">
        <f t="shared" si="696"/>
        <v>0</v>
      </c>
      <c r="BM507" s="156">
        <v>5</v>
      </c>
      <c r="BN507" s="325"/>
      <c r="BO507" s="325"/>
      <c r="BP507" s="325"/>
      <c r="BQ507" s="325"/>
      <c r="BR507" s="325"/>
      <c r="BS507" s="394"/>
      <c r="BT507" s="360">
        <f t="shared" si="711"/>
        <v>6</v>
      </c>
      <c r="BU507" s="359" t="str">
        <f t="shared" si="676"/>
        <v>exx6</v>
      </c>
      <c r="BV507" s="334">
        <f t="shared" si="697"/>
        <v>2</v>
      </c>
      <c r="BW507" s="82">
        <f t="shared" si="698"/>
        <v>0</v>
      </c>
      <c r="BX507" s="295">
        <f t="shared" si="699"/>
        <v>0</v>
      </c>
      <c r="BY507" s="295">
        <f t="shared" si="712"/>
        <v>0</v>
      </c>
      <c r="BZ507" s="295">
        <f t="shared" si="700"/>
        <v>0</v>
      </c>
      <c r="CA507" s="156">
        <v>5</v>
      </c>
      <c r="CB507" s="325"/>
      <c r="CC507" s="325"/>
      <c r="CD507" s="325"/>
      <c r="CE507" s="325"/>
      <c r="CF507" s="325"/>
      <c r="CH507" s="394"/>
    </row>
    <row r="508" spans="1:86" ht="15" customHeight="1">
      <c r="A508" s="394"/>
      <c r="B508" s="360">
        <f t="shared" si="701"/>
        <v>7</v>
      </c>
      <c r="C508" s="359" t="str">
        <f t="shared" si="671"/>
        <v>exx7</v>
      </c>
      <c r="D508" s="334">
        <f t="shared" si="677"/>
        <v>2</v>
      </c>
      <c r="E508" s="82">
        <f t="shared" si="678"/>
        <v>0</v>
      </c>
      <c r="F508" s="295">
        <f t="shared" si="679"/>
        <v>0</v>
      </c>
      <c r="G508" s="295">
        <f t="shared" si="702"/>
        <v>0</v>
      </c>
      <c r="H508" s="295">
        <f t="shared" si="680"/>
        <v>0</v>
      </c>
      <c r="I508">
        <v>6</v>
      </c>
      <c r="J508" s="325"/>
      <c r="K508" s="325"/>
      <c r="L508" s="325"/>
      <c r="M508" s="325"/>
      <c r="N508" s="325"/>
      <c r="O508" s="394"/>
      <c r="P508" s="360">
        <f t="shared" si="703"/>
        <v>7</v>
      </c>
      <c r="Q508" s="359" t="str">
        <f t="shared" si="672"/>
        <v>exx7</v>
      </c>
      <c r="R508" s="334">
        <f t="shared" si="681"/>
        <v>2</v>
      </c>
      <c r="S508" s="82">
        <f t="shared" si="682"/>
        <v>0</v>
      </c>
      <c r="T508" s="295">
        <f t="shared" si="683"/>
        <v>0</v>
      </c>
      <c r="U508" s="295">
        <f t="shared" si="704"/>
        <v>0</v>
      </c>
      <c r="V508" s="295">
        <f t="shared" si="684"/>
        <v>0</v>
      </c>
      <c r="W508">
        <v>6</v>
      </c>
      <c r="X508" s="325"/>
      <c r="Y508" s="325"/>
      <c r="Z508" s="325"/>
      <c r="AA508" s="325"/>
      <c r="AB508" s="325"/>
      <c r="AC508" s="394"/>
      <c r="AD508" s="360">
        <f t="shared" si="705"/>
        <v>7</v>
      </c>
      <c r="AE508" s="359" t="str">
        <f t="shared" si="673"/>
        <v>exx7</v>
      </c>
      <c r="AF508" s="334">
        <f t="shared" si="685"/>
        <v>2</v>
      </c>
      <c r="AG508" s="82">
        <f t="shared" si="686"/>
        <v>0</v>
      </c>
      <c r="AH508" s="295">
        <f t="shared" si="687"/>
        <v>0</v>
      </c>
      <c r="AI508" s="295">
        <f t="shared" si="706"/>
        <v>0</v>
      </c>
      <c r="AJ508" s="295">
        <f t="shared" si="688"/>
        <v>0</v>
      </c>
      <c r="AK508">
        <v>6</v>
      </c>
      <c r="AL508" s="325"/>
      <c r="AM508" s="325"/>
      <c r="AN508" s="325"/>
      <c r="AO508" s="325"/>
      <c r="AP508" s="325"/>
      <c r="AQ508" s="394"/>
      <c r="AR508" s="360">
        <f t="shared" si="707"/>
        <v>7</v>
      </c>
      <c r="AS508" s="359" t="str">
        <f t="shared" si="674"/>
        <v>exx7</v>
      </c>
      <c r="AT508" s="334">
        <f t="shared" si="689"/>
        <v>2</v>
      </c>
      <c r="AU508" s="82">
        <f t="shared" si="690"/>
        <v>0</v>
      </c>
      <c r="AV508" s="295">
        <f t="shared" si="691"/>
        <v>0</v>
      </c>
      <c r="AW508" s="295">
        <f t="shared" si="708"/>
        <v>0</v>
      </c>
      <c r="AX508" s="295">
        <f t="shared" si="692"/>
        <v>0</v>
      </c>
      <c r="AY508">
        <v>6</v>
      </c>
      <c r="AZ508" s="325"/>
      <c r="BA508" s="325"/>
      <c r="BB508" s="325"/>
      <c r="BC508" s="325"/>
      <c r="BD508" s="325"/>
      <c r="BE508" s="394"/>
      <c r="BF508" s="360">
        <f t="shared" si="709"/>
        <v>7</v>
      </c>
      <c r="BG508" s="359" t="str">
        <f t="shared" si="675"/>
        <v>exx7</v>
      </c>
      <c r="BH508" s="334">
        <f t="shared" si="693"/>
        <v>2</v>
      </c>
      <c r="BI508" s="82">
        <f t="shared" si="694"/>
        <v>0</v>
      </c>
      <c r="BJ508" s="295">
        <f t="shared" si="695"/>
        <v>0</v>
      </c>
      <c r="BK508" s="295">
        <f t="shared" si="710"/>
        <v>0</v>
      </c>
      <c r="BL508" s="295">
        <f t="shared" si="696"/>
        <v>0</v>
      </c>
      <c r="BM508">
        <v>6</v>
      </c>
      <c r="BN508" s="325"/>
      <c r="BO508" s="325"/>
      <c r="BP508" s="325"/>
      <c r="BQ508" s="325"/>
      <c r="BR508" s="325"/>
      <c r="BS508" s="394"/>
      <c r="BT508" s="360">
        <f t="shared" si="711"/>
        <v>7</v>
      </c>
      <c r="BU508" s="359" t="str">
        <f t="shared" si="676"/>
        <v>exx7</v>
      </c>
      <c r="BV508" s="334">
        <f t="shared" si="697"/>
        <v>2</v>
      </c>
      <c r="BW508" s="82">
        <f t="shared" si="698"/>
        <v>0</v>
      </c>
      <c r="BX508" s="295">
        <f t="shared" si="699"/>
        <v>0</v>
      </c>
      <c r="BY508" s="295">
        <f t="shared" si="712"/>
        <v>0</v>
      </c>
      <c r="BZ508" s="295">
        <f t="shared" si="700"/>
        <v>0</v>
      </c>
      <c r="CA508">
        <v>6</v>
      </c>
      <c r="CB508" s="325"/>
      <c r="CC508" s="325"/>
      <c r="CD508" s="325"/>
      <c r="CE508" s="325"/>
      <c r="CF508" s="325"/>
      <c r="CH508" s="394"/>
    </row>
    <row r="509" spans="1:86" ht="15" customHeight="1">
      <c r="A509" s="394"/>
      <c r="B509" s="360">
        <f t="shared" si="701"/>
        <v>8</v>
      </c>
      <c r="C509" s="359" t="str">
        <f t="shared" si="671"/>
        <v>exx8</v>
      </c>
      <c r="D509" s="334">
        <f t="shared" si="677"/>
        <v>2</v>
      </c>
      <c r="E509" s="82">
        <f t="shared" si="678"/>
        <v>0</v>
      </c>
      <c r="F509" s="295">
        <f t="shared" si="679"/>
        <v>0</v>
      </c>
      <c r="G509" s="295">
        <f t="shared" si="702"/>
        <v>0</v>
      </c>
      <c r="H509" s="295">
        <f t="shared" si="680"/>
        <v>0</v>
      </c>
      <c r="I509" s="156">
        <v>7</v>
      </c>
      <c r="J509" s="325"/>
      <c r="K509" s="325"/>
      <c r="L509" s="325"/>
      <c r="M509" s="325"/>
      <c r="N509" s="325"/>
      <c r="O509" s="394"/>
      <c r="P509" s="360">
        <f t="shared" si="703"/>
        <v>8</v>
      </c>
      <c r="Q509" s="359" t="str">
        <f t="shared" si="672"/>
        <v>exx8</v>
      </c>
      <c r="R509" s="334">
        <f t="shared" si="681"/>
        <v>2</v>
      </c>
      <c r="S509" s="82">
        <f t="shared" si="682"/>
        <v>0</v>
      </c>
      <c r="T509" s="295">
        <f t="shared" si="683"/>
        <v>0</v>
      </c>
      <c r="U509" s="295">
        <f t="shared" si="704"/>
        <v>0</v>
      </c>
      <c r="V509" s="295">
        <f t="shared" si="684"/>
        <v>0</v>
      </c>
      <c r="W509" s="156">
        <v>7</v>
      </c>
      <c r="X509" s="325"/>
      <c r="Y509" s="325"/>
      <c r="Z509" s="325"/>
      <c r="AA509" s="325"/>
      <c r="AB509" s="325"/>
      <c r="AC509" s="394"/>
      <c r="AD509" s="360">
        <f t="shared" si="705"/>
        <v>8</v>
      </c>
      <c r="AE509" s="359" t="str">
        <f t="shared" si="673"/>
        <v>exx8</v>
      </c>
      <c r="AF509" s="334">
        <f t="shared" si="685"/>
        <v>2</v>
      </c>
      <c r="AG509" s="82">
        <f t="shared" si="686"/>
        <v>0</v>
      </c>
      <c r="AH509" s="295">
        <f t="shared" si="687"/>
        <v>0</v>
      </c>
      <c r="AI509" s="295">
        <f t="shared" si="706"/>
        <v>0</v>
      </c>
      <c r="AJ509" s="295">
        <f t="shared" si="688"/>
        <v>0</v>
      </c>
      <c r="AK509" s="156">
        <v>7</v>
      </c>
      <c r="AL509" s="325"/>
      <c r="AM509" s="325"/>
      <c r="AN509" s="325"/>
      <c r="AO509" s="325"/>
      <c r="AP509" s="325"/>
      <c r="AQ509" s="394"/>
      <c r="AR509" s="360">
        <f t="shared" si="707"/>
        <v>8</v>
      </c>
      <c r="AS509" s="359" t="str">
        <f t="shared" si="674"/>
        <v>exx8</v>
      </c>
      <c r="AT509" s="334">
        <f t="shared" si="689"/>
        <v>2</v>
      </c>
      <c r="AU509" s="82">
        <f t="shared" si="690"/>
        <v>0</v>
      </c>
      <c r="AV509" s="295">
        <f t="shared" si="691"/>
        <v>0</v>
      </c>
      <c r="AW509" s="295">
        <f t="shared" si="708"/>
        <v>0</v>
      </c>
      <c r="AX509" s="295">
        <f t="shared" si="692"/>
        <v>0</v>
      </c>
      <c r="AY509" s="156">
        <v>7</v>
      </c>
      <c r="AZ509" s="325"/>
      <c r="BA509" s="325"/>
      <c r="BB509" s="325"/>
      <c r="BC509" s="325"/>
      <c r="BD509" s="325"/>
      <c r="BE509" s="394"/>
      <c r="BF509" s="360">
        <f t="shared" si="709"/>
        <v>8</v>
      </c>
      <c r="BG509" s="359" t="str">
        <f t="shared" si="675"/>
        <v>exx8</v>
      </c>
      <c r="BH509" s="334">
        <f t="shared" si="693"/>
        <v>2</v>
      </c>
      <c r="BI509" s="82">
        <f t="shared" si="694"/>
        <v>0</v>
      </c>
      <c r="BJ509" s="295">
        <f t="shared" si="695"/>
        <v>0</v>
      </c>
      <c r="BK509" s="295">
        <f t="shared" si="710"/>
        <v>0</v>
      </c>
      <c r="BL509" s="295">
        <f t="shared" si="696"/>
        <v>0</v>
      </c>
      <c r="BM509" s="156">
        <v>7</v>
      </c>
      <c r="BN509" s="325"/>
      <c r="BO509" s="325"/>
      <c r="BP509" s="325"/>
      <c r="BQ509" s="325"/>
      <c r="BR509" s="325"/>
      <c r="BS509" s="394"/>
      <c r="BT509" s="360">
        <f t="shared" si="711"/>
        <v>8</v>
      </c>
      <c r="BU509" s="359" t="str">
        <f t="shared" si="676"/>
        <v>exx8</v>
      </c>
      <c r="BV509" s="334">
        <f t="shared" si="697"/>
        <v>2</v>
      </c>
      <c r="BW509" s="82">
        <f t="shared" si="698"/>
        <v>0</v>
      </c>
      <c r="BX509" s="295">
        <f t="shared" si="699"/>
        <v>0</v>
      </c>
      <c r="BY509" s="295">
        <f t="shared" si="712"/>
        <v>0</v>
      </c>
      <c r="BZ509" s="295">
        <f t="shared" si="700"/>
        <v>0</v>
      </c>
      <c r="CA509" s="156">
        <v>7</v>
      </c>
      <c r="CB509" s="325"/>
      <c r="CC509" s="325"/>
      <c r="CD509" s="325"/>
      <c r="CE509" s="325"/>
      <c r="CF509" s="325"/>
      <c r="CH509" s="394"/>
    </row>
    <row r="510" spans="1:86" ht="15" customHeight="1">
      <c r="A510" s="394"/>
      <c r="B510" s="360">
        <f t="shared" si="701"/>
        <v>9</v>
      </c>
      <c r="C510" s="359" t="str">
        <f t="shared" si="671"/>
        <v>exx9</v>
      </c>
      <c r="D510" s="334">
        <f t="shared" si="677"/>
        <v>2</v>
      </c>
      <c r="E510" s="82">
        <f t="shared" si="678"/>
        <v>0</v>
      </c>
      <c r="F510" s="295">
        <f t="shared" si="679"/>
        <v>0</v>
      </c>
      <c r="G510" s="295">
        <f t="shared" si="702"/>
        <v>0</v>
      </c>
      <c r="H510" s="295">
        <f t="shared" si="680"/>
        <v>0</v>
      </c>
      <c r="I510">
        <v>8</v>
      </c>
      <c r="J510" s="325"/>
      <c r="K510" s="325"/>
      <c r="L510" s="325"/>
      <c r="M510" s="325"/>
      <c r="N510" s="325"/>
      <c r="O510" s="394"/>
      <c r="P510" s="360">
        <f t="shared" si="703"/>
        <v>9</v>
      </c>
      <c r="Q510" s="359" t="str">
        <f t="shared" si="672"/>
        <v>exx9</v>
      </c>
      <c r="R510" s="334">
        <f t="shared" si="681"/>
        <v>2</v>
      </c>
      <c r="S510" s="82">
        <f t="shared" si="682"/>
        <v>0</v>
      </c>
      <c r="T510" s="295">
        <f t="shared" si="683"/>
        <v>0</v>
      </c>
      <c r="U510" s="295">
        <f t="shared" si="704"/>
        <v>0</v>
      </c>
      <c r="V510" s="295">
        <f t="shared" si="684"/>
        <v>0</v>
      </c>
      <c r="W510">
        <v>8</v>
      </c>
      <c r="X510" s="325"/>
      <c r="Y510" s="325"/>
      <c r="Z510" s="325"/>
      <c r="AA510" s="325"/>
      <c r="AB510" s="325"/>
      <c r="AC510" s="394"/>
      <c r="AD510" s="360">
        <f t="shared" si="705"/>
        <v>9</v>
      </c>
      <c r="AE510" s="359" t="str">
        <f t="shared" si="673"/>
        <v>exx9</v>
      </c>
      <c r="AF510" s="334">
        <f t="shared" si="685"/>
        <v>2</v>
      </c>
      <c r="AG510" s="82">
        <f t="shared" si="686"/>
        <v>0</v>
      </c>
      <c r="AH510" s="295">
        <f t="shared" si="687"/>
        <v>0</v>
      </c>
      <c r="AI510" s="295">
        <f t="shared" si="706"/>
        <v>0</v>
      </c>
      <c r="AJ510" s="295">
        <f t="shared" si="688"/>
        <v>0</v>
      </c>
      <c r="AK510">
        <v>8</v>
      </c>
      <c r="AL510" s="325"/>
      <c r="AM510" s="325"/>
      <c r="AN510" s="325"/>
      <c r="AO510" s="325"/>
      <c r="AP510" s="325"/>
      <c r="AQ510" s="394"/>
      <c r="AR510" s="360">
        <f t="shared" si="707"/>
        <v>9</v>
      </c>
      <c r="AS510" s="359" t="str">
        <f t="shared" si="674"/>
        <v>exx9</v>
      </c>
      <c r="AT510" s="334">
        <f t="shared" si="689"/>
        <v>2</v>
      </c>
      <c r="AU510" s="82">
        <f t="shared" si="690"/>
        <v>0</v>
      </c>
      <c r="AV510" s="295">
        <f t="shared" si="691"/>
        <v>0</v>
      </c>
      <c r="AW510" s="295">
        <f t="shared" si="708"/>
        <v>0</v>
      </c>
      <c r="AX510" s="295">
        <f t="shared" si="692"/>
        <v>0</v>
      </c>
      <c r="AY510">
        <v>8</v>
      </c>
      <c r="AZ510" s="325"/>
      <c r="BA510" s="325"/>
      <c r="BB510" s="325"/>
      <c r="BC510" s="325"/>
      <c r="BD510" s="325"/>
      <c r="BE510" s="394"/>
      <c r="BF510" s="360">
        <f t="shared" si="709"/>
        <v>9</v>
      </c>
      <c r="BG510" s="359" t="str">
        <f t="shared" si="675"/>
        <v>exx9</v>
      </c>
      <c r="BH510" s="334">
        <f t="shared" si="693"/>
        <v>2</v>
      </c>
      <c r="BI510" s="82">
        <f t="shared" si="694"/>
        <v>0</v>
      </c>
      <c r="BJ510" s="295">
        <f t="shared" si="695"/>
        <v>0</v>
      </c>
      <c r="BK510" s="295">
        <f t="shared" si="710"/>
        <v>0</v>
      </c>
      <c r="BL510" s="295">
        <f t="shared" si="696"/>
        <v>0</v>
      </c>
      <c r="BM510">
        <v>8</v>
      </c>
      <c r="BN510" s="325"/>
      <c r="BO510" s="325"/>
      <c r="BP510" s="325"/>
      <c r="BQ510" s="325"/>
      <c r="BR510" s="325"/>
      <c r="BS510" s="394"/>
      <c r="BT510" s="360">
        <f t="shared" si="711"/>
        <v>9</v>
      </c>
      <c r="BU510" s="359" t="str">
        <f t="shared" si="676"/>
        <v>exx9</v>
      </c>
      <c r="BV510" s="334">
        <f t="shared" si="697"/>
        <v>2</v>
      </c>
      <c r="BW510" s="82">
        <f t="shared" si="698"/>
        <v>0</v>
      </c>
      <c r="BX510" s="295">
        <f t="shared" si="699"/>
        <v>0</v>
      </c>
      <c r="BY510" s="295">
        <f t="shared" si="712"/>
        <v>0</v>
      </c>
      <c r="BZ510" s="295">
        <f t="shared" si="700"/>
        <v>0</v>
      </c>
      <c r="CA510">
        <v>8</v>
      </c>
      <c r="CB510" s="325"/>
      <c r="CC510" s="325"/>
      <c r="CD510" s="325"/>
      <c r="CE510" s="325"/>
      <c r="CF510" s="325"/>
      <c r="CH510" s="394"/>
    </row>
    <row r="511" spans="1:86" ht="15" customHeight="1">
      <c r="A511" s="394"/>
      <c r="B511" s="360">
        <f t="shared" si="701"/>
        <v>10</v>
      </c>
      <c r="C511" s="359" t="str">
        <f t="shared" si="671"/>
        <v>exx10</v>
      </c>
      <c r="D511" s="334">
        <f t="shared" si="677"/>
        <v>2</v>
      </c>
      <c r="E511" s="82">
        <f t="shared" si="678"/>
        <v>0</v>
      </c>
      <c r="F511" s="295">
        <f t="shared" si="679"/>
        <v>0</v>
      </c>
      <c r="G511" s="295">
        <f t="shared" si="702"/>
        <v>0</v>
      </c>
      <c r="H511" s="295">
        <f t="shared" si="680"/>
        <v>0</v>
      </c>
      <c r="I511" s="156">
        <v>9</v>
      </c>
      <c r="J511" s="325"/>
      <c r="K511" s="325"/>
      <c r="L511" s="325"/>
      <c r="M511" s="325"/>
      <c r="N511" s="325"/>
      <c r="O511" s="394"/>
      <c r="P511" s="360">
        <f t="shared" si="703"/>
        <v>10</v>
      </c>
      <c r="Q511" s="359" t="str">
        <f t="shared" si="672"/>
        <v>exx10</v>
      </c>
      <c r="R511" s="334">
        <f t="shared" si="681"/>
        <v>2</v>
      </c>
      <c r="S511" s="82">
        <f t="shared" si="682"/>
        <v>0</v>
      </c>
      <c r="T511" s="295">
        <f t="shared" si="683"/>
        <v>0</v>
      </c>
      <c r="U511" s="295">
        <f t="shared" si="704"/>
        <v>0</v>
      </c>
      <c r="V511" s="295">
        <f t="shared" si="684"/>
        <v>0</v>
      </c>
      <c r="W511" s="156">
        <v>9</v>
      </c>
      <c r="X511" s="325"/>
      <c r="Y511" s="325"/>
      <c r="Z511" s="325"/>
      <c r="AA511" s="325"/>
      <c r="AB511" s="325"/>
      <c r="AC511" s="394"/>
      <c r="AD511" s="360">
        <f t="shared" si="705"/>
        <v>10</v>
      </c>
      <c r="AE511" s="359" t="str">
        <f t="shared" si="673"/>
        <v>exx10</v>
      </c>
      <c r="AF511" s="334">
        <f t="shared" si="685"/>
        <v>2</v>
      </c>
      <c r="AG511" s="82">
        <f t="shared" si="686"/>
        <v>0</v>
      </c>
      <c r="AH511" s="295">
        <f t="shared" si="687"/>
        <v>0</v>
      </c>
      <c r="AI511" s="295">
        <f t="shared" si="706"/>
        <v>0</v>
      </c>
      <c r="AJ511" s="295">
        <f t="shared" si="688"/>
        <v>0</v>
      </c>
      <c r="AK511" s="156">
        <v>9</v>
      </c>
      <c r="AL511" s="325"/>
      <c r="AM511" s="325"/>
      <c r="AN511" s="325"/>
      <c r="AO511" s="325"/>
      <c r="AP511" s="325"/>
      <c r="AQ511" s="394"/>
      <c r="AR511" s="360">
        <f t="shared" si="707"/>
        <v>10</v>
      </c>
      <c r="AS511" s="359" t="str">
        <f t="shared" si="674"/>
        <v>exx10</v>
      </c>
      <c r="AT511" s="334">
        <f t="shared" si="689"/>
        <v>2</v>
      </c>
      <c r="AU511" s="82">
        <f t="shared" si="690"/>
        <v>0</v>
      </c>
      <c r="AV511" s="295">
        <f t="shared" si="691"/>
        <v>0</v>
      </c>
      <c r="AW511" s="295">
        <f t="shared" si="708"/>
        <v>0</v>
      </c>
      <c r="AX511" s="295">
        <f t="shared" si="692"/>
        <v>0</v>
      </c>
      <c r="AY511" s="156">
        <v>9</v>
      </c>
      <c r="AZ511" s="325"/>
      <c r="BA511" s="325"/>
      <c r="BB511" s="325"/>
      <c r="BC511" s="325"/>
      <c r="BD511" s="325"/>
      <c r="BE511" s="394"/>
      <c r="BF511" s="360">
        <f t="shared" si="709"/>
        <v>10</v>
      </c>
      <c r="BG511" s="359" t="str">
        <f t="shared" si="675"/>
        <v>exx10</v>
      </c>
      <c r="BH511" s="334">
        <f t="shared" si="693"/>
        <v>2</v>
      </c>
      <c r="BI511" s="82">
        <f t="shared" si="694"/>
        <v>0</v>
      </c>
      <c r="BJ511" s="295">
        <f t="shared" si="695"/>
        <v>0</v>
      </c>
      <c r="BK511" s="295">
        <f t="shared" si="710"/>
        <v>0</v>
      </c>
      <c r="BL511" s="295">
        <f t="shared" si="696"/>
        <v>0</v>
      </c>
      <c r="BM511" s="156">
        <v>9</v>
      </c>
      <c r="BN511" s="325"/>
      <c r="BO511" s="325"/>
      <c r="BP511" s="325"/>
      <c r="BQ511" s="325"/>
      <c r="BR511" s="325"/>
      <c r="BS511" s="394"/>
      <c r="BT511" s="360">
        <f t="shared" si="711"/>
        <v>10</v>
      </c>
      <c r="BU511" s="359" t="str">
        <f t="shared" si="676"/>
        <v>exx10</v>
      </c>
      <c r="BV511" s="334">
        <f t="shared" si="697"/>
        <v>2</v>
      </c>
      <c r="BW511" s="82">
        <f t="shared" si="698"/>
        <v>0</v>
      </c>
      <c r="BX511" s="295">
        <f t="shared" si="699"/>
        <v>0</v>
      </c>
      <c r="BY511" s="295">
        <f t="shared" si="712"/>
        <v>0</v>
      </c>
      <c r="BZ511" s="295">
        <f t="shared" si="700"/>
        <v>0</v>
      </c>
      <c r="CA511" s="156">
        <v>9</v>
      </c>
      <c r="CB511" s="325"/>
      <c r="CC511" s="325"/>
      <c r="CD511" s="325"/>
      <c r="CE511" s="325"/>
      <c r="CF511" s="325"/>
      <c r="CH511" s="394"/>
    </row>
    <row r="512" spans="1:86" ht="15" customHeight="1">
      <c r="A512" s="394"/>
      <c r="B512" s="360">
        <f t="shared" si="701"/>
        <v>11</v>
      </c>
      <c r="C512" s="359" t="str">
        <f t="shared" si="671"/>
        <v>exx11</v>
      </c>
      <c r="D512" s="334">
        <f t="shared" si="677"/>
        <v>2</v>
      </c>
      <c r="E512" s="82">
        <f t="shared" si="678"/>
        <v>0</v>
      </c>
      <c r="F512" s="295">
        <f t="shared" si="679"/>
        <v>0</v>
      </c>
      <c r="G512" s="295">
        <f t="shared" si="702"/>
        <v>0</v>
      </c>
      <c r="H512" s="295">
        <f t="shared" si="680"/>
        <v>0</v>
      </c>
      <c r="I512">
        <v>10</v>
      </c>
      <c r="J512" s="325"/>
      <c r="K512" s="325"/>
      <c r="L512" s="325"/>
      <c r="M512" s="325"/>
      <c r="N512" s="325"/>
      <c r="O512" s="394"/>
      <c r="P512" s="360">
        <f t="shared" si="703"/>
        <v>11</v>
      </c>
      <c r="Q512" s="359" t="str">
        <f t="shared" si="672"/>
        <v>exx11</v>
      </c>
      <c r="R512" s="334">
        <f t="shared" si="681"/>
        <v>2</v>
      </c>
      <c r="S512" s="82">
        <f t="shared" si="682"/>
        <v>0</v>
      </c>
      <c r="T512" s="295">
        <f t="shared" si="683"/>
        <v>0</v>
      </c>
      <c r="U512" s="295">
        <f t="shared" si="704"/>
        <v>0</v>
      </c>
      <c r="V512" s="295">
        <f t="shared" si="684"/>
        <v>0</v>
      </c>
      <c r="W512">
        <v>10</v>
      </c>
      <c r="X512" s="325"/>
      <c r="Y512" s="325"/>
      <c r="Z512" s="325"/>
      <c r="AA512" s="325"/>
      <c r="AB512" s="325"/>
      <c r="AC512" s="394"/>
      <c r="AD512" s="360">
        <f t="shared" si="705"/>
        <v>11</v>
      </c>
      <c r="AE512" s="359" t="str">
        <f t="shared" si="673"/>
        <v>exx11</v>
      </c>
      <c r="AF512" s="334">
        <f t="shared" si="685"/>
        <v>2</v>
      </c>
      <c r="AG512" s="82">
        <f t="shared" si="686"/>
        <v>0</v>
      </c>
      <c r="AH512" s="295">
        <f t="shared" si="687"/>
        <v>0</v>
      </c>
      <c r="AI512" s="295">
        <f t="shared" si="706"/>
        <v>0</v>
      </c>
      <c r="AJ512" s="295">
        <f t="shared" si="688"/>
        <v>0</v>
      </c>
      <c r="AK512">
        <v>10</v>
      </c>
      <c r="AL512" s="325"/>
      <c r="AM512" s="325"/>
      <c r="AN512" s="325"/>
      <c r="AO512" s="325"/>
      <c r="AP512" s="325"/>
      <c r="AQ512" s="394"/>
      <c r="AR512" s="360">
        <f t="shared" si="707"/>
        <v>11</v>
      </c>
      <c r="AS512" s="359" t="str">
        <f t="shared" si="674"/>
        <v>exx11</v>
      </c>
      <c r="AT512" s="334">
        <f t="shared" si="689"/>
        <v>2</v>
      </c>
      <c r="AU512" s="82">
        <f t="shared" si="690"/>
        <v>0</v>
      </c>
      <c r="AV512" s="295">
        <f t="shared" si="691"/>
        <v>0</v>
      </c>
      <c r="AW512" s="295">
        <f t="shared" si="708"/>
        <v>0</v>
      </c>
      <c r="AX512" s="295">
        <f t="shared" si="692"/>
        <v>0</v>
      </c>
      <c r="AY512">
        <v>10</v>
      </c>
      <c r="AZ512" s="325"/>
      <c r="BA512" s="325"/>
      <c r="BB512" s="325"/>
      <c r="BC512" s="325"/>
      <c r="BD512" s="325"/>
      <c r="BE512" s="394"/>
      <c r="BF512" s="360">
        <f t="shared" si="709"/>
        <v>11</v>
      </c>
      <c r="BG512" s="359" t="str">
        <f t="shared" si="675"/>
        <v>exx11</v>
      </c>
      <c r="BH512" s="334">
        <f t="shared" si="693"/>
        <v>2</v>
      </c>
      <c r="BI512" s="82">
        <f t="shared" si="694"/>
        <v>0</v>
      </c>
      <c r="BJ512" s="295">
        <f t="shared" si="695"/>
        <v>0</v>
      </c>
      <c r="BK512" s="295">
        <f t="shared" si="710"/>
        <v>0</v>
      </c>
      <c r="BL512" s="295">
        <f t="shared" si="696"/>
        <v>0</v>
      </c>
      <c r="BM512">
        <v>10</v>
      </c>
      <c r="BN512" s="325"/>
      <c r="BO512" s="325"/>
      <c r="BP512" s="325"/>
      <c r="BQ512" s="325"/>
      <c r="BR512" s="325"/>
      <c r="BS512" s="394"/>
      <c r="BT512" s="360">
        <f t="shared" si="711"/>
        <v>11</v>
      </c>
      <c r="BU512" s="359" t="str">
        <f t="shared" si="676"/>
        <v>exx11</v>
      </c>
      <c r="BV512" s="334">
        <f t="shared" si="697"/>
        <v>2</v>
      </c>
      <c r="BW512" s="82">
        <f t="shared" si="698"/>
        <v>0</v>
      </c>
      <c r="BX512" s="295">
        <f t="shared" si="699"/>
        <v>0</v>
      </c>
      <c r="BY512" s="295">
        <f t="shared" si="712"/>
        <v>0</v>
      </c>
      <c r="BZ512" s="295">
        <f t="shared" si="700"/>
        <v>0</v>
      </c>
      <c r="CA512">
        <v>10</v>
      </c>
      <c r="CB512" s="325"/>
      <c r="CC512" s="325"/>
      <c r="CD512" s="325"/>
      <c r="CE512" s="325"/>
      <c r="CF512" s="325"/>
      <c r="CH512" s="394"/>
    </row>
    <row r="513" spans="1:86" ht="15" customHeight="1">
      <c r="A513" s="394"/>
      <c r="B513" s="360">
        <f t="shared" si="701"/>
        <v>12</v>
      </c>
      <c r="C513" s="359" t="str">
        <f t="shared" si="671"/>
        <v>exx12</v>
      </c>
      <c r="D513" s="334">
        <f t="shared" si="677"/>
        <v>2</v>
      </c>
      <c r="E513" s="82">
        <f t="shared" si="678"/>
        <v>0</v>
      </c>
      <c r="F513" s="295">
        <f t="shared" si="679"/>
        <v>0</v>
      </c>
      <c r="G513" s="295">
        <f t="shared" si="702"/>
        <v>0</v>
      </c>
      <c r="H513" s="295">
        <f t="shared" si="680"/>
        <v>0</v>
      </c>
      <c r="I513" s="156">
        <v>11</v>
      </c>
      <c r="J513" s="325"/>
      <c r="K513" s="325"/>
      <c r="L513" s="325"/>
      <c r="M513" s="325"/>
      <c r="N513" s="325"/>
      <c r="O513" s="394"/>
      <c r="P513" s="360">
        <f t="shared" si="703"/>
        <v>12</v>
      </c>
      <c r="Q513" s="359" t="str">
        <f t="shared" si="672"/>
        <v>exx12</v>
      </c>
      <c r="R513" s="334">
        <f t="shared" si="681"/>
        <v>2</v>
      </c>
      <c r="S513" s="82">
        <f t="shared" si="682"/>
        <v>0</v>
      </c>
      <c r="T513" s="295">
        <f t="shared" si="683"/>
        <v>0</v>
      </c>
      <c r="U513" s="295">
        <f t="shared" si="704"/>
        <v>0</v>
      </c>
      <c r="V513" s="295">
        <f t="shared" si="684"/>
        <v>0</v>
      </c>
      <c r="W513" s="156">
        <v>11</v>
      </c>
      <c r="X513" s="325"/>
      <c r="Y513" s="325"/>
      <c r="Z513" s="325"/>
      <c r="AA513" s="325"/>
      <c r="AB513" s="325"/>
      <c r="AC513" s="394"/>
      <c r="AD513" s="360">
        <f t="shared" si="705"/>
        <v>12</v>
      </c>
      <c r="AE513" s="359" t="str">
        <f t="shared" si="673"/>
        <v>exx12</v>
      </c>
      <c r="AF513" s="334">
        <f t="shared" si="685"/>
        <v>2</v>
      </c>
      <c r="AG513" s="82">
        <f t="shared" si="686"/>
        <v>0</v>
      </c>
      <c r="AH513" s="295">
        <f t="shared" si="687"/>
        <v>0</v>
      </c>
      <c r="AI513" s="295">
        <f t="shared" si="706"/>
        <v>0</v>
      </c>
      <c r="AJ513" s="295">
        <f t="shared" si="688"/>
        <v>0</v>
      </c>
      <c r="AK513" s="156">
        <v>11</v>
      </c>
      <c r="AL513" s="325"/>
      <c r="AM513" s="325"/>
      <c r="AN513" s="325"/>
      <c r="AO513" s="325"/>
      <c r="AP513" s="325"/>
      <c r="AQ513" s="394"/>
      <c r="AR513" s="360">
        <f t="shared" si="707"/>
        <v>12</v>
      </c>
      <c r="AS513" s="359" t="str">
        <f t="shared" si="674"/>
        <v>exx12</v>
      </c>
      <c r="AT513" s="334">
        <f t="shared" si="689"/>
        <v>2</v>
      </c>
      <c r="AU513" s="82">
        <f t="shared" si="690"/>
        <v>0</v>
      </c>
      <c r="AV513" s="295">
        <f t="shared" si="691"/>
        <v>0</v>
      </c>
      <c r="AW513" s="295">
        <f t="shared" si="708"/>
        <v>0</v>
      </c>
      <c r="AX513" s="295">
        <f t="shared" si="692"/>
        <v>0</v>
      </c>
      <c r="AY513" s="156">
        <v>11</v>
      </c>
      <c r="AZ513" s="325"/>
      <c r="BA513" s="325"/>
      <c r="BB513" s="325"/>
      <c r="BC513" s="325"/>
      <c r="BD513" s="325"/>
      <c r="BE513" s="394"/>
      <c r="BF513" s="360">
        <f t="shared" si="709"/>
        <v>12</v>
      </c>
      <c r="BG513" s="359" t="str">
        <f t="shared" si="675"/>
        <v>exx12</v>
      </c>
      <c r="BH513" s="334">
        <f t="shared" si="693"/>
        <v>2</v>
      </c>
      <c r="BI513" s="82">
        <f t="shared" si="694"/>
        <v>0</v>
      </c>
      <c r="BJ513" s="295">
        <f t="shared" si="695"/>
        <v>0</v>
      </c>
      <c r="BK513" s="295">
        <f t="shared" si="710"/>
        <v>0</v>
      </c>
      <c r="BL513" s="295">
        <f t="shared" si="696"/>
        <v>0</v>
      </c>
      <c r="BM513" s="156">
        <v>11</v>
      </c>
      <c r="BN513" s="325"/>
      <c r="BO513" s="325"/>
      <c r="BP513" s="325"/>
      <c r="BQ513" s="325"/>
      <c r="BR513" s="325"/>
      <c r="BS513" s="394"/>
      <c r="BT513" s="360">
        <f t="shared" si="711"/>
        <v>12</v>
      </c>
      <c r="BU513" s="359" t="str">
        <f t="shared" si="676"/>
        <v>exx12</v>
      </c>
      <c r="BV513" s="334">
        <f t="shared" si="697"/>
        <v>2</v>
      </c>
      <c r="BW513" s="82">
        <f t="shared" si="698"/>
        <v>0</v>
      </c>
      <c r="BX513" s="295">
        <f t="shared" si="699"/>
        <v>0</v>
      </c>
      <c r="BY513" s="295">
        <f t="shared" si="712"/>
        <v>0</v>
      </c>
      <c r="BZ513" s="295">
        <f t="shared" si="700"/>
        <v>0</v>
      </c>
      <c r="CA513" s="156">
        <v>11</v>
      </c>
      <c r="CB513" s="325"/>
      <c r="CC513" s="325"/>
      <c r="CD513" s="325"/>
      <c r="CE513" s="325"/>
      <c r="CF513" s="325"/>
      <c r="CH513" s="394"/>
    </row>
    <row r="514" spans="1:86" ht="15" customHeight="1">
      <c r="A514" s="394"/>
      <c r="B514" s="360">
        <f t="shared" si="701"/>
        <v>13</v>
      </c>
      <c r="C514" s="359" t="str">
        <f t="shared" si="671"/>
        <v>exx13</v>
      </c>
      <c r="D514" s="334">
        <f t="shared" si="677"/>
        <v>2</v>
      </c>
      <c r="E514" s="82">
        <f t="shared" si="678"/>
        <v>0</v>
      </c>
      <c r="F514" s="295">
        <f t="shared" si="679"/>
        <v>0</v>
      </c>
      <c r="G514" s="295">
        <f t="shared" si="702"/>
        <v>0</v>
      </c>
      <c r="H514" s="295">
        <f t="shared" si="680"/>
        <v>0</v>
      </c>
      <c r="I514">
        <v>12</v>
      </c>
      <c r="J514" s="325"/>
      <c r="K514" s="325"/>
      <c r="L514" s="325"/>
      <c r="M514" s="325"/>
      <c r="N514" s="325"/>
      <c r="O514" s="394"/>
      <c r="P514" s="360">
        <f t="shared" si="703"/>
        <v>13</v>
      </c>
      <c r="Q514" s="359" t="str">
        <f t="shared" si="672"/>
        <v>exx13</v>
      </c>
      <c r="R514" s="334">
        <f t="shared" si="681"/>
        <v>2</v>
      </c>
      <c r="S514" s="82">
        <f t="shared" si="682"/>
        <v>0</v>
      </c>
      <c r="T514" s="295">
        <f t="shared" si="683"/>
        <v>0</v>
      </c>
      <c r="U514" s="295">
        <f t="shared" si="704"/>
        <v>0</v>
      </c>
      <c r="V514" s="295">
        <f t="shared" si="684"/>
        <v>0</v>
      </c>
      <c r="W514">
        <v>12</v>
      </c>
      <c r="X514" s="325"/>
      <c r="Y514" s="325"/>
      <c r="Z514" s="325"/>
      <c r="AA514" s="325"/>
      <c r="AB514" s="325"/>
      <c r="AC514" s="394"/>
      <c r="AD514" s="360">
        <f t="shared" si="705"/>
        <v>13</v>
      </c>
      <c r="AE514" s="359" t="str">
        <f t="shared" si="673"/>
        <v>exx13</v>
      </c>
      <c r="AF514" s="334">
        <f t="shared" si="685"/>
        <v>2</v>
      </c>
      <c r="AG514" s="82">
        <f t="shared" si="686"/>
        <v>0</v>
      </c>
      <c r="AH514" s="295">
        <f t="shared" si="687"/>
        <v>0</v>
      </c>
      <c r="AI514" s="295">
        <f t="shared" si="706"/>
        <v>0</v>
      </c>
      <c r="AJ514" s="295">
        <f t="shared" si="688"/>
        <v>0</v>
      </c>
      <c r="AK514">
        <v>12</v>
      </c>
      <c r="AL514" s="325"/>
      <c r="AM514" s="325"/>
      <c r="AN514" s="325"/>
      <c r="AO514" s="325"/>
      <c r="AP514" s="325"/>
      <c r="AQ514" s="394"/>
      <c r="AR514" s="360">
        <f t="shared" si="707"/>
        <v>13</v>
      </c>
      <c r="AS514" s="359" t="str">
        <f t="shared" si="674"/>
        <v>exx13</v>
      </c>
      <c r="AT514" s="334">
        <f t="shared" si="689"/>
        <v>2</v>
      </c>
      <c r="AU514" s="82">
        <f t="shared" si="690"/>
        <v>0</v>
      </c>
      <c r="AV514" s="295">
        <f t="shared" si="691"/>
        <v>0</v>
      </c>
      <c r="AW514" s="295">
        <f t="shared" si="708"/>
        <v>0</v>
      </c>
      <c r="AX514" s="295">
        <f t="shared" si="692"/>
        <v>0</v>
      </c>
      <c r="AY514">
        <v>12</v>
      </c>
      <c r="AZ514" s="325"/>
      <c r="BA514" s="325"/>
      <c r="BB514" s="325"/>
      <c r="BC514" s="325"/>
      <c r="BD514" s="325"/>
      <c r="BE514" s="394"/>
      <c r="BF514" s="360">
        <f t="shared" si="709"/>
        <v>13</v>
      </c>
      <c r="BG514" s="359" t="str">
        <f t="shared" si="675"/>
        <v>exx13</v>
      </c>
      <c r="BH514" s="334">
        <f t="shared" si="693"/>
        <v>2</v>
      </c>
      <c r="BI514" s="82">
        <f t="shared" si="694"/>
        <v>0</v>
      </c>
      <c r="BJ514" s="295">
        <f t="shared" si="695"/>
        <v>0</v>
      </c>
      <c r="BK514" s="295">
        <f t="shared" si="710"/>
        <v>0</v>
      </c>
      <c r="BL514" s="295">
        <f t="shared" si="696"/>
        <v>0</v>
      </c>
      <c r="BM514">
        <v>12</v>
      </c>
      <c r="BN514" s="325"/>
      <c r="BO514" s="325"/>
      <c r="BP514" s="325"/>
      <c r="BQ514" s="325"/>
      <c r="BR514" s="325"/>
      <c r="BS514" s="394"/>
      <c r="BT514" s="360">
        <f t="shared" si="711"/>
        <v>13</v>
      </c>
      <c r="BU514" s="359" t="str">
        <f t="shared" si="676"/>
        <v>exx13</v>
      </c>
      <c r="BV514" s="334">
        <f t="shared" si="697"/>
        <v>2</v>
      </c>
      <c r="BW514" s="82">
        <f t="shared" si="698"/>
        <v>0</v>
      </c>
      <c r="BX514" s="295">
        <f t="shared" si="699"/>
        <v>0</v>
      </c>
      <c r="BY514" s="295">
        <f t="shared" si="712"/>
        <v>0</v>
      </c>
      <c r="BZ514" s="295">
        <f t="shared" si="700"/>
        <v>0</v>
      </c>
      <c r="CA514">
        <v>12</v>
      </c>
      <c r="CB514" s="325"/>
      <c r="CC514" s="325"/>
      <c r="CD514" s="325"/>
      <c r="CE514" s="325"/>
      <c r="CF514" s="325"/>
      <c r="CH514" s="394"/>
    </row>
    <row r="515" spans="1:86" ht="15" customHeight="1">
      <c r="A515" s="394"/>
      <c r="B515" s="360">
        <f t="shared" si="701"/>
        <v>14</v>
      </c>
      <c r="C515" s="359" t="str">
        <f t="shared" si="671"/>
        <v>exx14</v>
      </c>
      <c r="D515" s="334">
        <f t="shared" si="677"/>
        <v>2</v>
      </c>
      <c r="E515" s="82">
        <f t="shared" si="678"/>
        <v>0</v>
      </c>
      <c r="F515" s="295">
        <f t="shared" si="679"/>
        <v>0</v>
      </c>
      <c r="G515" s="295">
        <f t="shared" si="702"/>
        <v>0</v>
      </c>
      <c r="H515" s="295">
        <f t="shared" si="680"/>
        <v>0</v>
      </c>
      <c r="I515" s="156">
        <v>13</v>
      </c>
      <c r="J515" s="325"/>
      <c r="K515" s="325"/>
      <c r="L515" s="325"/>
      <c r="M515" s="325"/>
      <c r="N515" s="325"/>
      <c r="O515" s="394"/>
      <c r="P515" s="360">
        <f t="shared" si="703"/>
        <v>14</v>
      </c>
      <c r="Q515" s="359" t="str">
        <f t="shared" si="672"/>
        <v>exx14</v>
      </c>
      <c r="R515" s="334">
        <f t="shared" si="681"/>
        <v>2</v>
      </c>
      <c r="S515" s="82">
        <f t="shared" si="682"/>
        <v>0</v>
      </c>
      <c r="T515" s="295">
        <f t="shared" si="683"/>
        <v>0</v>
      </c>
      <c r="U515" s="295">
        <f t="shared" si="704"/>
        <v>0</v>
      </c>
      <c r="V515" s="295">
        <f t="shared" si="684"/>
        <v>0</v>
      </c>
      <c r="W515" s="156">
        <v>13</v>
      </c>
      <c r="X515" s="325"/>
      <c r="Y515" s="325"/>
      <c r="Z515" s="325"/>
      <c r="AA515" s="325"/>
      <c r="AB515" s="325"/>
      <c r="AC515" s="394"/>
      <c r="AD515" s="360">
        <f t="shared" si="705"/>
        <v>14</v>
      </c>
      <c r="AE515" s="359" t="str">
        <f t="shared" si="673"/>
        <v>exx14</v>
      </c>
      <c r="AF515" s="334">
        <f t="shared" si="685"/>
        <v>2</v>
      </c>
      <c r="AG515" s="82">
        <f t="shared" si="686"/>
        <v>0</v>
      </c>
      <c r="AH515" s="295">
        <f t="shared" si="687"/>
        <v>0</v>
      </c>
      <c r="AI515" s="295">
        <f t="shared" si="706"/>
        <v>0</v>
      </c>
      <c r="AJ515" s="295">
        <f t="shared" si="688"/>
        <v>0</v>
      </c>
      <c r="AK515" s="156">
        <v>13</v>
      </c>
      <c r="AL515" s="325"/>
      <c r="AM515" s="325"/>
      <c r="AN515" s="325"/>
      <c r="AO515" s="325"/>
      <c r="AP515" s="325"/>
      <c r="AQ515" s="394"/>
      <c r="AR515" s="360">
        <f t="shared" si="707"/>
        <v>14</v>
      </c>
      <c r="AS515" s="359" t="str">
        <f t="shared" si="674"/>
        <v>exx14</v>
      </c>
      <c r="AT515" s="334">
        <f t="shared" si="689"/>
        <v>2</v>
      </c>
      <c r="AU515" s="82">
        <f t="shared" si="690"/>
        <v>0</v>
      </c>
      <c r="AV515" s="295">
        <f t="shared" si="691"/>
        <v>0</v>
      </c>
      <c r="AW515" s="295">
        <f t="shared" si="708"/>
        <v>0</v>
      </c>
      <c r="AX515" s="295">
        <f t="shared" si="692"/>
        <v>0</v>
      </c>
      <c r="AY515" s="156">
        <v>13</v>
      </c>
      <c r="AZ515" s="325"/>
      <c r="BA515" s="325"/>
      <c r="BB515" s="325"/>
      <c r="BC515" s="325"/>
      <c r="BD515" s="325"/>
      <c r="BE515" s="394"/>
      <c r="BF515" s="360">
        <f t="shared" si="709"/>
        <v>14</v>
      </c>
      <c r="BG515" s="359" t="str">
        <f t="shared" si="675"/>
        <v>exx14</v>
      </c>
      <c r="BH515" s="334">
        <f t="shared" si="693"/>
        <v>2</v>
      </c>
      <c r="BI515" s="82">
        <f t="shared" si="694"/>
        <v>0</v>
      </c>
      <c r="BJ515" s="295">
        <f t="shared" si="695"/>
        <v>0</v>
      </c>
      <c r="BK515" s="295">
        <f t="shared" si="710"/>
        <v>0</v>
      </c>
      <c r="BL515" s="295">
        <f t="shared" si="696"/>
        <v>0</v>
      </c>
      <c r="BM515" s="156">
        <v>13</v>
      </c>
      <c r="BN515" s="325"/>
      <c r="BO515" s="325"/>
      <c r="BP515" s="325"/>
      <c r="BQ515" s="325"/>
      <c r="BR515" s="325"/>
      <c r="BS515" s="394"/>
      <c r="BT515" s="360">
        <f t="shared" si="711"/>
        <v>14</v>
      </c>
      <c r="BU515" s="359" t="str">
        <f t="shared" si="676"/>
        <v>exx14</v>
      </c>
      <c r="BV515" s="334">
        <f t="shared" si="697"/>
        <v>2</v>
      </c>
      <c r="BW515" s="82">
        <f t="shared" si="698"/>
        <v>0</v>
      </c>
      <c r="BX515" s="295">
        <f t="shared" si="699"/>
        <v>0</v>
      </c>
      <c r="BY515" s="295">
        <f t="shared" si="712"/>
        <v>0</v>
      </c>
      <c r="BZ515" s="295">
        <f t="shared" si="700"/>
        <v>0</v>
      </c>
      <c r="CA515" s="156">
        <v>13</v>
      </c>
      <c r="CB515" s="325"/>
      <c r="CC515" s="325"/>
      <c r="CD515" s="325"/>
      <c r="CE515" s="325"/>
      <c r="CF515" s="325"/>
      <c r="CH515" s="394"/>
    </row>
    <row r="516" spans="1:86" ht="15" customHeight="1">
      <c r="A516" s="394"/>
      <c r="B516" s="360">
        <f t="shared" si="701"/>
        <v>15</v>
      </c>
      <c r="C516" s="359" t="str">
        <f t="shared" si="671"/>
        <v>exx15</v>
      </c>
      <c r="D516" s="334">
        <f t="shared" si="677"/>
        <v>2</v>
      </c>
      <c r="E516" s="82">
        <f t="shared" si="678"/>
        <v>0</v>
      </c>
      <c r="F516" s="295">
        <f t="shared" si="679"/>
        <v>0</v>
      </c>
      <c r="G516" s="295">
        <f t="shared" si="702"/>
        <v>0</v>
      </c>
      <c r="H516" s="295">
        <f t="shared" si="680"/>
        <v>0</v>
      </c>
      <c r="I516">
        <v>14</v>
      </c>
      <c r="J516" s="325"/>
      <c r="K516" s="325"/>
      <c r="L516" s="325"/>
      <c r="M516" s="325"/>
      <c r="N516" s="325"/>
      <c r="O516" s="394"/>
      <c r="P516" s="360">
        <f t="shared" si="703"/>
        <v>15</v>
      </c>
      <c r="Q516" s="359" t="str">
        <f t="shared" si="672"/>
        <v>exx15</v>
      </c>
      <c r="R516" s="334">
        <f t="shared" si="681"/>
        <v>2</v>
      </c>
      <c r="S516" s="82">
        <f t="shared" si="682"/>
        <v>0</v>
      </c>
      <c r="T516" s="295">
        <f t="shared" si="683"/>
        <v>0</v>
      </c>
      <c r="U516" s="295">
        <f t="shared" si="704"/>
        <v>0</v>
      </c>
      <c r="V516" s="295">
        <f t="shared" si="684"/>
        <v>0</v>
      </c>
      <c r="W516">
        <v>14</v>
      </c>
      <c r="X516" s="325"/>
      <c r="Y516" s="325"/>
      <c r="Z516" s="325"/>
      <c r="AA516" s="325"/>
      <c r="AB516" s="325"/>
      <c r="AC516" s="394"/>
      <c r="AD516" s="360">
        <f t="shared" si="705"/>
        <v>15</v>
      </c>
      <c r="AE516" s="359" t="str">
        <f t="shared" si="673"/>
        <v>exx15</v>
      </c>
      <c r="AF516" s="334">
        <f t="shared" si="685"/>
        <v>2</v>
      </c>
      <c r="AG516" s="82">
        <f t="shared" si="686"/>
        <v>0</v>
      </c>
      <c r="AH516" s="295">
        <f t="shared" si="687"/>
        <v>0</v>
      </c>
      <c r="AI516" s="295">
        <f t="shared" si="706"/>
        <v>0</v>
      </c>
      <c r="AJ516" s="295">
        <f t="shared" si="688"/>
        <v>0</v>
      </c>
      <c r="AK516">
        <v>14</v>
      </c>
      <c r="AL516" s="325"/>
      <c r="AM516" s="325"/>
      <c r="AN516" s="325"/>
      <c r="AO516" s="325"/>
      <c r="AP516" s="325"/>
      <c r="AQ516" s="394"/>
      <c r="AR516" s="360">
        <f t="shared" si="707"/>
        <v>15</v>
      </c>
      <c r="AS516" s="359" t="str">
        <f t="shared" si="674"/>
        <v>exx15</v>
      </c>
      <c r="AT516" s="334">
        <f t="shared" si="689"/>
        <v>2</v>
      </c>
      <c r="AU516" s="82">
        <f t="shared" si="690"/>
        <v>0</v>
      </c>
      <c r="AV516" s="295">
        <f t="shared" si="691"/>
        <v>0</v>
      </c>
      <c r="AW516" s="295">
        <f t="shared" si="708"/>
        <v>0</v>
      </c>
      <c r="AX516" s="295">
        <f t="shared" si="692"/>
        <v>0</v>
      </c>
      <c r="AY516">
        <v>14</v>
      </c>
      <c r="AZ516" s="325"/>
      <c r="BA516" s="325"/>
      <c r="BB516" s="325"/>
      <c r="BC516" s="325"/>
      <c r="BD516" s="325"/>
      <c r="BE516" s="394"/>
      <c r="BF516" s="360">
        <f t="shared" si="709"/>
        <v>15</v>
      </c>
      <c r="BG516" s="359" t="str">
        <f t="shared" si="675"/>
        <v>exx15</v>
      </c>
      <c r="BH516" s="334">
        <f t="shared" si="693"/>
        <v>2</v>
      </c>
      <c r="BI516" s="82">
        <f t="shared" si="694"/>
        <v>0</v>
      </c>
      <c r="BJ516" s="295">
        <f t="shared" si="695"/>
        <v>0</v>
      </c>
      <c r="BK516" s="295">
        <f t="shared" si="710"/>
        <v>0</v>
      </c>
      <c r="BL516" s="295">
        <f t="shared" si="696"/>
        <v>0</v>
      </c>
      <c r="BM516">
        <v>14</v>
      </c>
      <c r="BN516" s="325"/>
      <c r="BO516" s="325"/>
      <c r="BP516" s="325"/>
      <c r="BQ516" s="325"/>
      <c r="BR516" s="325"/>
      <c r="BS516" s="394"/>
      <c r="BT516" s="360">
        <f t="shared" si="711"/>
        <v>15</v>
      </c>
      <c r="BU516" s="359" t="str">
        <f t="shared" si="676"/>
        <v>exx15</v>
      </c>
      <c r="BV516" s="334">
        <f t="shared" si="697"/>
        <v>2</v>
      </c>
      <c r="BW516" s="82">
        <f t="shared" si="698"/>
        <v>0</v>
      </c>
      <c r="BX516" s="295">
        <f t="shared" si="699"/>
        <v>0</v>
      </c>
      <c r="BY516" s="295">
        <f t="shared" si="712"/>
        <v>0</v>
      </c>
      <c r="BZ516" s="295">
        <f t="shared" si="700"/>
        <v>0</v>
      </c>
      <c r="CA516">
        <v>14</v>
      </c>
      <c r="CB516" s="325"/>
      <c r="CC516" s="325"/>
      <c r="CD516" s="325"/>
      <c r="CE516" s="325"/>
      <c r="CF516" s="325"/>
      <c r="CH516" s="394"/>
    </row>
    <row r="517" spans="1:86" ht="15" customHeight="1">
      <c r="A517" s="394"/>
      <c r="B517" s="360">
        <f t="shared" si="701"/>
        <v>16</v>
      </c>
      <c r="C517" s="359" t="str">
        <f t="shared" si="671"/>
        <v>exx16</v>
      </c>
      <c r="D517" s="334">
        <f t="shared" si="677"/>
        <v>2</v>
      </c>
      <c r="E517" s="82">
        <f t="shared" si="678"/>
        <v>0</v>
      </c>
      <c r="F517" s="295">
        <f t="shared" si="679"/>
        <v>0</v>
      </c>
      <c r="G517" s="295">
        <f t="shared" si="702"/>
        <v>0</v>
      </c>
      <c r="H517" s="295">
        <f t="shared" si="680"/>
        <v>0</v>
      </c>
      <c r="I517" s="156">
        <v>15</v>
      </c>
      <c r="J517" s="325"/>
      <c r="K517" s="325"/>
      <c r="L517" s="325"/>
      <c r="M517" s="325"/>
      <c r="N517" s="325"/>
      <c r="O517" s="394"/>
      <c r="P517" s="360">
        <f t="shared" si="703"/>
        <v>16</v>
      </c>
      <c r="Q517" s="359" t="str">
        <f t="shared" si="672"/>
        <v>exx16</v>
      </c>
      <c r="R517" s="334">
        <f t="shared" si="681"/>
        <v>2</v>
      </c>
      <c r="S517" s="82">
        <f t="shared" si="682"/>
        <v>0</v>
      </c>
      <c r="T517" s="295">
        <f t="shared" si="683"/>
        <v>0</v>
      </c>
      <c r="U517" s="295">
        <f t="shared" si="704"/>
        <v>0</v>
      </c>
      <c r="V517" s="295">
        <f t="shared" si="684"/>
        <v>0</v>
      </c>
      <c r="W517" s="156">
        <v>15</v>
      </c>
      <c r="X517" s="325"/>
      <c r="Y517" s="325"/>
      <c r="Z517" s="325"/>
      <c r="AA517" s="325"/>
      <c r="AB517" s="325"/>
      <c r="AC517" s="394"/>
      <c r="AD517" s="360">
        <f t="shared" si="705"/>
        <v>16</v>
      </c>
      <c r="AE517" s="359" t="str">
        <f t="shared" si="673"/>
        <v>exx16</v>
      </c>
      <c r="AF517" s="334">
        <f t="shared" si="685"/>
        <v>2</v>
      </c>
      <c r="AG517" s="82">
        <f t="shared" si="686"/>
        <v>0</v>
      </c>
      <c r="AH517" s="295">
        <f t="shared" si="687"/>
        <v>0</v>
      </c>
      <c r="AI517" s="295">
        <f t="shared" si="706"/>
        <v>0</v>
      </c>
      <c r="AJ517" s="295">
        <f t="shared" si="688"/>
        <v>0</v>
      </c>
      <c r="AK517" s="156">
        <v>15</v>
      </c>
      <c r="AL517" s="325"/>
      <c r="AM517" s="325"/>
      <c r="AN517" s="325"/>
      <c r="AO517" s="325"/>
      <c r="AP517" s="325"/>
      <c r="AQ517" s="394"/>
      <c r="AR517" s="360">
        <f t="shared" si="707"/>
        <v>16</v>
      </c>
      <c r="AS517" s="359" t="str">
        <f t="shared" si="674"/>
        <v>exx16</v>
      </c>
      <c r="AT517" s="334">
        <f t="shared" si="689"/>
        <v>2</v>
      </c>
      <c r="AU517" s="82">
        <f t="shared" si="690"/>
        <v>0</v>
      </c>
      <c r="AV517" s="295">
        <f t="shared" si="691"/>
        <v>0</v>
      </c>
      <c r="AW517" s="295">
        <f t="shared" si="708"/>
        <v>0</v>
      </c>
      <c r="AX517" s="295">
        <f t="shared" si="692"/>
        <v>0</v>
      </c>
      <c r="AY517" s="156">
        <v>15</v>
      </c>
      <c r="AZ517" s="325"/>
      <c r="BA517" s="325"/>
      <c r="BB517" s="325"/>
      <c r="BC517" s="325"/>
      <c r="BD517" s="325"/>
      <c r="BE517" s="394"/>
      <c r="BF517" s="360">
        <f t="shared" si="709"/>
        <v>16</v>
      </c>
      <c r="BG517" s="359" t="str">
        <f t="shared" si="675"/>
        <v>exx16</v>
      </c>
      <c r="BH517" s="334">
        <f t="shared" si="693"/>
        <v>2</v>
      </c>
      <c r="BI517" s="82">
        <f t="shared" si="694"/>
        <v>0</v>
      </c>
      <c r="BJ517" s="295">
        <f t="shared" si="695"/>
        <v>0</v>
      </c>
      <c r="BK517" s="295">
        <f t="shared" si="710"/>
        <v>0</v>
      </c>
      <c r="BL517" s="295">
        <f t="shared" si="696"/>
        <v>0</v>
      </c>
      <c r="BM517" s="156">
        <v>15</v>
      </c>
      <c r="BN517" s="325"/>
      <c r="BO517" s="325"/>
      <c r="BP517" s="325"/>
      <c r="BQ517" s="325"/>
      <c r="BR517" s="325"/>
      <c r="BS517" s="394"/>
      <c r="BT517" s="360">
        <f t="shared" si="711"/>
        <v>16</v>
      </c>
      <c r="BU517" s="359" t="str">
        <f t="shared" si="676"/>
        <v>exx16</v>
      </c>
      <c r="BV517" s="334">
        <f t="shared" si="697"/>
        <v>2</v>
      </c>
      <c r="BW517" s="82">
        <f t="shared" si="698"/>
        <v>0</v>
      </c>
      <c r="BX517" s="295">
        <f t="shared" si="699"/>
        <v>0</v>
      </c>
      <c r="BY517" s="295">
        <f t="shared" si="712"/>
        <v>0</v>
      </c>
      <c r="BZ517" s="295">
        <f t="shared" si="700"/>
        <v>0</v>
      </c>
      <c r="CA517" s="156">
        <v>15</v>
      </c>
      <c r="CB517" s="325"/>
      <c r="CC517" s="325"/>
      <c r="CD517" s="325"/>
      <c r="CE517" s="325"/>
      <c r="CF517" s="325"/>
      <c r="CH517" s="394"/>
    </row>
    <row r="518" spans="1:86" ht="15" customHeight="1">
      <c r="A518" s="394"/>
      <c r="B518" s="360">
        <f t="shared" si="701"/>
        <v>17</v>
      </c>
      <c r="C518" s="359" t="str">
        <f t="shared" si="671"/>
        <v>exx17</v>
      </c>
      <c r="D518" s="334">
        <f t="shared" si="677"/>
        <v>2</v>
      </c>
      <c r="E518" s="82">
        <f t="shared" si="678"/>
        <v>0</v>
      </c>
      <c r="F518" s="295">
        <f t="shared" si="679"/>
        <v>0</v>
      </c>
      <c r="G518" s="295">
        <f t="shared" si="702"/>
        <v>0</v>
      </c>
      <c r="H518" s="295">
        <f t="shared" si="680"/>
        <v>0</v>
      </c>
      <c r="I518">
        <v>16</v>
      </c>
      <c r="J518" s="325"/>
      <c r="K518" s="325"/>
      <c r="L518" s="325"/>
      <c r="M518" s="325"/>
      <c r="N518" s="325"/>
      <c r="O518" s="394"/>
      <c r="P518" s="360">
        <f t="shared" si="703"/>
        <v>17</v>
      </c>
      <c r="Q518" s="359" t="str">
        <f t="shared" si="672"/>
        <v>exx17</v>
      </c>
      <c r="R518" s="334">
        <f t="shared" si="681"/>
        <v>2</v>
      </c>
      <c r="S518" s="82">
        <f t="shared" si="682"/>
        <v>0</v>
      </c>
      <c r="T518" s="295">
        <f t="shared" si="683"/>
        <v>0</v>
      </c>
      <c r="U518" s="295">
        <f t="shared" si="704"/>
        <v>0</v>
      </c>
      <c r="V518" s="295">
        <f t="shared" si="684"/>
        <v>0</v>
      </c>
      <c r="W518">
        <v>16</v>
      </c>
      <c r="X518" s="325"/>
      <c r="Y518" s="325"/>
      <c r="Z518" s="325"/>
      <c r="AA518" s="325"/>
      <c r="AB518" s="325"/>
      <c r="AC518" s="394"/>
      <c r="AD518" s="360">
        <f t="shared" si="705"/>
        <v>17</v>
      </c>
      <c r="AE518" s="359" t="str">
        <f t="shared" si="673"/>
        <v>exx17</v>
      </c>
      <c r="AF518" s="334">
        <f t="shared" si="685"/>
        <v>2</v>
      </c>
      <c r="AG518" s="82">
        <f t="shared" si="686"/>
        <v>0</v>
      </c>
      <c r="AH518" s="295">
        <f t="shared" si="687"/>
        <v>0</v>
      </c>
      <c r="AI518" s="295">
        <f t="shared" si="706"/>
        <v>0</v>
      </c>
      <c r="AJ518" s="295">
        <f t="shared" si="688"/>
        <v>0</v>
      </c>
      <c r="AK518">
        <v>16</v>
      </c>
      <c r="AL518" s="325"/>
      <c r="AM518" s="325"/>
      <c r="AN518" s="325"/>
      <c r="AO518" s="325"/>
      <c r="AP518" s="325"/>
      <c r="AQ518" s="394"/>
      <c r="AR518" s="360">
        <f t="shared" si="707"/>
        <v>17</v>
      </c>
      <c r="AS518" s="359" t="str">
        <f t="shared" si="674"/>
        <v>exx17</v>
      </c>
      <c r="AT518" s="334">
        <f t="shared" si="689"/>
        <v>2</v>
      </c>
      <c r="AU518" s="82">
        <f t="shared" si="690"/>
        <v>0</v>
      </c>
      <c r="AV518" s="295">
        <f t="shared" si="691"/>
        <v>0</v>
      </c>
      <c r="AW518" s="295">
        <f t="shared" si="708"/>
        <v>0</v>
      </c>
      <c r="AX518" s="295">
        <f t="shared" si="692"/>
        <v>0</v>
      </c>
      <c r="AY518">
        <v>16</v>
      </c>
      <c r="AZ518" s="325"/>
      <c r="BA518" s="325"/>
      <c r="BB518" s="325"/>
      <c r="BC518" s="325"/>
      <c r="BD518" s="325"/>
      <c r="BE518" s="394"/>
      <c r="BF518" s="360">
        <f t="shared" si="709"/>
        <v>17</v>
      </c>
      <c r="BG518" s="359" t="str">
        <f t="shared" si="675"/>
        <v>exx17</v>
      </c>
      <c r="BH518" s="334">
        <f t="shared" si="693"/>
        <v>2</v>
      </c>
      <c r="BI518" s="82">
        <f t="shared" si="694"/>
        <v>0</v>
      </c>
      <c r="BJ518" s="295">
        <f t="shared" si="695"/>
        <v>0</v>
      </c>
      <c r="BK518" s="295">
        <f t="shared" si="710"/>
        <v>0</v>
      </c>
      <c r="BL518" s="295">
        <f t="shared" si="696"/>
        <v>0</v>
      </c>
      <c r="BM518">
        <v>16</v>
      </c>
      <c r="BN518" s="325"/>
      <c r="BO518" s="325"/>
      <c r="BP518" s="325"/>
      <c r="BQ518" s="325"/>
      <c r="BR518" s="325"/>
      <c r="BS518" s="394"/>
      <c r="BT518" s="360">
        <f t="shared" si="711"/>
        <v>17</v>
      </c>
      <c r="BU518" s="359" t="str">
        <f t="shared" si="676"/>
        <v>exx17</v>
      </c>
      <c r="BV518" s="334">
        <f t="shared" si="697"/>
        <v>2</v>
      </c>
      <c r="BW518" s="82">
        <f t="shared" si="698"/>
        <v>0</v>
      </c>
      <c r="BX518" s="295">
        <f t="shared" si="699"/>
        <v>0</v>
      </c>
      <c r="BY518" s="295">
        <f t="shared" si="712"/>
        <v>0</v>
      </c>
      <c r="BZ518" s="295">
        <f t="shared" si="700"/>
        <v>0</v>
      </c>
      <c r="CA518">
        <v>16</v>
      </c>
      <c r="CB518" s="325"/>
      <c r="CC518" s="325"/>
      <c r="CD518" s="325"/>
      <c r="CE518" s="325"/>
      <c r="CF518" s="325"/>
      <c r="CH518" s="394"/>
    </row>
    <row r="519" spans="1:86" ht="15" customHeight="1">
      <c r="A519" s="394"/>
      <c r="B519" s="360">
        <f t="shared" si="701"/>
        <v>18</v>
      </c>
      <c r="C519" s="359" t="str">
        <f t="shared" si="671"/>
        <v>exx18</v>
      </c>
      <c r="D519" s="334">
        <f t="shared" si="677"/>
        <v>2</v>
      </c>
      <c r="E519" s="82">
        <f t="shared" si="678"/>
        <v>0</v>
      </c>
      <c r="F519" s="295">
        <f t="shared" si="679"/>
        <v>0</v>
      </c>
      <c r="G519" s="295">
        <f t="shared" si="702"/>
        <v>0</v>
      </c>
      <c r="H519" s="295">
        <f t="shared" si="680"/>
        <v>0</v>
      </c>
      <c r="I519" s="156">
        <v>17</v>
      </c>
      <c r="J519" s="325"/>
      <c r="K519" s="325"/>
      <c r="L519" s="325"/>
      <c r="M519" s="325"/>
      <c r="N519" s="325"/>
      <c r="O519" s="394"/>
      <c r="P519" s="360">
        <f t="shared" si="703"/>
        <v>18</v>
      </c>
      <c r="Q519" s="359" t="str">
        <f t="shared" si="672"/>
        <v>exx18</v>
      </c>
      <c r="R519" s="334">
        <f t="shared" si="681"/>
        <v>2</v>
      </c>
      <c r="S519" s="82">
        <f t="shared" si="682"/>
        <v>0</v>
      </c>
      <c r="T519" s="295">
        <f t="shared" si="683"/>
        <v>0</v>
      </c>
      <c r="U519" s="295">
        <f t="shared" si="704"/>
        <v>0</v>
      </c>
      <c r="V519" s="295">
        <f t="shared" si="684"/>
        <v>0</v>
      </c>
      <c r="W519" s="156">
        <v>17</v>
      </c>
      <c r="X519" s="325"/>
      <c r="Y519" s="325"/>
      <c r="Z519" s="325"/>
      <c r="AA519" s="325"/>
      <c r="AB519" s="325"/>
      <c r="AC519" s="394"/>
      <c r="AD519" s="360">
        <f t="shared" si="705"/>
        <v>18</v>
      </c>
      <c r="AE519" s="359" t="str">
        <f t="shared" si="673"/>
        <v>exx18</v>
      </c>
      <c r="AF519" s="334">
        <f t="shared" si="685"/>
        <v>2</v>
      </c>
      <c r="AG519" s="82">
        <f t="shared" si="686"/>
        <v>0</v>
      </c>
      <c r="AH519" s="295">
        <f t="shared" si="687"/>
        <v>0</v>
      </c>
      <c r="AI519" s="295">
        <f t="shared" si="706"/>
        <v>0</v>
      </c>
      <c r="AJ519" s="295">
        <f t="shared" si="688"/>
        <v>0</v>
      </c>
      <c r="AK519" s="156">
        <v>17</v>
      </c>
      <c r="AL519" s="325"/>
      <c r="AM519" s="325"/>
      <c r="AN519" s="325"/>
      <c r="AO519" s="325"/>
      <c r="AP519" s="325"/>
      <c r="AQ519" s="394"/>
      <c r="AR519" s="360">
        <f t="shared" si="707"/>
        <v>18</v>
      </c>
      <c r="AS519" s="359" t="str">
        <f t="shared" si="674"/>
        <v>exx18</v>
      </c>
      <c r="AT519" s="334">
        <f t="shared" si="689"/>
        <v>2</v>
      </c>
      <c r="AU519" s="82">
        <f t="shared" si="690"/>
        <v>0</v>
      </c>
      <c r="AV519" s="295">
        <f t="shared" si="691"/>
        <v>0</v>
      </c>
      <c r="AW519" s="295">
        <f t="shared" si="708"/>
        <v>0</v>
      </c>
      <c r="AX519" s="295">
        <f t="shared" si="692"/>
        <v>0</v>
      </c>
      <c r="AY519" s="156">
        <v>17</v>
      </c>
      <c r="AZ519" s="325"/>
      <c r="BA519" s="325"/>
      <c r="BB519" s="325"/>
      <c r="BC519" s="325"/>
      <c r="BD519" s="325"/>
      <c r="BE519" s="394"/>
      <c r="BF519" s="360">
        <f t="shared" si="709"/>
        <v>18</v>
      </c>
      <c r="BG519" s="359" t="str">
        <f t="shared" si="675"/>
        <v>exx18</v>
      </c>
      <c r="BH519" s="334">
        <f t="shared" si="693"/>
        <v>2</v>
      </c>
      <c r="BI519" s="82">
        <f t="shared" si="694"/>
        <v>0</v>
      </c>
      <c r="BJ519" s="295">
        <f t="shared" si="695"/>
        <v>0</v>
      </c>
      <c r="BK519" s="295">
        <f t="shared" si="710"/>
        <v>0</v>
      </c>
      <c r="BL519" s="295">
        <f t="shared" si="696"/>
        <v>0</v>
      </c>
      <c r="BM519" s="156">
        <v>17</v>
      </c>
      <c r="BN519" s="325"/>
      <c r="BO519" s="325"/>
      <c r="BP519" s="325"/>
      <c r="BQ519" s="325"/>
      <c r="BR519" s="325"/>
      <c r="BS519" s="394"/>
      <c r="BT519" s="360">
        <f t="shared" si="711"/>
        <v>18</v>
      </c>
      <c r="BU519" s="359" t="str">
        <f t="shared" si="676"/>
        <v>exx18</v>
      </c>
      <c r="BV519" s="334">
        <f t="shared" si="697"/>
        <v>2</v>
      </c>
      <c r="BW519" s="82">
        <f t="shared" si="698"/>
        <v>0</v>
      </c>
      <c r="BX519" s="295">
        <f t="shared" si="699"/>
        <v>0</v>
      </c>
      <c r="BY519" s="295">
        <f t="shared" si="712"/>
        <v>0</v>
      </c>
      <c r="BZ519" s="295">
        <f t="shared" si="700"/>
        <v>0</v>
      </c>
      <c r="CA519" s="156">
        <v>17</v>
      </c>
      <c r="CB519" s="325"/>
      <c r="CC519" s="325"/>
      <c r="CD519" s="325"/>
      <c r="CE519" s="325"/>
      <c r="CF519" s="325"/>
      <c r="CH519" s="394"/>
    </row>
    <row r="520" spans="1:86" ht="15" customHeight="1">
      <c r="A520" s="394"/>
      <c r="B520" s="360">
        <f t="shared" si="701"/>
        <v>19</v>
      </c>
      <c r="C520" s="359" t="str">
        <f t="shared" si="671"/>
        <v>exx19</v>
      </c>
      <c r="D520" s="334">
        <f t="shared" si="677"/>
        <v>2</v>
      </c>
      <c r="E520" s="82">
        <f t="shared" si="678"/>
        <v>0</v>
      </c>
      <c r="F520" s="295">
        <f t="shared" si="679"/>
        <v>0</v>
      </c>
      <c r="G520" s="295">
        <f t="shared" si="702"/>
        <v>0</v>
      </c>
      <c r="H520" s="295">
        <f t="shared" si="680"/>
        <v>0</v>
      </c>
      <c r="I520">
        <v>18</v>
      </c>
      <c r="J520" s="325"/>
      <c r="K520" s="325"/>
      <c r="L520" s="325"/>
      <c r="M520" s="325"/>
      <c r="N520" s="325"/>
      <c r="O520" s="394"/>
      <c r="P520" s="360">
        <f t="shared" si="703"/>
        <v>19</v>
      </c>
      <c r="Q520" s="359" t="str">
        <f t="shared" si="672"/>
        <v>exx19</v>
      </c>
      <c r="R520" s="334">
        <f t="shared" si="681"/>
        <v>2</v>
      </c>
      <c r="S520" s="82">
        <f t="shared" si="682"/>
        <v>0</v>
      </c>
      <c r="T520" s="295">
        <f t="shared" si="683"/>
        <v>0</v>
      </c>
      <c r="U520" s="295">
        <f t="shared" si="704"/>
        <v>0</v>
      </c>
      <c r="V520" s="295">
        <f t="shared" si="684"/>
        <v>0</v>
      </c>
      <c r="W520">
        <v>18</v>
      </c>
      <c r="X520" s="325"/>
      <c r="Y520" s="325"/>
      <c r="Z520" s="325"/>
      <c r="AA520" s="325"/>
      <c r="AB520" s="325"/>
      <c r="AC520" s="394"/>
      <c r="AD520" s="360">
        <f t="shared" si="705"/>
        <v>19</v>
      </c>
      <c r="AE520" s="359" t="str">
        <f t="shared" si="673"/>
        <v>exx19</v>
      </c>
      <c r="AF520" s="334">
        <f t="shared" si="685"/>
        <v>2</v>
      </c>
      <c r="AG520" s="82">
        <f t="shared" si="686"/>
        <v>0</v>
      </c>
      <c r="AH520" s="295">
        <f t="shared" si="687"/>
        <v>0</v>
      </c>
      <c r="AI520" s="295">
        <f t="shared" si="706"/>
        <v>0</v>
      </c>
      <c r="AJ520" s="295">
        <f t="shared" si="688"/>
        <v>0</v>
      </c>
      <c r="AK520">
        <v>18</v>
      </c>
      <c r="AL520" s="325"/>
      <c r="AM520" s="325"/>
      <c r="AN520" s="325"/>
      <c r="AO520" s="325"/>
      <c r="AP520" s="325"/>
      <c r="AQ520" s="394"/>
      <c r="AR520" s="360">
        <f t="shared" si="707"/>
        <v>19</v>
      </c>
      <c r="AS520" s="359" t="str">
        <f t="shared" si="674"/>
        <v>exx19</v>
      </c>
      <c r="AT520" s="334">
        <f t="shared" si="689"/>
        <v>2</v>
      </c>
      <c r="AU520" s="82">
        <f t="shared" si="690"/>
        <v>0</v>
      </c>
      <c r="AV520" s="295">
        <f t="shared" si="691"/>
        <v>0</v>
      </c>
      <c r="AW520" s="295">
        <f t="shared" si="708"/>
        <v>0</v>
      </c>
      <c r="AX520" s="295">
        <f t="shared" si="692"/>
        <v>0</v>
      </c>
      <c r="AY520">
        <v>18</v>
      </c>
      <c r="AZ520" s="325"/>
      <c r="BA520" s="325"/>
      <c r="BB520" s="325"/>
      <c r="BC520" s="325"/>
      <c r="BD520" s="325"/>
      <c r="BE520" s="394"/>
      <c r="BF520" s="360">
        <f t="shared" si="709"/>
        <v>19</v>
      </c>
      <c r="BG520" s="359" t="str">
        <f t="shared" si="675"/>
        <v>exx19</v>
      </c>
      <c r="BH520" s="334">
        <f t="shared" si="693"/>
        <v>2</v>
      </c>
      <c r="BI520" s="82">
        <f t="shared" si="694"/>
        <v>0</v>
      </c>
      <c r="BJ520" s="295">
        <f t="shared" si="695"/>
        <v>0</v>
      </c>
      <c r="BK520" s="295">
        <f t="shared" si="710"/>
        <v>0</v>
      </c>
      <c r="BL520" s="295">
        <f t="shared" si="696"/>
        <v>0</v>
      </c>
      <c r="BM520">
        <v>18</v>
      </c>
      <c r="BN520" s="325"/>
      <c r="BO520" s="325"/>
      <c r="BP520" s="325"/>
      <c r="BQ520" s="325"/>
      <c r="BR520" s="325"/>
      <c r="BS520" s="394"/>
      <c r="BT520" s="360">
        <f t="shared" si="711"/>
        <v>19</v>
      </c>
      <c r="BU520" s="359" t="str">
        <f t="shared" si="676"/>
        <v>exx19</v>
      </c>
      <c r="BV520" s="334">
        <f t="shared" si="697"/>
        <v>2</v>
      </c>
      <c r="BW520" s="82">
        <f t="shared" si="698"/>
        <v>0</v>
      </c>
      <c r="BX520" s="295">
        <f t="shared" si="699"/>
        <v>0</v>
      </c>
      <c r="BY520" s="295">
        <f t="shared" si="712"/>
        <v>0</v>
      </c>
      <c r="BZ520" s="295">
        <f t="shared" si="700"/>
        <v>0</v>
      </c>
      <c r="CA520">
        <v>18</v>
      </c>
      <c r="CB520" s="325"/>
      <c r="CC520" s="325"/>
      <c r="CD520" s="325"/>
      <c r="CE520" s="325"/>
      <c r="CF520" s="325"/>
      <c r="CH520" s="394"/>
    </row>
    <row r="521" spans="1:86" ht="15" customHeight="1">
      <c r="A521" s="394"/>
      <c r="B521" s="360">
        <f t="shared" si="701"/>
        <v>20</v>
      </c>
      <c r="C521" s="359" t="str">
        <f t="shared" si="671"/>
        <v>exx20</v>
      </c>
      <c r="D521" s="334">
        <f t="shared" si="677"/>
        <v>2</v>
      </c>
      <c r="E521" s="82">
        <f t="shared" si="678"/>
        <v>0</v>
      </c>
      <c r="F521" s="295">
        <f t="shared" si="679"/>
        <v>0</v>
      </c>
      <c r="G521" s="295">
        <f t="shared" si="702"/>
        <v>0</v>
      </c>
      <c r="H521" s="295">
        <f t="shared" si="680"/>
        <v>0</v>
      </c>
      <c r="I521" s="156">
        <v>19</v>
      </c>
      <c r="J521" s="325"/>
      <c r="K521" s="325"/>
      <c r="L521" s="325"/>
      <c r="M521" s="325"/>
      <c r="N521" s="325"/>
      <c r="O521" s="394"/>
      <c r="P521" s="360">
        <f t="shared" si="703"/>
        <v>20</v>
      </c>
      <c r="Q521" s="359" t="str">
        <f t="shared" si="672"/>
        <v>exx20</v>
      </c>
      <c r="R521" s="334">
        <f t="shared" si="681"/>
        <v>2</v>
      </c>
      <c r="S521" s="82">
        <f t="shared" si="682"/>
        <v>0</v>
      </c>
      <c r="T521" s="295">
        <f t="shared" si="683"/>
        <v>0</v>
      </c>
      <c r="U521" s="295">
        <f t="shared" si="704"/>
        <v>0</v>
      </c>
      <c r="V521" s="295">
        <f t="shared" si="684"/>
        <v>0</v>
      </c>
      <c r="W521" s="156">
        <v>19</v>
      </c>
      <c r="X521" s="325"/>
      <c r="Y521" s="325"/>
      <c r="Z521" s="325"/>
      <c r="AA521" s="325"/>
      <c r="AB521" s="325"/>
      <c r="AC521" s="394"/>
      <c r="AD521" s="360">
        <f t="shared" si="705"/>
        <v>20</v>
      </c>
      <c r="AE521" s="359" t="str">
        <f t="shared" si="673"/>
        <v>exx20</v>
      </c>
      <c r="AF521" s="334">
        <f t="shared" si="685"/>
        <v>2</v>
      </c>
      <c r="AG521" s="82">
        <f t="shared" si="686"/>
        <v>0</v>
      </c>
      <c r="AH521" s="295">
        <f t="shared" si="687"/>
        <v>0</v>
      </c>
      <c r="AI521" s="295">
        <f t="shared" si="706"/>
        <v>0</v>
      </c>
      <c r="AJ521" s="295">
        <f t="shared" si="688"/>
        <v>0</v>
      </c>
      <c r="AK521" s="156">
        <v>19</v>
      </c>
      <c r="AL521" s="325"/>
      <c r="AM521" s="325"/>
      <c r="AN521" s="325"/>
      <c r="AO521" s="325"/>
      <c r="AP521" s="325"/>
      <c r="AQ521" s="394"/>
      <c r="AR521" s="360">
        <f t="shared" si="707"/>
        <v>20</v>
      </c>
      <c r="AS521" s="359" t="str">
        <f t="shared" si="674"/>
        <v>exx20</v>
      </c>
      <c r="AT521" s="334">
        <f t="shared" si="689"/>
        <v>2</v>
      </c>
      <c r="AU521" s="82">
        <f t="shared" si="690"/>
        <v>0</v>
      </c>
      <c r="AV521" s="295">
        <f t="shared" si="691"/>
        <v>0</v>
      </c>
      <c r="AW521" s="295">
        <f t="shared" si="708"/>
        <v>0</v>
      </c>
      <c r="AX521" s="295">
        <f t="shared" si="692"/>
        <v>0</v>
      </c>
      <c r="AY521" s="156">
        <v>19</v>
      </c>
      <c r="AZ521" s="325"/>
      <c r="BA521" s="325"/>
      <c r="BB521" s="325"/>
      <c r="BC521" s="325"/>
      <c r="BD521" s="325"/>
      <c r="BE521" s="394"/>
      <c r="BF521" s="360">
        <f t="shared" si="709"/>
        <v>20</v>
      </c>
      <c r="BG521" s="359" t="str">
        <f t="shared" si="675"/>
        <v>exx20</v>
      </c>
      <c r="BH521" s="334">
        <f t="shared" si="693"/>
        <v>2</v>
      </c>
      <c r="BI521" s="82">
        <f t="shared" si="694"/>
        <v>0</v>
      </c>
      <c r="BJ521" s="295">
        <f t="shared" si="695"/>
        <v>0</v>
      </c>
      <c r="BK521" s="295">
        <f t="shared" si="710"/>
        <v>0</v>
      </c>
      <c r="BL521" s="295">
        <f t="shared" si="696"/>
        <v>0</v>
      </c>
      <c r="BM521" s="156">
        <v>19</v>
      </c>
      <c r="BN521" s="325"/>
      <c r="BO521" s="325"/>
      <c r="BP521" s="325"/>
      <c r="BQ521" s="325"/>
      <c r="BR521" s="325"/>
      <c r="BS521" s="394"/>
      <c r="BT521" s="360">
        <f t="shared" si="711"/>
        <v>20</v>
      </c>
      <c r="BU521" s="359" t="str">
        <f t="shared" si="676"/>
        <v>exx20</v>
      </c>
      <c r="BV521" s="334">
        <f t="shared" si="697"/>
        <v>2</v>
      </c>
      <c r="BW521" s="82">
        <f t="shared" si="698"/>
        <v>0</v>
      </c>
      <c r="BX521" s="295">
        <f t="shared" si="699"/>
        <v>0</v>
      </c>
      <c r="BY521" s="295">
        <f t="shared" si="712"/>
        <v>0</v>
      </c>
      <c r="BZ521" s="295">
        <f t="shared" si="700"/>
        <v>0</v>
      </c>
      <c r="CA521" s="156">
        <v>19</v>
      </c>
      <c r="CB521" s="325"/>
      <c r="CC521" s="325"/>
      <c r="CD521" s="325"/>
      <c r="CE521" s="325"/>
      <c r="CF521" s="325"/>
      <c r="CH521" s="394"/>
    </row>
    <row r="522" spans="1:86" ht="15" customHeight="1">
      <c r="A522" s="394"/>
      <c r="B522" s="360">
        <f t="shared" si="701"/>
        <v>21</v>
      </c>
      <c r="C522" s="359" t="str">
        <f t="shared" si="671"/>
        <v>exx21</v>
      </c>
      <c r="D522" s="334">
        <f t="shared" si="677"/>
        <v>2</v>
      </c>
      <c r="E522" s="82">
        <f t="shared" si="678"/>
        <v>0</v>
      </c>
      <c r="F522" s="295">
        <f t="shared" si="679"/>
        <v>0</v>
      </c>
      <c r="G522" s="295">
        <f t="shared" si="702"/>
        <v>0</v>
      </c>
      <c r="H522" s="295">
        <f t="shared" si="680"/>
        <v>0</v>
      </c>
      <c r="I522">
        <v>20</v>
      </c>
      <c r="J522" s="325"/>
      <c r="K522" s="325"/>
      <c r="L522" s="325"/>
      <c r="M522" s="325"/>
      <c r="N522" s="325"/>
      <c r="O522" s="394"/>
      <c r="P522" s="360">
        <f t="shared" si="703"/>
        <v>21</v>
      </c>
      <c r="Q522" s="359" t="str">
        <f t="shared" si="672"/>
        <v>exx21</v>
      </c>
      <c r="R522" s="334">
        <f t="shared" si="681"/>
        <v>2</v>
      </c>
      <c r="S522" s="82">
        <f t="shared" si="682"/>
        <v>0</v>
      </c>
      <c r="T522" s="295">
        <f t="shared" si="683"/>
        <v>0</v>
      </c>
      <c r="U522" s="295">
        <f t="shared" si="704"/>
        <v>0</v>
      </c>
      <c r="V522" s="295">
        <f t="shared" si="684"/>
        <v>0</v>
      </c>
      <c r="W522">
        <v>20</v>
      </c>
      <c r="X522" s="325"/>
      <c r="Y522" s="325"/>
      <c r="Z522" s="325"/>
      <c r="AA522" s="325"/>
      <c r="AB522" s="325"/>
      <c r="AC522" s="394"/>
      <c r="AD522" s="360">
        <f t="shared" si="705"/>
        <v>21</v>
      </c>
      <c r="AE522" s="359" t="str">
        <f t="shared" si="673"/>
        <v>exx21</v>
      </c>
      <c r="AF522" s="334">
        <f t="shared" si="685"/>
        <v>2</v>
      </c>
      <c r="AG522" s="82">
        <f t="shared" si="686"/>
        <v>0</v>
      </c>
      <c r="AH522" s="295">
        <f t="shared" si="687"/>
        <v>0</v>
      </c>
      <c r="AI522" s="295">
        <f t="shared" si="706"/>
        <v>0</v>
      </c>
      <c r="AJ522" s="295">
        <f t="shared" si="688"/>
        <v>0</v>
      </c>
      <c r="AK522">
        <v>20</v>
      </c>
      <c r="AL522" s="325"/>
      <c r="AM522" s="325"/>
      <c r="AN522" s="325"/>
      <c r="AO522" s="325"/>
      <c r="AP522" s="325"/>
      <c r="AQ522" s="394"/>
      <c r="AR522" s="360">
        <f t="shared" si="707"/>
        <v>21</v>
      </c>
      <c r="AS522" s="359" t="str">
        <f t="shared" si="674"/>
        <v>exx21</v>
      </c>
      <c r="AT522" s="334">
        <f t="shared" si="689"/>
        <v>2</v>
      </c>
      <c r="AU522" s="82">
        <f t="shared" si="690"/>
        <v>0</v>
      </c>
      <c r="AV522" s="295">
        <f t="shared" si="691"/>
        <v>0</v>
      </c>
      <c r="AW522" s="295">
        <f t="shared" si="708"/>
        <v>0</v>
      </c>
      <c r="AX522" s="295">
        <f t="shared" si="692"/>
        <v>0</v>
      </c>
      <c r="AY522">
        <v>20</v>
      </c>
      <c r="AZ522" s="325"/>
      <c r="BA522" s="325"/>
      <c r="BB522" s="325"/>
      <c r="BC522" s="325"/>
      <c r="BD522" s="325"/>
      <c r="BE522" s="394"/>
      <c r="BF522" s="360">
        <f t="shared" si="709"/>
        <v>21</v>
      </c>
      <c r="BG522" s="359" t="str">
        <f t="shared" si="675"/>
        <v>exx21</v>
      </c>
      <c r="BH522" s="334">
        <f t="shared" si="693"/>
        <v>2</v>
      </c>
      <c r="BI522" s="82">
        <f t="shared" si="694"/>
        <v>0</v>
      </c>
      <c r="BJ522" s="295">
        <f t="shared" si="695"/>
        <v>0</v>
      </c>
      <c r="BK522" s="295">
        <f t="shared" si="710"/>
        <v>0</v>
      </c>
      <c r="BL522" s="295">
        <f t="shared" si="696"/>
        <v>0</v>
      </c>
      <c r="BM522">
        <v>20</v>
      </c>
      <c r="BN522" s="325"/>
      <c r="BO522" s="325"/>
      <c r="BP522" s="325"/>
      <c r="BQ522" s="325"/>
      <c r="BR522" s="325"/>
      <c r="BS522" s="394"/>
      <c r="BT522" s="360">
        <f t="shared" si="711"/>
        <v>21</v>
      </c>
      <c r="BU522" s="359" t="str">
        <f t="shared" si="676"/>
        <v>exx21</v>
      </c>
      <c r="BV522" s="334">
        <f t="shared" si="697"/>
        <v>2</v>
      </c>
      <c r="BW522" s="82">
        <f t="shared" si="698"/>
        <v>0</v>
      </c>
      <c r="BX522" s="295">
        <f t="shared" si="699"/>
        <v>0</v>
      </c>
      <c r="BY522" s="295">
        <f t="shared" si="712"/>
        <v>0</v>
      </c>
      <c r="BZ522" s="295">
        <f t="shared" si="700"/>
        <v>0</v>
      </c>
      <c r="CA522">
        <v>20</v>
      </c>
      <c r="CB522" s="325"/>
      <c r="CC522" s="325"/>
      <c r="CD522" s="325"/>
      <c r="CE522" s="325"/>
      <c r="CF522" s="325"/>
      <c r="CH522" s="394"/>
    </row>
    <row r="523" spans="1:86" ht="15" customHeight="1">
      <c r="A523" s="394"/>
      <c r="B523" s="360">
        <f t="shared" si="701"/>
        <v>22</v>
      </c>
      <c r="C523" s="359" t="str">
        <f t="shared" si="671"/>
        <v>exx22</v>
      </c>
      <c r="D523" s="334">
        <f t="shared" si="677"/>
        <v>2</v>
      </c>
      <c r="E523" s="82">
        <f t="shared" si="678"/>
        <v>0</v>
      </c>
      <c r="F523" s="295">
        <f t="shared" si="679"/>
        <v>0</v>
      </c>
      <c r="G523" s="295">
        <f t="shared" si="702"/>
        <v>0</v>
      </c>
      <c r="H523" s="295">
        <f t="shared" si="680"/>
        <v>0</v>
      </c>
      <c r="I523" s="156">
        <v>21</v>
      </c>
      <c r="J523" s="325"/>
      <c r="K523" s="325"/>
      <c r="L523" s="325"/>
      <c r="M523" s="325"/>
      <c r="N523" s="325"/>
      <c r="O523" s="394"/>
      <c r="P523" s="360">
        <f t="shared" si="703"/>
        <v>22</v>
      </c>
      <c r="Q523" s="359" t="str">
        <f t="shared" si="672"/>
        <v>exx22</v>
      </c>
      <c r="R523" s="334">
        <f t="shared" si="681"/>
        <v>2</v>
      </c>
      <c r="S523" s="82">
        <f t="shared" si="682"/>
        <v>0</v>
      </c>
      <c r="T523" s="295">
        <f t="shared" si="683"/>
        <v>0</v>
      </c>
      <c r="U523" s="295">
        <f t="shared" si="704"/>
        <v>0</v>
      </c>
      <c r="V523" s="295">
        <f t="shared" si="684"/>
        <v>0</v>
      </c>
      <c r="W523" s="156">
        <v>21</v>
      </c>
      <c r="X523" s="325"/>
      <c r="Y523" s="325"/>
      <c r="Z523" s="325"/>
      <c r="AA523" s="325"/>
      <c r="AB523" s="325"/>
      <c r="AC523" s="394"/>
      <c r="AD523" s="360">
        <f t="shared" si="705"/>
        <v>22</v>
      </c>
      <c r="AE523" s="359" t="str">
        <f t="shared" si="673"/>
        <v>exx22</v>
      </c>
      <c r="AF523" s="334">
        <f t="shared" si="685"/>
        <v>2</v>
      </c>
      <c r="AG523" s="82">
        <f t="shared" si="686"/>
        <v>0</v>
      </c>
      <c r="AH523" s="295">
        <f t="shared" si="687"/>
        <v>0</v>
      </c>
      <c r="AI523" s="295">
        <f t="shared" si="706"/>
        <v>0</v>
      </c>
      <c r="AJ523" s="295">
        <f t="shared" si="688"/>
        <v>0</v>
      </c>
      <c r="AK523" s="156">
        <v>21</v>
      </c>
      <c r="AL523" s="325"/>
      <c r="AM523" s="325"/>
      <c r="AN523" s="325"/>
      <c r="AO523" s="325"/>
      <c r="AP523" s="325"/>
      <c r="AQ523" s="394"/>
      <c r="AR523" s="360">
        <f t="shared" si="707"/>
        <v>22</v>
      </c>
      <c r="AS523" s="359" t="str">
        <f t="shared" si="674"/>
        <v>exx22</v>
      </c>
      <c r="AT523" s="334">
        <f t="shared" si="689"/>
        <v>2</v>
      </c>
      <c r="AU523" s="82">
        <f t="shared" si="690"/>
        <v>0</v>
      </c>
      <c r="AV523" s="295">
        <f t="shared" si="691"/>
        <v>0</v>
      </c>
      <c r="AW523" s="295">
        <f t="shared" si="708"/>
        <v>0</v>
      </c>
      <c r="AX523" s="295">
        <f t="shared" si="692"/>
        <v>0</v>
      </c>
      <c r="AY523" s="156">
        <v>21</v>
      </c>
      <c r="AZ523" s="325"/>
      <c r="BA523" s="325"/>
      <c r="BB523" s="325"/>
      <c r="BC523" s="325"/>
      <c r="BD523" s="325"/>
      <c r="BE523" s="394"/>
      <c r="BF523" s="360">
        <f t="shared" si="709"/>
        <v>22</v>
      </c>
      <c r="BG523" s="359" t="str">
        <f t="shared" si="675"/>
        <v>exx22</v>
      </c>
      <c r="BH523" s="334">
        <f t="shared" si="693"/>
        <v>2</v>
      </c>
      <c r="BI523" s="82">
        <f t="shared" si="694"/>
        <v>0</v>
      </c>
      <c r="BJ523" s="295">
        <f t="shared" si="695"/>
        <v>0</v>
      </c>
      <c r="BK523" s="295">
        <f t="shared" si="710"/>
        <v>0</v>
      </c>
      <c r="BL523" s="295">
        <f t="shared" si="696"/>
        <v>0</v>
      </c>
      <c r="BM523" s="156">
        <v>21</v>
      </c>
      <c r="BN523" s="325"/>
      <c r="BO523" s="325"/>
      <c r="BP523" s="325"/>
      <c r="BQ523" s="325"/>
      <c r="BR523" s="325"/>
      <c r="BS523" s="394"/>
      <c r="BT523" s="360">
        <f t="shared" si="711"/>
        <v>22</v>
      </c>
      <c r="BU523" s="359" t="str">
        <f t="shared" si="676"/>
        <v>exx22</v>
      </c>
      <c r="BV523" s="334">
        <f t="shared" si="697"/>
        <v>2</v>
      </c>
      <c r="BW523" s="82">
        <f t="shared" si="698"/>
        <v>0</v>
      </c>
      <c r="BX523" s="295">
        <f t="shared" si="699"/>
        <v>0</v>
      </c>
      <c r="BY523" s="295">
        <f t="shared" si="712"/>
        <v>0</v>
      </c>
      <c r="BZ523" s="295">
        <f t="shared" si="700"/>
        <v>0</v>
      </c>
      <c r="CA523" s="156">
        <v>21</v>
      </c>
      <c r="CB523" s="325"/>
      <c r="CC523" s="325"/>
      <c r="CD523" s="325"/>
      <c r="CE523" s="325"/>
      <c r="CF523" s="325"/>
      <c r="CH523" s="394"/>
    </row>
    <row r="524" spans="1:86" ht="15" customHeight="1">
      <c r="A524" s="394"/>
      <c r="B524" s="360">
        <f t="shared" si="701"/>
        <v>23</v>
      </c>
      <c r="C524" s="359" t="str">
        <f t="shared" si="671"/>
        <v>exx23</v>
      </c>
      <c r="D524" s="334">
        <f t="shared" si="677"/>
        <v>2</v>
      </c>
      <c r="E524" s="82">
        <f t="shared" si="678"/>
        <v>0</v>
      </c>
      <c r="F524" s="295">
        <f t="shared" si="679"/>
        <v>0</v>
      </c>
      <c r="G524" s="295">
        <f t="shared" si="702"/>
        <v>0</v>
      </c>
      <c r="H524" s="295">
        <f t="shared" si="680"/>
        <v>0</v>
      </c>
      <c r="I524">
        <v>22</v>
      </c>
      <c r="J524" s="325"/>
      <c r="K524" s="325"/>
      <c r="L524" s="325"/>
      <c r="M524" s="325"/>
      <c r="N524" s="325"/>
      <c r="O524" s="394"/>
      <c r="P524" s="360">
        <f t="shared" si="703"/>
        <v>23</v>
      </c>
      <c r="Q524" s="359" t="str">
        <f t="shared" si="672"/>
        <v>exx23</v>
      </c>
      <c r="R524" s="334">
        <f t="shared" si="681"/>
        <v>2</v>
      </c>
      <c r="S524" s="82">
        <f t="shared" si="682"/>
        <v>0</v>
      </c>
      <c r="T524" s="295">
        <f t="shared" si="683"/>
        <v>0</v>
      </c>
      <c r="U524" s="295">
        <f t="shared" si="704"/>
        <v>0</v>
      </c>
      <c r="V524" s="295">
        <f t="shared" si="684"/>
        <v>0</v>
      </c>
      <c r="W524">
        <v>22</v>
      </c>
      <c r="X524" s="325"/>
      <c r="Y524" s="325"/>
      <c r="Z524" s="325"/>
      <c r="AA524" s="325"/>
      <c r="AB524" s="325"/>
      <c r="AC524" s="394"/>
      <c r="AD524" s="360">
        <f t="shared" si="705"/>
        <v>23</v>
      </c>
      <c r="AE524" s="359" t="str">
        <f t="shared" si="673"/>
        <v>exx23</v>
      </c>
      <c r="AF524" s="334">
        <f t="shared" si="685"/>
        <v>2</v>
      </c>
      <c r="AG524" s="82">
        <f t="shared" si="686"/>
        <v>0</v>
      </c>
      <c r="AH524" s="295">
        <f t="shared" si="687"/>
        <v>0</v>
      </c>
      <c r="AI524" s="295">
        <f t="shared" si="706"/>
        <v>0</v>
      </c>
      <c r="AJ524" s="295">
        <f t="shared" si="688"/>
        <v>0</v>
      </c>
      <c r="AK524">
        <v>22</v>
      </c>
      <c r="AL524" s="325"/>
      <c r="AM524" s="325"/>
      <c r="AN524" s="325"/>
      <c r="AO524" s="325"/>
      <c r="AP524" s="325"/>
      <c r="AQ524" s="394"/>
      <c r="AR524" s="360">
        <f t="shared" si="707"/>
        <v>23</v>
      </c>
      <c r="AS524" s="359" t="str">
        <f t="shared" si="674"/>
        <v>exx23</v>
      </c>
      <c r="AT524" s="334">
        <f t="shared" si="689"/>
        <v>2</v>
      </c>
      <c r="AU524" s="82">
        <f t="shared" si="690"/>
        <v>0</v>
      </c>
      <c r="AV524" s="295">
        <f t="shared" si="691"/>
        <v>0</v>
      </c>
      <c r="AW524" s="295">
        <f t="shared" si="708"/>
        <v>0</v>
      </c>
      <c r="AX524" s="295">
        <f t="shared" si="692"/>
        <v>0</v>
      </c>
      <c r="AY524">
        <v>22</v>
      </c>
      <c r="AZ524" s="325"/>
      <c r="BA524" s="325"/>
      <c r="BB524" s="325"/>
      <c r="BC524" s="325"/>
      <c r="BD524" s="325"/>
      <c r="BE524" s="394"/>
      <c r="BF524" s="360">
        <f t="shared" si="709"/>
        <v>23</v>
      </c>
      <c r="BG524" s="359" t="str">
        <f t="shared" si="675"/>
        <v>exx23</v>
      </c>
      <c r="BH524" s="334">
        <f t="shared" si="693"/>
        <v>2</v>
      </c>
      <c r="BI524" s="82">
        <f t="shared" si="694"/>
        <v>0</v>
      </c>
      <c r="BJ524" s="295">
        <f t="shared" si="695"/>
        <v>0</v>
      </c>
      <c r="BK524" s="295">
        <f t="shared" si="710"/>
        <v>0</v>
      </c>
      <c r="BL524" s="295">
        <f t="shared" si="696"/>
        <v>0</v>
      </c>
      <c r="BM524">
        <v>22</v>
      </c>
      <c r="BN524" s="325"/>
      <c r="BO524" s="325"/>
      <c r="BP524" s="325"/>
      <c r="BQ524" s="325"/>
      <c r="BR524" s="325"/>
      <c r="BS524" s="394"/>
      <c r="BT524" s="360">
        <f t="shared" si="711"/>
        <v>23</v>
      </c>
      <c r="BU524" s="359" t="str">
        <f t="shared" si="676"/>
        <v>exx23</v>
      </c>
      <c r="BV524" s="334">
        <f t="shared" si="697"/>
        <v>2</v>
      </c>
      <c r="BW524" s="82">
        <f t="shared" si="698"/>
        <v>0</v>
      </c>
      <c r="BX524" s="295">
        <f t="shared" si="699"/>
        <v>0</v>
      </c>
      <c r="BY524" s="295">
        <f t="shared" si="712"/>
        <v>0</v>
      </c>
      <c r="BZ524" s="295">
        <f t="shared" si="700"/>
        <v>0</v>
      </c>
      <c r="CA524">
        <v>22</v>
      </c>
      <c r="CB524" s="325"/>
      <c r="CC524" s="325"/>
      <c r="CD524" s="325"/>
      <c r="CE524" s="325"/>
      <c r="CF524" s="325"/>
      <c r="CH524" s="394"/>
    </row>
    <row r="525" spans="1:86" ht="15" customHeight="1">
      <c r="A525" s="394"/>
      <c r="B525" s="360">
        <f t="shared" si="701"/>
        <v>24</v>
      </c>
      <c r="C525" s="359" t="str">
        <f t="shared" si="671"/>
        <v>exx24</v>
      </c>
      <c r="D525" s="334">
        <f t="shared" si="677"/>
        <v>2</v>
      </c>
      <c r="E525" s="82">
        <f t="shared" si="678"/>
        <v>0</v>
      </c>
      <c r="F525" s="295">
        <f t="shared" si="679"/>
        <v>0</v>
      </c>
      <c r="G525" s="295">
        <f t="shared" si="702"/>
        <v>0</v>
      </c>
      <c r="H525" s="295">
        <f t="shared" si="680"/>
        <v>0</v>
      </c>
      <c r="I525" s="156">
        <v>23</v>
      </c>
      <c r="J525" s="325"/>
      <c r="K525" s="325"/>
      <c r="L525" s="325"/>
      <c r="M525" s="325"/>
      <c r="N525" s="325"/>
      <c r="O525" s="394"/>
      <c r="P525" s="360">
        <f t="shared" si="703"/>
        <v>24</v>
      </c>
      <c r="Q525" s="359" t="str">
        <f t="shared" si="672"/>
        <v>exx24</v>
      </c>
      <c r="R525" s="334">
        <f t="shared" si="681"/>
        <v>2</v>
      </c>
      <c r="S525" s="82">
        <f t="shared" si="682"/>
        <v>0</v>
      </c>
      <c r="T525" s="295">
        <f t="shared" si="683"/>
        <v>0</v>
      </c>
      <c r="U525" s="295">
        <f t="shared" si="704"/>
        <v>0</v>
      </c>
      <c r="V525" s="295">
        <f t="shared" si="684"/>
        <v>0</v>
      </c>
      <c r="W525" s="156">
        <v>23</v>
      </c>
      <c r="X525" s="325"/>
      <c r="Y525" s="325"/>
      <c r="Z525" s="325"/>
      <c r="AA525" s="325"/>
      <c r="AB525" s="325"/>
      <c r="AC525" s="394"/>
      <c r="AD525" s="360">
        <f t="shared" si="705"/>
        <v>24</v>
      </c>
      <c r="AE525" s="359" t="str">
        <f t="shared" si="673"/>
        <v>exx24</v>
      </c>
      <c r="AF525" s="334">
        <f t="shared" si="685"/>
        <v>2</v>
      </c>
      <c r="AG525" s="82">
        <f t="shared" si="686"/>
        <v>0</v>
      </c>
      <c r="AH525" s="295">
        <f t="shared" si="687"/>
        <v>0</v>
      </c>
      <c r="AI525" s="295">
        <f t="shared" si="706"/>
        <v>0</v>
      </c>
      <c r="AJ525" s="295">
        <f t="shared" si="688"/>
        <v>0</v>
      </c>
      <c r="AK525" s="156">
        <v>23</v>
      </c>
      <c r="AL525" s="325"/>
      <c r="AM525" s="325"/>
      <c r="AN525" s="325"/>
      <c r="AO525" s="325"/>
      <c r="AP525" s="325"/>
      <c r="AQ525" s="394"/>
      <c r="AR525" s="360">
        <f t="shared" si="707"/>
        <v>24</v>
      </c>
      <c r="AS525" s="359" t="str">
        <f t="shared" si="674"/>
        <v>exx24</v>
      </c>
      <c r="AT525" s="334">
        <f t="shared" si="689"/>
        <v>2</v>
      </c>
      <c r="AU525" s="82">
        <f t="shared" si="690"/>
        <v>0</v>
      </c>
      <c r="AV525" s="295">
        <f t="shared" si="691"/>
        <v>0</v>
      </c>
      <c r="AW525" s="295">
        <f t="shared" si="708"/>
        <v>0</v>
      </c>
      <c r="AX525" s="295">
        <f t="shared" si="692"/>
        <v>0</v>
      </c>
      <c r="AY525" s="156">
        <v>23</v>
      </c>
      <c r="AZ525" s="325"/>
      <c r="BA525" s="325"/>
      <c r="BB525" s="325"/>
      <c r="BC525" s="325"/>
      <c r="BD525" s="325"/>
      <c r="BE525" s="394"/>
      <c r="BF525" s="360">
        <f t="shared" si="709"/>
        <v>24</v>
      </c>
      <c r="BG525" s="359" t="str">
        <f t="shared" si="675"/>
        <v>exx24</v>
      </c>
      <c r="BH525" s="334">
        <f t="shared" si="693"/>
        <v>2</v>
      </c>
      <c r="BI525" s="82">
        <f t="shared" si="694"/>
        <v>0</v>
      </c>
      <c r="BJ525" s="295">
        <f t="shared" si="695"/>
        <v>0</v>
      </c>
      <c r="BK525" s="295">
        <f t="shared" si="710"/>
        <v>0</v>
      </c>
      <c r="BL525" s="295">
        <f t="shared" si="696"/>
        <v>0</v>
      </c>
      <c r="BM525" s="156">
        <v>23</v>
      </c>
      <c r="BN525" s="325"/>
      <c r="BO525" s="325"/>
      <c r="BP525" s="325"/>
      <c r="BQ525" s="325"/>
      <c r="BR525" s="325"/>
      <c r="BS525" s="394"/>
      <c r="BT525" s="360">
        <f t="shared" si="711"/>
        <v>24</v>
      </c>
      <c r="BU525" s="359" t="str">
        <f t="shared" si="676"/>
        <v>exx24</v>
      </c>
      <c r="BV525" s="334">
        <f t="shared" si="697"/>
        <v>2</v>
      </c>
      <c r="BW525" s="82">
        <f t="shared" si="698"/>
        <v>0</v>
      </c>
      <c r="BX525" s="295">
        <f t="shared" si="699"/>
        <v>0</v>
      </c>
      <c r="BY525" s="295">
        <f t="shared" si="712"/>
        <v>0</v>
      </c>
      <c r="BZ525" s="295">
        <f t="shared" si="700"/>
        <v>0</v>
      </c>
      <c r="CA525" s="156">
        <v>23</v>
      </c>
      <c r="CB525" s="325"/>
      <c r="CC525" s="325"/>
      <c r="CD525" s="325"/>
      <c r="CE525" s="325"/>
      <c r="CF525" s="325"/>
      <c r="CH525" s="394"/>
    </row>
    <row r="526" spans="1:86" ht="15" customHeight="1">
      <c r="A526" s="394"/>
      <c r="B526" s="360">
        <f t="shared" si="701"/>
        <v>25</v>
      </c>
      <c r="C526" s="359" t="str">
        <f t="shared" si="671"/>
        <v>exx25</v>
      </c>
      <c r="D526" s="334">
        <f t="shared" si="677"/>
        <v>2</v>
      </c>
      <c r="E526" s="82">
        <f t="shared" si="678"/>
        <v>0</v>
      </c>
      <c r="F526" s="295">
        <f t="shared" si="679"/>
        <v>0</v>
      </c>
      <c r="G526" s="295">
        <f t="shared" si="702"/>
        <v>0</v>
      </c>
      <c r="H526" s="295">
        <f t="shared" si="680"/>
        <v>0</v>
      </c>
      <c r="I526">
        <v>24</v>
      </c>
      <c r="J526" s="325"/>
      <c r="K526" s="325"/>
      <c r="L526" s="325"/>
      <c r="M526" s="325"/>
      <c r="N526" s="325"/>
      <c r="O526" s="394"/>
      <c r="P526" s="360">
        <f t="shared" si="703"/>
        <v>25</v>
      </c>
      <c r="Q526" s="359" t="str">
        <f t="shared" si="672"/>
        <v>exx25</v>
      </c>
      <c r="R526" s="334">
        <f t="shared" si="681"/>
        <v>2</v>
      </c>
      <c r="S526" s="82">
        <f t="shared" si="682"/>
        <v>0</v>
      </c>
      <c r="T526" s="295">
        <f t="shared" si="683"/>
        <v>0</v>
      </c>
      <c r="U526" s="295">
        <f t="shared" si="704"/>
        <v>0</v>
      </c>
      <c r="V526" s="295">
        <f t="shared" si="684"/>
        <v>0</v>
      </c>
      <c r="W526">
        <v>24</v>
      </c>
      <c r="X526" s="325"/>
      <c r="Y526" s="325"/>
      <c r="Z526" s="325"/>
      <c r="AA526" s="325"/>
      <c r="AB526" s="325"/>
      <c r="AC526" s="394"/>
      <c r="AD526" s="360">
        <f t="shared" si="705"/>
        <v>25</v>
      </c>
      <c r="AE526" s="359" t="str">
        <f t="shared" si="673"/>
        <v>exx25</v>
      </c>
      <c r="AF526" s="334">
        <f t="shared" si="685"/>
        <v>2</v>
      </c>
      <c r="AG526" s="82">
        <f t="shared" si="686"/>
        <v>0</v>
      </c>
      <c r="AH526" s="295">
        <f t="shared" si="687"/>
        <v>0</v>
      </c>
      <c r="AI526" s="295">
        <f t="shared" si="706"/>
        <v>0</v>
      </c>
      <c r="AJ526" s="295">
        <f t="shared" si="688"/>
        <v>0</v>
      </c>
      <c r="AK526">
        <v>24</v>
      </c>
      <c r="AL526" s="325"/>
      <c r="AM526" s="325"/>
      <c r="AN526" s="325"/>
      <c r="AO526" s="325"/>
      <c r="AP526" s="325"/>
      <c r="AQ526" s="394"/>
      <c r="AR526" s="360">
        <f t="shared" si="707"/>
        <v>25</v>
      </c>
      <c r="AS526" s="359" t="str">
        <f t="shared" si="674"/>
        <v>exx25</v>
      </c>
      <c r="AT526" s="334">
        <f t="shared" si="689"/>
        <v>2</v>
      </c>
      <c r="AU526" s="82">
        <f t="shared" si="690"/>
        <v>0</v>
      </c>
      <c r="AV526" s="295">
        <f t="shared" si="691"/>
        <v>0</v>
      </c>
      <c r="AW526" s="295">
        <f t="shared" si="708"/>
        <v>0</v>
      </c>
      <c r="AX526" s="295">
        <f t="shared" si="692"/>
        <v>0</v>
      </c>
      <c r="AY526">
        <v>24</v>
      </c>
      <c r="AZ526" s="325"/>
      <c r="BA526" s="325"/>
      <c r="BB526" s="325"/>
      <c r="BC526" s="325"/>
      <c r="BD526" s="325"/>
      <c r="BE526" s="394"/>
      <c r="BF526" s="360">
        <f t="shared" si="709"/>
        <v>25</v>
      </c>
      <c r="BG526" s="359" t="str">
        <f t="shared" si="675"/>
        <v>exx25</v>
      </c>
      <c r="BH526" s="334">
        <f t="shared" si="693"/>
        <v>2</v>
      </c>
      <c r="BI526" s="82">
        <f t="shared" si="694"/>
        <v>0</v>
      </c>
      <c r="BJ526" s="295">
        <f t="shared" si="695"/>
        <v>0</v>
      </c>
      <c r="BK526" s="295">
        <f t="shared" si="710"/>
        <v>0</v>
      </c>
      <c r="BL526" s="295">
        <f t="shared" si="696"/>
        <v>0</v>
      </c>
      <c r="BM526">
        <v>24</v>
      </c>
      <c r="BN526" s="325"/>
      <c r="BO526" s="325"/>
      <c r="BP526" s="325"/>
      <c r="BQ526" s="325"/>
      <c r="BR526" s="325"/>
      <c r="BS526" s="394"/>
      <c r="BT526" s="360">
        <f t="shared" si="711"/>
        <v>25</v>
      </c>
      <c r="BU526" s="359" t="str">
        <f t="shared" si="676"/>
        <v>exx25</v>
      </c>
      <c r="BV526" s="334">
        <f t="shared" si="697"/>
        <v>2</v>
      </c>
      <c r="BW526" s="82">
        <f t="shared" si="698"/>
        <v>0</v>
      </c>
      <c r="BX526" s="295">
        <f t="shared" si="699"/>
        <v>0</v>
      </c>
      <c r="BY526" s="295">
        <f t="shared" si="712"/>
        <v>0</v>
      </c>
      <c r="BZ526" s="295">
        <f t="shared" si="700"/>
        <v>0</v>
      </c>
      <c r="CA526">
        <v>24</v>
      </c>
      <c r="CB526" s="325"/>
      <c r="CC526" s="325"/>
      <c r="CD526" s="325"/>
      <c r="CE526" s="325"/>
      <c r="CF526" s="325"/>
      <c r="CH526" s="394"/>
    </row>
    <row r="527" spans="1:86" ht="15" customHeight="1">
      <c r="A527" s="394"/>
      <c r="B527" s="360">
        <f t="shared" si="701"/>
        <v>26</v>
      </c>
      <c r="C527" s="359" t="str">
        <f t="shared" si="671"/>
        <v>exx26</v>
      </c>
      <c r="D527" s="334">
        <f t="shared" si="677"/>
        <v>2</v>
      </c>
      <c r="E527" s="82">
        <f t="shared" si="678"/>
        <v>0</v>
      </c>
      <c r="F527" s="295">
        <f t="shared" si="679"/>
        <v>0</v>
      </c>
      <c r="G527" s="295">
        <f t="shared" si="702"/>
        <v>0</v>
      </c>
      <c r="H527" s="295">
        <f t="shared" si="680"/>
        <v>0</v>
      </c>
      <c r="I527" s="156">
        <v>25</v>
      </c>
      <c r="J527" s="325"/>
      <c r="K527" s="325"/>
      <c r="L527" s="325"/>
      <c r="M527" s="325"/>
      <c r="N527" s="325"/>
      <c r="O527" s="394"/>
      <c r="P527" s="360">
        <f t="shared" si="703"/>
        <v>26</v>
      </c>
      <c r="Q527" s="359" t="str">
        <f t="shared" si="672"/>
        <v>exx26</v>
      </c>
      <c r="R527" s="334">
        <f t="shared" si="681"/>
        <v>2</v>
      </c>
      <c r="S527" s="82">
        <f t="shared" si="682"/>
        <v>0</v>
      </c>
      <c r="T527" s="295">
        <f t="shared" si="683"/>
        <v>0</v>
      </c>
      <c r="U527" s="295">
        <f t="shared" si="704"/>
        <v>0</v>
      </c>
      <c r="V527" s="295">
        <f t="shared" si="684"/>
        <v>0</v>
      </c>
      <c r="W527" s="156">
        <v>25</v>
      </c>
      <c r="X527" s="325"/>
      <c r="Y527" s="325"/>
      <c r="Z527" s="325"/>
      <c r="AA527" s="325"/>
      <c r="AB527" s="325"/>
      <c r="AC527" s="394"/>
      <c r="AD527" s="360">
        <f t="shared" si="705"/>
        <v>26</v>
      </c>
      <c r="AE527" s="359" t="str">
        <f t="shared" si="673"/>
        <v>exx26</v>
      </c>
      <c r="AF527" s="334">
        <f t="shared" si="685"/>
        <v>2</v>
      </c>
      <c r="AG527" s="82">
        <f t="shared" si="686"/>
        <v>0</v>
      </c>
      <c r="AH527" s="295">
        <f t="shared" si="687"/>
        <v>0</v>
      </c>
      <c r="AI527" s="295">
        <f t="shared" si="706"/>
        <v>0</v>
      </c>
      <c r="AJ527" s="295">
        <f t="shared" si="688"/>
        <v>0</v>
      </c>
      <c r="AK527" s="156">
        <v>25</v>
      </c>
      <c r="AL527" s="325"/>
      <c r="AM527" s="325"/>
      <c r="AN527" s="325"/>
      <c r="AO527" s="325"/>
      <c r="AP527" s="325"/>
      <c r="AQ527" s="394"/>
      <c r="AR527" s="360">
        <f t="shared" si="707"/>
        <v>26</v>
      </c>
      <c r="AS527" s="359" t="str">
        <f t="shared" si="674"/>
        <v>exx26</v>
      </c>
      <c r="AT527" s="334">
        <f t="shared" si="689"/>
        <v>2</v>
      </c>
      <c r="AU527" s="82">
        <f t="shared" si="690"/>
        <v>0</v>
      </c>
      <c r="AV527" s="295">
        <f t="shared" si="691"/>
        <v>0</v>
      </c>
      <c r="AW527" s="295">
        <f t="shared" si="708"/>
        <v>0</v>
      </c>
      <c r="AX527" s="295">
        <f t="shared" si="692"/>
        <v>0</v>
      </c>
      <c r="AY527" s="156">
        <v>25</v>
      </c>
      <c r="AZ527" s="325"/>
      <c r="BA527" s="325"/>
      <c r="BB527" s="325"/>
      <c r="BC527" s="325"/>
      <c r="BD527" s="325"/>
      <c r="BE527" s="394"/>
      <c r="BF527" s="360">
        <f t="shared" si="709"/>
        <v>26</v>
      </c>
      <c r="BG527" s="359" t="str">
        <f t="shared" si="675"/>
        <v>exx26</v>
      </c>
      <c r="BH527" s="334">
        <f t="shared" si="693"/>
        <v>2</v>
      </c>
      <c r="BI527" s="82">
        <f t="shared" si="694"/>
        <v>0</v>
      </c>
      <c r="BJ527" s="295">
        <f t="shared" si="695"/>
        <v>0</v>
      </c>
      <c r="BK527" s="295">
        <f t="shared" si="710"/>
        <v>0</v>
      </c>
      <c r="BL527" s="295">
        <f t="shared" si="696"/>
        <v>0</v>
      </c>
      <c r="BM527" s="156">
        <v>25</v>
      </c>
      <c r="BN527" s="325"/>
      <c r="BO527" s="325"/>
      <c r="BP527" s="325"/>
      <c r="BQ527" s="325"/>
      <c r="BR527" s="325"/>
      <c r="BS527" s="394"/>
      <c r="BT527" s="360">
        <f t="shared" si="711"/>
        <v>26</v>
      </c>
      <c r="BU527" s="359" t="str">
        <f t="shared" si="676"/>
        <v>exx26</v>
      </c>
      <c r="BV527" s="334">
        <f t="shared" si="697"/>
        <v>2</v>
      </c>
      <c r="BW527" s="82">
        <f t="shared" si="698"/>
        <v>0</v>
      </c>
      <c r="BX527" s="295">
        <f t="shared" si="699"/>
        <v>0</v>
      </c>
      <c r="BY527" s="295">
        <f t="shared" si="712"/>
        <v>0</v>
      </c>
      <c r="BZ527" s="295">
        <f t="shared" si="700"/>
        <v>0</v>
      </c>
      <c r="CA527" s="156">
        <v>25</v>
      </c>
      <c r="CB527" s="325"/>
      <c r="CC527" s="325"/>
      <c r="CD527" s="325"/>
      <c r="CE527" s="325"/>
      <c r="CF527" s="325"/>
      <c r="CH527" s="394"/>
    </row>
    <row r="528" spans="1:86" ht="15" customHeight="1">
      <c r="A528" s="394"/>
      <c r="B528" s="360">
        <f t="shared" si="701"/>
        <v>27</v>
      </c>
      <c r="C528" s="359" t="str">
        <f t="shared" si="671"/>
        <v>exx27</v>
      </c>
      <c r="D528" s="334">
        <f t="shared" si="677"/>
        <v>2</v>
      </c>
      <c r="E528" s="82">
        <f t="shared" si="678"/>
        <v>0</v>
      </c>
      <c r="F528" s="295">
        <f t="shared" si="679"/>
        <v>0</v>
      </c>
      <c r="G528" s="295">
        <f>IF(D528=2,E528-F528,0)</f>
        <v>0</v>
      </c>
      <c r="H528" s="295">
        <f t="shared" si="680"/>
        <v>0</v>
      </c>
      <c r="I528">
        <v>26</v>
      </c>
      <c r="J528" s="325"/>
      <c r="K528" s="325"/>
      <c r="L528" s="325"/>
      <c r="M528" s="325"/>
      <c r="N528" s="325"/>
      <c r="O528" s="394"/>
      <c r="P528" s="360">
        <f t="shared" si="703"/>
        <v>27</v>
      </c>
      <c r="Q528" s="359" t="str">
        <f t="shared" si="672"/>
        <v>exx27</v>
      </c>
      <c r="R528" s="334">
        <f t="shared" si="681"/>
        <v>2</v>
      </c>
      <c r="S528" s="82">
        <f t="shared" si="682"/>
        <v>0</v>
      </c>
      <c r="T528" s="295">
        <f t="shared" si="683"/>
        <v>0</v>
      </c>
      <c r="U528" s="295">
        <f>IF(R528=2,S528-T528,0)</f>
        <v>0</v>
      </c>
      <c r="V528" s="295">
        <f t="shared" si="684"/>
        <v>0</v>
      </c>
      <c r="W528">
        <v>26</v>
      </c>
      <c r="X528" s="325"/>
      <c r="Y528" s="325"/>
      <c r="Z528" s="325"/>
      <c r="AA528" s="325"/>
      <c r="AB528" s="325"/>
      <c r="AC528" s="394"/>
      <c r="AD528" s="360">
        <f t="shared" si="705"/>
        <v>27</v>
      </c>
      <c r="AE528" s="359" t="str">
        <f t="shared" si="673"/>
        <v>exx27</v>
      </c>
      <c r="AF528" s="334">
        <f t="shared" si="685"/>
        <v>2</v>
      </c>
      <c r="AG528" s="82">
        <f t="shared" si="686"/>
        <v>0</v>
      </c>
      <c r="AH528" s="295">
        <f t="shared" si="687"/>
        <v>0</v>
      </c>
      <c r="AI528" s="295">
        <f>IF(AF528=2,AG528-AH528,0)</f>
        <v>0</v>
      </c>
      <c r="AJ528" s="295">
        <f t="shared" si="688"/>
        <v>0</v>
      </c>
      <c r="AK528">
        <v>26</v>
      </c>
      <c r="AL528" s="325"/>
      <c r="AM528" s="325"/>
      <c r="AN528" s="325"/>
      <c r="AO528" s="325"/>
      <c r="AP528" s="325"/>
      <c r="AQ528" s="394"/>
      <c r="AR528" s="360">
        <f t="shared" si="707"/>
        <v>27</v>
      </c>
      <c r="AS528" s="359" t="str">
        <f t="shared" si="674"/>
        <v>exx27</v>
      </c>
      <c r="AT528" s="334">
        <f t="shared" si="689"/>
        <v>2</v>
      </c>
      <c r="AU528" s="82">
        <f t="shared" si="690"/>
        <v>0</v>
      </c>
      <c r="AV528" s="295">
        <f t="shared" si="691"/>
        <v>0</v>
      </c>
      <c r="AW528" s="295">
        <f>IF(AT528=2,AU528-AV528,0)</f>
        <v>0</v>
      </c>
      <c r="AX528" s="295">
        <f t="shared" si="692"/>
        <v>0</v>
      </c>
      <c r="AY528">
        <v>26</v>
      </c>
      <c r="AZ528" s="325"/>
      <c r="BA528" s="325"/>
      <c r="BB528" s="325"/>
      <c r="BC528" s="325"/>
      <c r="BD528" s="325"/>
      <c r="BE528" s="394"/>
      <c r="BF528" s="360">
        <f t="shared" si="709"/>
        <v>27</v>
      </c>
      <c r="BG528" s="359" t="str">
        <f t="shared" si="675"/>
        <v>exx27</v>
      </c>
      <c r="BH528" s="334">
        <f t="shared" si="693"/>
        <v>2</v>
      </c>
      <c r="BI528" s="82">
        <f t="shared" si="694"/>
        <v>0</v>
      </c>
      <c r="BJ528" s="295">
        <f t="shared" si="695"/>
        <v>0</v>
      </c>
      <c r="BK528" s="295">
        <f>IF(BH528=2,BI528-BJ528,0)</f>
        <v>0</v>
      </c>
      <c r="BL528" s="295">
        <f t="shared" si="696"/>
        <v>0</v>
      </c>
      <c r="BM528">
        <v>26</v>
      </c>
      <c r="BN528" s="325"/>
      <c r="BO528" s="325"/>
      <c r="BP528" s="325"/>
      <c r="BQ528" s="325"/>
      <c r="BR528" s="325"/>
      <c r="BS528" s="394"/>
      <c r="BT528" s="360">
        <f t="shared" si="711"/>
        <v>27</v>
      </c>
      <c r="BU528" s="359" t="str">
        <f t="shared" si="676"/>
        <v>exx27</v>
      </c>
      <c r="BV528" s="334">
        <f t="shared" si="697"/>
        <v>2</v>
      </c>
      <c r="BW528" s="82">
        <f t="shared" si="698"/>
        <v>0</v>
      </c>
      <c r="BX528" s="295">
        <f t="shared" si="699"/>
        <v>0</v>
      </c>
      <c r="BY528" s="295">
        <f>IF(BV528=2,BW528-BX528,0)</f>
        <v>0</v>
      </c>
      <c r="BZ528" s="295">
        <f t="shared" si="700"/>
        <v>0</v>
      </c>
      <c r="CA528">
        <v>26</v>
      </c>
      <c r="CB528" s="325"/>
      <c r="CC528" s="325"/>
      <c r="CD528" s="325"/>
      <c r="CE528" s="325"/>
      <c r="CF528" s="325"/>
      <c r="CH528" s="394"/>
    </row>
    <row r="529" spans="1:86" ht="15" customHeight="1">
      <c r="A529" s="394"/>
      <c r="B529" s="360">
        <f t="shared" si="701"/>
        <v>28</v>
      </c>
      <c r="C529" s="359" t="str">
        <f t="shared" si="671"/>
        <v>exx28</v>
      </c>
      <c r="D529" s="334">
        <f t="shared" si="677"/>
        <v>2</v>
      </c>
      <c r="E529" s="82">
        <f t="shared" si="678"/>
        <v>0</v>
      </c>
      <c r="F529" s="295">
        <f t="shared" si="679"/>
        <v>0</v>
      </c>
      <c r="G529" s="295">
        <f t="shared" ref="G529:G592" si="713">IF(D529=2,E529-F529,0)</f>
        <v>0</v>
      </c>
      <c r="H529" s="295">
        <f t="shared" si="680"/>
        <v>0</v>
      </c>
      <c r="I529" s="156">
        <v>27</v>
      </c>
      <c r="J529" s="325"/>
      <c r="K529" s="325"/>
      <c r="L529" s="325"/>
      <c r="M529" s="325"/>
      <c r="N529" s="325"/>
      <c r="O529" s="394"/>
      <c r="P529" s="360">
        <f t="shared" si="703"/>
        <v>28</v>
      </c>
      <c r="Q529" s="359" t="str">
        <f t="shared" si="672"/>
        <v>exx28</v>
      </c>
      <c r="R529" s="334">
        <f t="shared" si="681"/>
        <v>2</v>
      </c>
      <c r="S529" s="82">
        <f t="shared" si="682"/>
        <v>0</v>
      </c>
      <c r="T529" s="295">
        <f t="shared" si="683"/>
        <v>0</v>
      </c>
      <c r="U529" s="295">
        <f t="shared" ref="U529:U592" si="714">IF(R529=2,S529-T529,0)</f>
        <v>0</v>
      </c>
      <c r="V529" s="295">
        <f t="shared" si="684"/>
        <v>0</v>
      </c>
      <c r="W529" s="156">
        <v>27</v>
      </c>
      <c r="X529" s="325"/>
      <c r="Y529" s="325"/>
      <c r="Z529" s="325"/>
      <c r="AA529" s="325"/>
      <c r="AB529" s="325"/>
      <c r="AC529" s="394"/>
      <c r="AD529" s="360">
        <f t="shared" si="705"/>
        <v>28</v>
      </c>
      <c r="AE529" s="359" t="str">
        <f t="shared" si="673"/>
        <v>exx28</v>
      </c>
      <c r="AF529" s="334">
        <f t="shared" si="685"/>
        <v>2</v>
      </c>
      <c r="AG529" s="82">
        <f t="shared" si="686"/>
        <v>0</v>
      </c>
      <c r="AH529" s="295">
        <f t="shared" si="687"/>
        <v>0</v>
      </c>
      <c r="AI529" s="295">
        <f t="shared" ref="AI529:AI592" si="715">IF(AF529=2,AG529-AH529,0)</f>
        <v>0</v>
      </c>
      <c r="AJ529" s="295">
        <f t="shared" si="688"/>
        <v>0</v>
      </c>
      <c r="AK529" s="156">
        <v>27</v>
      </c>
      <c r="AL529" s="325"/>
      <c r="AM529" s="325"/>
      <c r="AN529" s="325"/>
      <c r="AO529" s="325"/>
      <c r="AP529" s="325"/>
      <c r="AQ529" s="394"/>
      <c r="AR529" s="360">
        <f t="shared" si="707"/>
        <v>28</v>
      </c>
      <c r="AS529" s="359" t="str">
        <f t="shared" si="674"/>
        <v>exx28</v>
      </c>
      <c r="AT529" s="334">
        <f t="shared" si="689"/>
        <v>2</v>
      </c>
      <c r="AU529" s="82">
        <f t="shared" si="690"/>
        <v>0</v>
      </c>
      <c r="AV529" s="295">
        <f t="shared" si="691"/>
        <v>0</v>
      </c>
      <c r="AW529" s="295">
        <f t="shared" ref="AW529:AW592" si="716">IF(AT529=2,AU529-AV529,0)</f>
        <v>0</v>
      </c>
      <c r="AX529" s="295">
        <f t="shared" si="692"/>
        <v>0</v>
      </c>
      <c r="AY529" s="156">
        <v>27</v>
      </c>
      <c r="AZ529" s="325"/>
      <c r="BA529" s="325"/>
      <c r="BB529" s="325"/>
      <c r="BC529" s="325"/>
      <c r="BD529" s="325"/>
      <c r="BE529" s="394"/>
      <c r="BF529" s="360">
        <f t="shared" si="709"/>
        <v>28</v>
      </c>
      <c r="BG529" s="359" t="str">
        <f t="shared" si="675"/>
        <v>exx28</v>
      </c>
      <c r="BH529" s="334">
        <f t="shared" si="693"/>
        <v>2</v>
      </c>
      <c r="BI529" s="82">
        <f t="shared" si="694"/>
        <v>0</v>
      </c>
      <c r="BJ529" s="295">
        <f t="shared" si="695"/>
        <v>0</v>
      </c>
      <c r="BK529" s="295">
        <f t="shared" ref="BK529:BK592" si="717">IF(BH529=2,BI529-BJ529,0)</f>
        <v>0</v>
      </c>
      <c r="BL529" s="295">
        <f t="shared" si="696"/>
        <v>0</v>
      </c>
      <c r="BM529" s="156">
        <v>27</v>
      </c>
      <c r="BN529" s="325"/>
      <c r="BO529" s="325"/>
      <c r="BP529" s="325"/>
      <c r="BQ529" s="325"/>
      <c r="BR529" s="325"/>
      <c r="BS529" s="394"/>
      <c r="BT529" s="360">
        <f t="shared" si="711"/>
        <v>28</v>
      </c>
      <c r="BU529" s="359" t="str">
        <f t="shared" si="676"/>
        <v>exx28</v>
      </c>
      <c r="BV529" s="334">
        <f t="shared" si="697"/>
        <v>2</v>
      </c>
      <c r="BW529" s="82">
        <f t="shared" si="698"/>
        <v>0</v>
      </c>
      <c r="BX529" s="295">
        <f t="shared" si="699"/>
        <v>0</v>
      </c>
      <c r="BY529" s="295">
        <f t="shared" ref="BY529:BY592" si="718">IF(BV529=2,BW529-BX529,0)</f>
        <v>0</v>
      </c>
      <c r="BZ529" s="295">
        <f t="shared" si="700"/>
        <v>0</v>
      </c>
      <c r="CA529" s="156">
        <v>27</v>
      </c>
      <c r="CB529" s="325"/>
      <c r="CC529" s="325"/>
      <c r="CD529" s="325"/>
      <c r="CE529" s="325"/>
      <c r="CF529" s="325"/>
      <c r="CH529" s="394"/>
    </row>
    <row r="530" spans="1:86" ht="15" customHeight="1">
      <c r="A530" s="394"/>
      <c r="B530" s="360">
        <f t="shared" si="701"/>
        <v>29</v>
      </c>
      <c r="C530" s="359" t="str">
        <f t="shared" si="671"/>
        <v>exx29</v>
      </c>
      <c r="D530" s="334">
        <f t="shared" si="677"/>
        <v>2</v>
      </c>
      <c r="E530" s="82">
        <f t="shared" si="678"/>
        <v>0</v>
      </c>
      <c r="F530" s="295">
        <f t="shared" si="679"/>
        <v>0</v>
      </c>
      <c r="G530" s="295">
        <f t="shared" si="713"/>
        <v>0</v>
      </c>
      <c r="H530" s="295">
        <f t="shared" si="680"/>
        <v>0</v>
      </c>
      <c r="I530">
        <v>28</v>
      </c>
      <c r="J530" s="325"/>
      <c r="K530" s="325"/>
      <c r="L530" s="325"/>
      <c r="M530" s="325"/>
      <c r="N530" s="325"/>
      <c r="O530" s="394"/>
      <c r="P530" s="360">
        <f t="shared" si="703"/>
        <v>29</v>
      </c>
      <c r="Q530" s="359" t="str">
        <f t="shared" si="672"/>
        <v>exx29</v>
      </c>
      <c r="R530" s="334">
        <f t="shared" si="681"/>
        <v>2</v>
      </c>
      <c r="S530" s="82">
        <f t="shared" si="682"/>
        <v>0</v>
      </c>
      <c r="T530" s="295">
        <f t="shared" si="683"/>
        <v>0</v>
      </c>
      <c r="U530" s="295">
        <f t="shared" si="714"/>
        <v>0</v>
      </c>
      <c r="V530" s="295">
        <f t="shared" si="684"/>
        <v>0</v>
      </c>
      <c r="W530">
        <v>28</v>
      </c>
      <c r="X530" s="325"/>
      <c r="Y530" s="325"/>
      <c r="Z530" s="325"/>
      <c r="AA530" s="325"/>
      <c r="AB530" s="325"/>
      <c r="AC530" s="394"/>
      <c r="AD530" s="360">
        <f t="shared" si="705"/>
        <v>29</v>
      </c>
      <c r="AE530" s="359" t="str">
        <f t="shared" si="673"/>
        <v>exx29</v>
      </c>
      <c r="AF530" s="334">
        <f t="shared" si="685"/>
        <v>2</v>
      </c>
      <c r="AG530" s="82">
        <f t="shared" si="686"/>
        <v>0</v>
      </c>
      <c r="AH530" s="295">
        <f t="shared" si="687"/>
        <v>0</v>
      </c>
      <c r="AI530" s="295">
        <f t="shared" si="715"/>
        <v>0</v>
      </c>
      <c r="AJ530" s="295">
        <f t="shared" si="688"/>
        <v>0</v>
      </c>
      <c r="AK530">
        <v>28</v>
      </c>
      <c r="AL530" s="325"/>
      <c r="AM530" s="325"/>
      <c r="AN530" s="325"/>
      <c r="AO530" s="325"/>
      <c r="AP530" s="325"/>
      <c r="AQ530" s="394"/>
      <c r="AR530" s="360">
        <f t="shared" si="707"/>
        <v>29</v>
      </c>
      <c r="AS530" s="359" t="str">
        <f t="shared" si="674"/>
        <v>exx29</v>
      </c>
      <c r="AT530" s="334">
        <f t="shared" si="689"/>
        <v>2</v>
      </c>
      <c r="AU530" s="82">
        <f t="shared" si="690"/>
        <v>0</v>
      </c>
      <c r="AV530" s="295">
        <f t="shared" si="691"/>
        <v>0</v>
      </c>
      <c r="AW530" s="295">
        <f t="shared" si="716"/>
        <v>0</v>
      </c>
      <c r="AX530" s="295">
        <f t="shared" si="692"/>
        <v>0</v>
      </c>
      <c r="AY530">
        <v>28</v>
      </c>
      <c r="AZ530" s="325"/>
      <c r="BA530" s="325"/>
      <c r="BB530" s="325"/>
      <c r="BC530" s="325"/>
      <c r="BD530" s="325"/>
      <c r="BE530" s="394"/>
      <c r="BF530" s="360">
        <f t="shared" si="709"/>
        <v>29</v>
      </c>
      <c r="BG530" s="359" t="str">
        <f t="shared" si="675"/>
        <v>exx29</v>
      </c>
      <c r="BH530" s="334">
        <f t="shared" si="693"/>
        <v>2</v>
      </c>
      <c r="BI530" s="82">
        <f t="shared" si="694"/>
        <v>0</v>
      </c>
      <c r="BJ530" s="295">
        <f t="shared" si="695"/>
        <v>0</v>
      </c>
      <c r="BK530" s="295">
        <f t="shared" si="717"/>
        <v>0</v>
      </c>
      <c r="BL530" s="295">
        <f t="shared" si="696"/>
        <v>0</v>
      </c>
      <c r="BM530">
        <v>28</v>
      </c>
      <c r="BN530" s="325"/>
      <c r="BO530" s="325"/>
      <c r="BP530" s="325"/>
      <c r="BQ530" s="325"/>
      <c r="BR530" s="325"/>
      <c r="BS530" s="394"/>
      <c r="BT530" s="360">
        <f t="shared" si="711"/>
        <v>29</v>
      </c>
      <c r="BU530" s="359" t="str">
        <f t="shared" si="676"/>
        <v>exx29</v>
      </c>
      <c r="BV530" s="334">
        <f t="shared" si="697"/>
        <v>2</v>
      </c>
      <c r="BW530" s="82">
        <f t="shared" si="698"/>
        <v>0</v>
      </c>
      <c r="BX530" s="295">
        <f t="shared" si="699"/>
        <v>0</v>
      </c>
      <c r="BY530" s="295">
        <f t="shared" si="718"/>
        <v>0</v>
      </c>
      <c r="BZ530" s="295">
        <f t="shared" si="700"/>
        <v>0</v>
      </c>
      <c r="CA530">
        <v>28</v>
      </c>
      <c r="CB530" s="325"/>
      <c r="CC530" s="325"/>
      <c r="CD530" s="325"/>
      <c r="CE530" s="325"/>
      <c r="CF530" s="325"/>
      <c r="CH530" s="394"/>
    </row>
    <row r="531" spans="1:86" ht="15" customHeight="1">
      <c r="A531" s="394"/>
      <c r="B531" s="360">
        <f t="shared" si="701"/>
        <v>30</v>
      </c>
      <c r="C531" s="359" t="str">
        <f t="shared" si="671"/>
        <v>exx30</v>
      </c>
      <c r="D531" s="334">
        <f t="shared" si="677"/>
        <v>2</v>
      </c>
      <c r="E531" s="82">
        <f t="shared" si="678"/>
        <v>0</v>
      </c>
      <c r="F531" s="295">
        <f t="shared" si="679"/>
        <v>0</v>
      </c>
      <c r="G531" s="295">
        <f t="shared" si="713"/>
        <v>0</v>
      </c>
      <c r="H531" s="295">
        <f t="shared" si="680"/>
        <v>0</v>
      </c>
      <c r="I531" s="156">
        <v>29</v>
      </c>
      <c r="J531" s="325"/>
      <c r="K531" s="325"/>
      <c r="L531" s="325"/>
      <c r="M531" s="325"/>
      <c r="N531" s="325"/>
      <c r="O531" s="394"/>
      <c r="P531" s="360">
        <f t="shared" si="703"/>
        <v>30</v>
      </c>
      <c r="Q531" s="359" t="str">
        <f t="shared" si="672"/>
        <v>exx30</v>
      </c>
      <c r="R531" s="334">
        <f t="shared" si="681"/>
        <v>2</v>
      </c>
      <c r="S531" s="82">
        <f t="shared" si="682"/>
        <v>0</v>
      </c>
      <c r="T531" s="295">
        <f t="shared" si="683"/>
        <v>0</v>
      </c>
      <c r="U531" s="295">
        <f t="shared" si="714"/>
        <v>0</v>
      </c>
      <c r="V531" s="295">
        <f t="shared" si="684"/>
        <v>0</v>
      </c>
      <c r="W531" s="156">
        <v>29</v>
      </c>
      <c r="X531" s="325"/>
      <c r="Y531" s="325"/>
      <c r="Z531" s="325"/>
      <c r="AA531" s="325"/>
      <c r="AB531" s="325"/>
      <c r="AC531" s="394"/>
      <c r="AD531" s="360">
        <f t="shared" si="705"/>
        <v>30</v>
      </c>
      <c r="AE531" s="359" t="str">
        <f t="shared" si="673"/>
        <v>exx30</v>
      </c>
      <c r="AF531" s="334">
        <f t="shared" si="685"/>
        <v>2</v>
      </c>
      <c r="AG531" s="82">
        <f t="shared" si="686"/>
        <v>0</v>
      </c>
      <c r="AH531" s="295">
        <f t="shared" si="687"/>
        <v>0</v>
      </c>
      <c r="AI531" s="295">
        <f t="shared" si="715"/>
        <v>0</v>
      </c>
      <c r="AJ531" s="295">
        <f t="shared" si="688"/>
        <v>0</v>
      </c>
      <c r="AK531" s="156">
        <v>29</v>
      </c>
      <c r="AL531" s="325"/>
      <c r="AM531" s="325"/>
      <c r="AN531" s="325"/>
      <c r="AO531" s="325"/>
      <c r="AP531" s="325"/>
      <c r="AQ531" s="394"/>
      <c r="AR531" s="360">
        <f t="shared" si="707"/>
        <v>30</v>
      </c>
      <c r="AS531" s="359" t="str">
        <f t="shared" si="674"/>
        <v>exx30</v>
      </c>
      <c r="AT531" s="334">
        <f t="shared" si="689"/>
        <v>2</v>
      </c>
      <c r="AU531" s="82">
        <f t="shared" si="690"/>
        <v>0</v>
      </c>
      <c r="AV531" s="295">
        <f t="shared" si="691"/>
        <v>0</v>
      </c>
      <c r="AW531" s="295">
        <f t="shared" si="716"/>
        <v>0</v>
      </c>
      <c r="AX531" s="295">
        <f t="shared" si="692"/>
        <v>0</v>
      </c>
      <c r="AY531" s="156">
        <v>29</v>
      </c>
      <c r="AZ531" s="325"/>
      <c r="BA531" s="325"/>
      <c r="BB531" s="325"/>
      <c r="BC531" s="325"/>
      <c r="BD531" s="325"/>
      <c r="BE531" s="394"/>
      <c r="BF531" s="360">
        <f t="shared" si="709"/>
        <v>30</v>
      </c>
      <c r="BG531" s="359" t="str">
        <f t="shared" si="675"/>
        <v>exx30</v>
      </c>
      <c r="BH531" s="334">
        <f t="shared" si="693"/>
        <v>2</v>
      </c>
      <c r="BI531" s="82">
        <f t="shared" si="694"/>
        <v>0</v>
      </c>
      <c r="BJ531" s="295">
        <f t="shared" si="695"/>
        <v>0</v>
      </c>
      <c r="BK531" s="295">
        <f t="shared" si="717"/>
        <v>0</v>
      </c>
      <c r="BL531" s="295">
        <f t="shared" si="696"/>
        <v>0</v>
      </c>
      <c r="BM531" s="156">
        <v>29</v>
      </c>
      <c r="BN531" s="325"/>
      <c r="BO531" s="325"/>
      <c r="BP531" s="325"/>
      <c r="BQ531" s="325"/>
      <c r="BR531" s="325"/>
      <c r="BS531" s="394"/>
      <c r="BT531" s="360">
        <f t="shared" si="711"/>
        <v>30</v>
      </c>
      <c r="BU531" s="359" t="str">
        <f t="shared" si="676"/>
        <v>exx30</v>
      </c>
      <c r="BV531" s="334">
        <f t="shared" si="697"/>
        <v>2</v>
      </c>
      <c r="BW531" s="82">
        <f t="shared" si="698"/>
        <v>0</v>
      </c>
      <c r="BX531" s="295">
        <f t="shared" si="699"/>
        <v>0</v>
      </c>
      <c r="BY531" s="295">
        <f t="shared" si="718"/>
        <v>0</v>
      </c>
      <c r="BZ531" s="295">
        <f t="shared" si="700"/>
        <v>0</v>
      </c>
      <c r="CA531" s="156">
        <v>29</v>
      </c>
      <c r="CB531" s="325"/>
      <c r="CC531" s="325"/>
      <c r="CD531" s="325"/>
      <c r="CE531" s="325"/>
      <c r="CF531" s="325"/>
      <c r="CH531" s="394"/>
    </row>
    <row r="532" spans="1:86" ht="15" customHeight="1">
      <c r="A532" s="394"/>
      <c r="B532" s="360">
        <f t="shared" si="701"/>
        <v>31</v>
      </c>
      <c r="C532" s="359" t="str">
        <f t="shared" si="671"/>
        <v>exx31</v>
      </c>
      <c r="D532" s="334">
        <f t="shared" si="677"/>
        <v>2</v>
      </c>
      <c r="E532" s="82">
        <f t="shared" si="678"/>
        <v>0</v>
      </c>
      <c r="F532" s="295">
        <f t="shared" si="679"/>
        <v>0</v>
      </c>
      <c r="G532" s="295">
        <f t="shared" si="713"/>
        <v>0</v>
      </c>
      <c r="H532" s="295">
        <f t="shared" si="680"/>
        <v>0</v>
      </c>
      <c r="I532">
        <v>30</v>
      </c>
      <c r="J532" s="325"/>
      <c r="K532" s="325"/>
      <c r="L532" s="325"/>
      <c r="M532" s="325"/>
      <c r="N532" s="325"/>
      <c r="O532" s="394"/>
      <c r="P532" s="360">
        <f t="shared" si="703"/>
        <v>31</v>
      </c>
      <c r="Q532" s="359" t="str">
        <f t="shared" si="672"/>
        <v>exx31</v>
      </c>
      <c r="R532" s="334">
        <f t="shared" si="681"/>
        <v>2</v>
      </c>
      <c r="S532" s="82">
        <f t="shared" si="682"/>
        <v>0</v>
      </c>
      <c r="T532" s="295">
        <f t="shared" si="683"/>
        <v>0</v>
      </c>
      <c r="U532" s="295">
        <f t="shared" si="714"/>
        <v>0</v>
      </c>
      <c r="V532" s="295">
        <f t="shared" si="684"/>
        <v>0</v>
      </c>
      <c r="W532">
        <v>30</v>
      </c>
      <c r="X532" s="325"/>
      <c r="Y532" s="325"/>
      <c r="Z532" s="325"/>
      <c r="AA532" s="325"/>
      <c r="AB532" s="325"/>
      <c r="AC532" s="394"/>
      <c r="AD532" s="360">
        <f t="shared" si="705"/>
        <v>31</v>
      </c>
      <c r="AE532" s="359" t="str">
        <f t="shared" si="673"/>
        <v>exx31</v>
      </c>
      <c r="AF532" s="334">
        <f t="shared" si="685"/>
        <v>2</v>
      </c>
      <c r="AG532" s="82">
        <f t="shared" si="686"/>
        <v>0</v>
      </c>
      <c r="AH532" s="295">
        <f t="shared" si="687"/>
        <v>0</v>
      </c>
      <c r="AI532" s="295">
        <f t="shared" si="715"/>
        <v>0</v>
      </c>
      <c r="AJ532" s="295">
        <f t="shared" si="688"/>
        <v>0</v>
      </c>
      <c r="AK532">
        <v>30</v>
      </c>
      <c r="AL532" s="325"/>
      <c r="AM532" s="325"/>
      <c r="AN532" s="325"/>
      <c r="AO532" s="325"/>
      <c r="AP532" s="325"/>
      <c r="AQ532" s="394"/>
      <c r="AR532" s="360">
        <f t="shared" si="707"/>
        <v>31</v>
      </c>
      <c r="AS532" s="359" t="str">
        <f t="shared" si="674"/>
        <v>exx31</v>
      </c>
      <c r="AT532" s="334">
        <f t="shared" si="689"/>
        <v>2</v>
      </c>
      <c r="AU532" s="82">
        <f t="shared" si="690"/>
        <v>0</v>
      </c>
      <c r="AV532" s="295">
        <f t="shared" si="691"/>
        <v>0</v>
      </c>
      <c r="AW532" s="295">
        <f t="shared" si="716"/>
        <v>0</v>
      </c>
      <c r="AX532" s="295">
        <f t="shared" si="692"/>
        <v>0</v>
      </c>
      <c r="AY532">
        <v>30</v>
      </c>
      <c r="AZ532" s="325"/>
      <c r="BA532" s="325"/>
      <c r="BB532" s="325"/>
      <c r="BC532" s="325"/>
      <c r="BD532" s="325"/>
      <c r="BE532" s="394"/>
      <c r="BF532" s="360">
        <f t="shared" si="709"/>
        <v>31</v>
      </c>
      <c r="BG532" s="359" t="str">
        <f t="shared" si="675"/>
        <v>exx31</v>
      </c>
      <c r="BH532" s="334">
        <f t="shared" si="693"/>
        <v>2</v>
      </c>
      <c r="BI532" s="82">
        <f t="shared" si="694"/>
        <v>0</v>
      </c>
      <c r="BJ532" s="295">
        <f t="shared" si="695"/>
        <v>0</v>
      </c>
      <c r="BK532" s="295">
        <f t="shared" si="717"/>
        <v>0</v>
      </c>
      <c r="BL532" s="295">
        <f t="shared" si="696"/>
        <v>0</v>
      </c>
      <c r="BM532">
        <v>30</v>
      </c>
      <c r="BN532" s="325"/>
      <c r="BO532" s="325"/>
      <c r="BP532" s="325"/>
      <c r="BQ532" s="325"/>
      <c r="BR532" s="325"/>
      <c r="BS532" s="394"/>
      <c r="BT532" s="360">
        <f t="shared" si="711"/>
        <v>31</v>
      </c>
      <c r="BU532" s="359" t="str">
        <f t="shared" si="676"/>
        <v>exx31</v>
      </c>
      <c r="BV532" s="334">
        <f t="shared" si="697"/>
        <v>2</v>
      </c>
      <c r="BW532" s="82">
        <f t="shared" si="698"/>
        <v>0</v>
      </c>
      <c r="BX532" s="295">
        <f t="shared" si="699"/>
        <v>0</v>
      </c>
      <c r="BY532" s="295">
        <f t="shared" si="718"/>
        <v>0</v>
      </c>
      <c r="BZ532" s="295">
        <f t="shared" si="700"/>
        <v>0</v>
      </c>
      <c r="CA532">
        <v>30</v>
      </c>
      <c r="CB532" s="325"/>
      <c r="CC532" s="325"/>
      <c r="CD532" s="325"/>
      <c r="CE532" s="325"/>
      <c r="CF532" s="325"/>
      <c r="CH532" s="394"/>
    </row>
    <row r="533" spans="1:86" ht="15" customHeight="1">
      <c r="A533" s="394"/>
      <c r="B533" s="360">
        <f t="shared" si="701"/>
        <v>32</v>
      </c>
      <c r="C533" s="359" t="str">
        <f t="shared" si="671"/>
        <v>exx32</v>
      </c>
      <c r="D533" s="334">
        <f t="shared" si="677"/>
        <v>2</v>
      </c>
      <c r="E533" s="82">
        <f t="shared" si="678"/>
        <v>0</v>
      </c>
      <c r="F533" s="295">
        <f t="shared" si="679"/>
        <v>0</v>
      </c>
      <c r="G533" s="295">
        <f t="shared" si="713"/>
        <v>0</v>
      </c>
      <c r="H533" s="295">
        <f t="shared" si="680"/>
        <v>0</v>
      </c>
      <c r="I533" s="156">
        <v>31</v>
      </c>
      <c r="J533" s="325"/>
      <c r="K533" s="325"/>
      <c r="L533" s="325"/>
      <c r="M533" s="325"/>
      <c r="N533" s="325"/>
      <c r="O533" s="394"/>
      <c r="P533" s="360">
        <f t="shared" si="703"/>
        <v>32</v>
      </c>
      <c r="Q533" s="359" t="str">
        <f t="shared" si="672"/>
        <v>exx32</v>
      </c>
      <c r="R533" s="334">
        <f t="shared" si="681"/>
        <v>2</v>
      </c>
      <c r="S533" s="82">
        <f t="shared" si="682"/>
        <v>0</v>
      </c>
      <c r="T533" s="295">
        <f t="shared" si="683"/>
        <v>0</v>
      </c>
      <c r="U533" s="295">
        <f t="shared" si="714"/>
        <v>0</v>
      </c>
      <c r="V533" s="295">
        <f t="shared" si="684"/>
        <v>0</v>
      </c>
      <c r="W533" s="156">
        <v>31</v>
      </c>
      <c r="X533" s="325"/>
      <c r="Y533" s="325"/>
      <c r="Z533" s="325"/>
      <c r="AA533" s="325"/>
      <c r="AB533" s="325"/>
      <c r="AC533" s="394"/>
      <c r="AD533" s="360">
        <f t="shared" si="705"/>
        <v>32</v>
      </c>
      <c r="AE533" s="359" t="str">
        <f t="shared" si="673"/>
        <v>exx32</v>
      </c>
      <c r="AF533" s="334">
        <f t="shared" si="685"/>
        <v>2</v>
      </c>
      <c r="AG533" s="82">
        <f t="shared" si="686"/>
        <v>0</v>
      </c>
      <c r="AH533" s="295">
        <f t="shared" si="687"/>
        <v>0</v>
      </c>
      <c r="AI533" s="295">
        <f t="shared" si="715"/>
        <v>0</v>
      </c>
      <c r="AJ533" s="295">
        <f t="shared" si="688"/>
        <v>0</v>
      </c>
      <c r="AK533" s="156">
        <v>31</v>
      </c>
      <c r="AL533" s="325"/>
      <c r="AM533" s="325"/>
      <c r="AN533" s="325"/>
      <c r="AO533" s="325"/>
      <c r="AP533" s="325"/>
      <c r="AQ533" s="394"/>
      <c r="AR533" s="360">
        <f t="shared" si="707"/>
        <v>32</v>
      </c>
      <c r="AS533" s="359" t="str">
        <f t="shared" si="674"/>
        <v>exx32</v>
      </c>
      <c r="AT533" s="334">
        <f t="shared" si="689"/>
        <v>2</v>
      </c>
      <c r="AU533" s="82">
        <f t="shared" si="690"/>
        <v>0</v>
      </c>
      <c r="AV533" s="295">
        <f t="shared" si="691"/>
        <v>0</v>
      </c>
      <c r="AW533" s="295">
        <f t="shared" si="716"/>
        <v>0</v>
      </c>
      <c r="AX533" s="295">
        <f t="shared" si="692"/>
        <v>0</v>
      </c>
      <c r="AY533" s="156">
        <v>31</v>
      </c>
      <c r="AZ533" s="325"/>
      <c r="BA533" s="325"/>
      <c r="BB533" s="325"/>
      <c r="BC533" s="325"/>
      <c r="BD533" s="325"/>
      <c r="BE533" s="394"/>
      <c r="BF533" s="360">
        <f t="shared" si="709"/>
        <v>32</v>
      </c>
      <c r="BG533" s="359" t="str">
        <f t="shared" si="675"/>
        <v>exx32</v>
      </c>
      <c r="BH533" s="334">
        <f t="shared" si="693"/>
        <v>2</v>
      </c>
      <c r="BI533" s="82">
        <f t="shared" si="694"/>
        <v>0</v>
      </c>
      <c r="BJ533" s="295">
        <f t="shared" si="695"/>
        <v>0</v>
      </c>
      <c r="BK533" s="295">
        <f t="shared" si="717"/>
        <v>0</v>
      </c>
      <c r="BL533" s="295">
        <f t="shared" si="696"/>
        <v>0</v>
      </c>
      <c r="BM533" s="156">
        <v>31</v>
      </c>
      <c r="BN533" s="325"/>
      <c r="BO533" s="325"/>
      <c r="BP533" s="325"/>
      <c r="BQ533" s="325"/>
      <c r="BR533" s="325"/>
      <c r="BS533" s="394"/>
      <c r="BT533" s="360">
        <f t="shared" si="711"/>
        <v>32</v>
      </c>
      <c r="BU533" s="359" t="str">
        <f t="shared" si="676"/>
        <v>exx32</v>
      </c>
      <c r="BV533" s="334">
        <f t="shared" si="697"/>
        <v>2</v>
      </c>
      <c r="BW533" s="82">
        <f t="shared" si="698"/>
        <v>0</v>
      </c>
      <c r="BX533" s="295">
        <f t="shared" si="699"/>
        <v>0</v>
      </c>
      <c r="BY533" s="295">
        <f t="shared" si="718"/>
        <v>0</v>
      </c>
      <c r="BZ533" s="295">
        <f t="shared" si="700"/>
        <v>0</v>
      </c>
      <c r="CA533" s="156">
        <v>31</v>
      </c>
      <c r="CB533" s="325"/>
      <c r="CC533" s="325"/>
      <c r="CD533" s="325"/>
      <c r="CE533" s="325"/>
      <c r="CF533" s="325"/>
      <c r="CH533" s="394"/>
    </row>
    <row r="534" spans="1:86" ht="15" customHeight="1">
      <c r="A534" s="394"/>
      <c r="B534" s="360">
        <f t="shared" si="701"/>
        <v>33</v>
      </c>
      <c r="C534" s="359" t="str">
        <f t="shared" si="671"/>
        <v>exx33</v>
      </c>
      <c r="D534" s="334">
        <f t="shared" si="677"/>
        <v>2</v>
      </c>
      <c r="E534" s="82">
        <f t="shared" si="678"/>
        <v>0</v>
      </c>
      <c r="F534" s="295">
        <f t="shared" si="679"/>
        <v>0</v>
      </c>
      <c r="G534" s="295">
        <f t="shared" si="713"/>
        <v>0</v>
      </c>
      <c r="H534" s="295">
        <f t="shared" si="680"/>
        <v>0</v>
      </c>
      <c r="I534">
        <v>32</v>
      </c>
      <c r="J534" s="325"/>
      <c r="K534" s="325"/>
      <c r="L534" s="325"/>
      <c r="M534" s="325"/>
      <c r="N534" s="325"/>
      <c r="O534" s="394"/>
      <c r="P534" s="360">
        <f t="shared" si="703"/>
        <v>33</v>
      </c>
      <c r="Q534" s="359" t="str">
        <f t="shared" si="672"/>
        <v>exx33</v>
      </c>
      <c r="R534" s="334">
        <f t="shared" si="681"/>
        <v>2</v>
      </c>
      <c r="S534" s="82">
        <f t="shared" si="682"/>
        <v>0</v>
      </c>
      <c r="T534" s="295">
        <f t="shared" si="683"/>
        <v>0</v>
      </c>
      <c r="U534" s="295">
        <f t="shared" si="714"/>
        <v>0</v>
      </c>
      <c r="V534" s="295">
        <f t="shared" si="684"/>
        <v>0</v>
      </c>
      <c r="W534">
        <v>32</v>
      </c>
      <c r="X534" s="325"/>
      <c r="Y534" s="325"/>
      <c r="Z534" s="325"/>
      <c r="AA534" s="325"/>
      <c r="AB534" s="325"/>
      <c r="AC534" s="394"/>
      <c r="AD534" s="360">
        <f t="shared" si="705"/>
        <v>33</v>
      </c>
      <c r="AE534" s="359" t="str">
        <f t="shared" si="673"/>
        <v>exx33</v>
      </c>
      <c r="AF534" s="334">
        <f t="shared" si="685"/>
        <v>2</v>
      </c>
      <c r="AG534" s="82">
        <f t="shared" si="686"/>
        <v>0</v>
      </c>
      <c r="AH534" s="295">
        <f t="shared" si="687"/>
        <v>0</v>
      </c>
      <c r="AI534" s="295">
        <f t="shared" si="715"/>
        <v>0</v>
      </c>
      <c r="AJ534" s="295">
        <f t="shared" si="688"/>
        <v>0</v>
      </c>
      <c r="AK534">
        <v>32</v>
      </c>
      <c r="AL534" s="325"/>
      <c r="AM534" s="325"/>
      <c r="AN534" s="325"/>
      <c r="AO534" s="325"/>
      <c r="AP534" s="325"/>
      <c r="AQ534" s="394"/>
      <c r="AR534" s="360">
        <f t="shared" si="707"/>
        <v>33</v>
      </c>
      <c r="AS534" s="359" t="str">
        <f t="shared" ref="AS534:AS565" si="719">IF(AR534=0,"exx0","exx"&amp;AR534)</f>
        <v>exx33</v>
      </c>
      <c r="AT534" s="334">
        <f t="shared" si="689"/>
        <v>2</v>
      </c>
      <c r="AU534" s="82">
        <f t="shared" si="690"/>
        <v>0</v>
      </c>
      <c r="AV534" s="295">
        <f t="shared" si="691"/>
        <v>0</v>
      </c>
      <c r="AW534" s="295">
        <f t="shared" si="716"/>
        <v>0</v>
      </c>
      <c r="AX534" s="295">
        <f t="shared" si="692"/>
        <v>0</v>
      </c>
      <c r="AY534">
        <v>32</v>
      </c>
      <c r="AZ534" s="325"/>
      <c r="BA534" s="325"/>
      <c r="BB534" s="325"/>
      <c r="BC534" s="325"/>
      <c r="BD534" s="325"/>
      <c r="BE534" s="394"/>
      <c r="BF534" s="360">
        <f t="shared" si="709"/>
        <v>33</v>
      </c>
      <c r="BG534" s="359" t="str">
        <f t="shared" ref="BG534:BG565" si="720">IF(BF534=0,"exx0","exx"&amp;BF534)</f>
        <v>exx33</v>
      </c>
      <c r="BH534" s="334">
        <f t="shared" si="693"/>
        <v>2</v>
      </c>
      <c r="BI534" s="82">
        <f t="shared" si="694"/>
        <v>0</v>
      </c>
      <c r="BJ534" s="295">
        <f t="shared" si="695"/>
        <v>0</v>
      </c>
      <c r="BK534" s="295">
        <f t="shared" si="717"/>
        <v>0</v>
      </c>
      <c r="BL534" s="295">
        <f t="shared" si="696"/>
        <v>0</v>
      </c>
      <c r="BM534">
        <v>32</v>
      </c>
      <c r="BN534" s="325"/>
      <c r="BO534" s="325"/>
      <c r="BP534" s="325"/>
      <c r="BQ534" s="325"/>
      <c r="BR534" s="325"/>
      <c r="BS534" s="394"/>
      <c r="BT534" s="360">
        <f t="shared" si="711"/>
        <v>33</v>
      </c>
      <c r="BU534" s="359" t="str">
        <f t="shared" ref="BU534:BU565" si="721">IF(BT534=0,"exx0","exx"&amp;BT534)</f>
        <v>exx33</v>
      </c>
      <c r="BV534" s="334">
        <f t="shared" si="697"/>
        <v>2</v>
      </c>
      <c r="BW534" s="82">
        <f t="shared" si="698"/>
        <v>0</v>
      </c>
      <c r="BX534" s="295">
        <f t="shared" si="699"/>
        <v>0</v>
      </c>
      <c r="BY534" s="295">
        <f t="shared" si="718"/>
        <v>0</v>
      </c>
      <c r="BZ534" s="295">
        <f t="shared" si="700"/>
        <v>0</v>
      </c>
      <c r="CA534">
        <v>32</v>
      </c>
      <c r="CB534" s="325"/>
      <c r="CC534" s="325"/>
      <c r="CD534" s="325"/>
      <c r="CE534" s="325"/>
      <c r="CF534" s="325"/>
      <c r="CH534" s="394"/>
    </row>
    <row r="535" spans="1:86" ht="15" customHeight="1">
      <c r="A535" s="394"/>
      <c r="B535" s="360">
        <f t="shared" si="701"/>
        <v>34</v>
      </c>
      <c r="C535" s="359" t="str">
        <f t="shared" si="671"/>
        <v>exx34</v>
      </c>
      <c r="D535" s="334">
        <f t="shared" ref="D535:D566" si="722">IF(I535&gt;emp1_fin,3,IF(I535&lt;=emp1_conge,0,2))</f>
        <v>2</v>
      </c>
      <c r="E535" s="82">
        <f t="shared" ref="E535:E566" si="723">IF(D535=3,0,IF(D535=0,F535,emp1_vers))</f>
        <v>0</v>
      </c>
      <c r="F535" s="295">
        <f t="shared" ref="F535:F566" si="724">ROUND(emp1_tx*H534,2)</f>
        <v>0</v>
      </c>
      <c r="G535" s="295">
        <f t="shared" si="713"/>
        <v>0</v>
      </c>
      <c r="H535" s="295">
        <f t="shared" ref="H535:H566" si="725">IF(OR(D535=3,I535=emp1_fin),0,H534-G535)</f>
        <v>0</v>
      </c>
      <c r="I535" s="156">
        <v>33</v>
      </c>
      <c r="J535" s="325"/>
      <c r="K535" s="325"/>
      <c r="L535" s="325"/>
      <c r="M535" s="325"/>
      <c r="N535" s="325"/>
      <c r="O535" s="394"/>
      <c r="P535" s="360">
        <f t="shared" si="703"/>
        <v>34</v>
      </c>
      <c r="Q535" s="359" t="str">
        <f t="shared" si="672"/>
        <v>exx34</v>
      </c>
      <c r="R535" s="334">
        <f t="shared" ref="R535:R566" si="726">IF(W535&gt;emp2_fin,3,IF(W535&lt;=emp2_conge,0,2))</f>
        <v>2</v>
      </c>
      <c r="S535" s="82">
        <f t="shared" ref="S535:S566" si="727">IF(R535=3,0,IF(R535=0,T535,emp2_vers))</f>
        <v>0</v>
      </c>
      <c r="T535" s="295">
        <f t="shared" ref="T535:T566" si="728">ROUND(emp2_tx*V534,2)</f>
        <v>0</v>
      </c>
      <c r="U535" s="295">
        <f t="shared" si="714"/>
        <v>0</v>
      </c>
      <c r="V535" s="295">
        <f t="shared" ref="V535:V566" si="729">IF(OR(R535=3,W535=emp2_fin),0,V534-U535)</f>
        <v>0</v>
      </c>
      <c r="W535" s="156">
        <v>33</v>
      </c>
      <c r="X535" s="325"/>
      <c r="Y535" s="325"/>
      <c r="Z535" s="325"/>
      <c r="AA535" s="325"/>
      <c r="AB535" s="325"/>
      <c r="AC535" s="394"/>
      <c r="AD535" s="360">
        <f t="shared" si="705"/>
        <v>34</v>
      </c>
      <c r="AE535" s="359" t="str">
        <f t="shared" si="673"/>
        <v>exx34</v>
      </c>
      <c r="AF535" s="334">
        <f t="shared" ref="AF535:AF566" si="730">IF(AK535&gt;emp3_fin,3,IF(AK535&lt;=emp3_conge,0,2))</f>
        <v>2</v>
      </c>
      <c r="AG535" s="82">
        <f t="shared" ref="AG535:AG566" si="731">IF(AF535=3,0,IF(AF535=0,AH535,emp3_vers))</f>
        <v>0</v>
      </c>
      <c r="AH535" s="295">
        <f t="shared" ref="AH535:AH566" si="732">ROUND(emp3_tx*AJ534,2)</f>
        <v>0</v>
      </c>
      <c r="AI535" s="295">
        <f t="shared" si="715"/>
        <v>0</v>
      </c>
      <c r="AJ535" s="295">
        <f t="shared" ref="AJ535:AJ566" si="733">IF(OR(AF535=3,AK535=emp3_fin),0,AJ534-AI535)</f>
        <v>0</v>
      </c>
      <c r="AK535" s="156">
        <v>33</v>
      </c>
      <c r="AL535" s="325"/>
      <c r="AM535" s="325"/>
      <c r="AN535" s="325"/>
      <c r="AO535" s="325"/>
      <c r="AP535" s="325"/>
      <c r="AQ535" s="394"/>
      <c r="AR535" s="360">
        <f t="shared" si="707"/>
        <v>34</v>
      </c>
      <c r="AS535" s="359" t="str">
        <f t="shared" si="719"/>
        <v>exx34</v>
      </c>
      <c r="AT535" s="334">
        <f t="shared" ref="AT535:AT566" si="734">IF(AY535&gt;emp4_fin,3,IF(AY535&lt;=emp4_conge,0,2))</f>
        <v>2</v>
      </c>
      <c r="AU535" s="82">
        <f t="shared" ref="AU535:AU566" si="735">IF(AT535=3,0,IF(AT535=0,AV535,emp4_vers))</f>
        <v>0</v>
      </c>
      <c r="AV535" s="295">
        <f t="shared" ref="AV535:AV566" si="736">ROUND(emp4_tx*AX534,2)</f>
        <v>0</v>
      </c>
      <c r="AW535" s="295">
        <f t="shared" si="716"/>
        <v>0</v>
      </c>
      <c r="AX535" s="295">
        <f t="shared" ref="AX535:AX566" si="737">IF(OR(AT535=3,AY535=emp4_fin),0,AX534-AW535)</f>
        <v>0</v>
      </c>
      <c r="AY535" s="156">
        <v>33</v>
      </c>
      <c r="AZ535" s="325"/>
      <c r="BA535" s="325"/>
      <c r="BB535" s="325"/>
      <c r="BC535" s="325"/>
      <c r="BD535" s="325"/>
      <c r="BE535" s="394"/>
      <c r="BF535" s="360">
        <f t="shared" si="709"/>
        <v>34</v>
      </c>
      <c r="BG535" s="359" t="str">
        <f t="shared" si="720"/>
        <v>exx34</v>
      </c>
      <c r="BH535" s="334">
        <f t="shared" ref="BH535:BH566" si="738">IF(BM535&gt;emp5_fin,3,IF(BM535&lt;=emp5_conge,0,2))</f>
        <v>2</v>
      </c>
      <c r="BI535" s="82">
        <f t="shared" ref="BI535:BI566" si="739">IF(BH535=3,0,IF(BH535=0,BJ535,emp5_vers))</f>
        <v>0</v>
      </c>
      <c r="BJ535" s="295">
        <f t="shared" ref="BJ535:BJ566" si="740">ROUND(emp5_tx*BL534,2)</f>
        <v>0</v>
      </c>
      <c r="BK535" s="295">
        <f t="shared" si="717"/>
        <v>0</v>
      </c>
      <c r="BL535" s="295">
        <f t="shared" ref="BL535:BL566" si="741">IF(OR(BH535=3,BM535=emp5_fin),0,BL534-BK535)</f>
        <v>0</v>
      </c>
      <c r="BM535" s="156">
        <v>33</v>
      </c>
      <c r="BN535" s="325"/>
      <c r="BO535" s="325"/>
      <c r="BP535" s="325"/>
      <c r="BQ535" s="325"/>
      <c r="BR535" s="325"/>
      <c r="BS535" s="394"/>
      <c r="BT535" s="360">
        <f t="shared" si="711"/>
        <v>34</v>
      </c>
      <c r="BU535" s="359" t="str">
        <f t="shared" si="721"/>
        <v>exx34</v>
      </c>
      <c r="BV535" s="334">
        <f t="shared" ref="BV535:BV566" si="742">IF(CA535&gt;emp6_fin,3,IF(CA535&lt;=emp6_conge,0,2))</f>
        <v>2</v>
      </c>
      <c r="BW535" s="82">
        <f t="shared" ref="BW535:BW566" si="743">IF(BV535=3,0,IF(BV535=0,BX535,emp6_vers))</f>
        <v>0</v>
      </c>
      <c r="BX535" s="295">
        <f t="shared" ref="BX535:BX566" si="744">ROUND(emp6_tx*BZ534,2)</f>
        <v>0</v>
      </c>
      <c r="BY535" s="295">
        <f t="shared" si="718"/>
        <v>0</v>
      </c>
      <c r="BZ535" s="295">
        <f t="shared" ref="BZ535:BZ566" si="745">IF(OR(BV535=3,CA535=emp6_fin),0,BZ534-BY535)</f>
        <v>0</v>
      </c>
      <c r="CA535" s="156">
        <v>33</v>
      </c>
      <c r="CB535" s="325"/>
      <c r="CC535" s="325"/>
      <c r="CD535" s="325"/>
      <c r="CE535" s="325"/>
      <c r="CF535" s="325"/>
      <c r="CH535" s="394"/>
    </row>
    <row r="536" spans="1:86" ht="15" customHeight="1">
      <c r="A536" s="394"/>
      <c r="B536" s="360">
        <f t="shared" si="701"/>
        <v>35</v>
      </c>
      <c r="C536" s="359" t="str">
        <f t="shared" si="671"/>
        <v>exx35</v>
      </c>
      <c r="D536" s="334">
        <f t="shared" si="722"/>
        <v>2</v>
      </c>
      <c r="E536" s="82">
        <f t="shared" si="723"/>
        <v>0</v>
      </c>
      <c r="F536" s="295">
        <f t="shared" si="724"/>
        <v>0</v>
      </c>
      <c r="G536" s="295">
        <f t="shared" si="713"/>
        <v>0</v>
      </c>
      <c r="H536" s="295">
        <f t="shared" si="725"/>
        <v>0</v>
      </c>
      <c r="I536">
        <v>34</v>
      </c>
      <c r="J536" s="325"/>
      <c r="K536" s="325"/>
      <c r="L536" s="325"/>
      <c r="M536" s="325"/>
      <c r="N536" s="325"/>
      <c r="O536" s="394"/>
      <c r="P536" s="360">
        <f t="shared" si="703"/>
        <v>35</v>
      </c>
      <c r="Q536" s="359" t="str">
        <f t="shared" si="672"/>
        <v>exx35</v>
      </c>
      <c r="R536" s="334">
        <f t="shared" si="726"/>
        <v>2</v>
      </c>
      <c r="S536" s="82">
        <f t="shared" si="727"/>
        <v>0</v>
      </c>
      <c r="T536" s="295">
        <f t="shared" si="728"/>
        <v>0</v>
      </c>
      <c r="U536" s="295">
        <f t="shared" si="714"/>
        <v>0</v>
      </c>
      <c r="V536" s="295">
        <f t="shared" si="729"/>
        <v>0</v>
      </c>
      <c r="W536">
        <v>34</v>
      </c>
      <c r="X536" s="325"/>
      <c r="Y536" s="325"/>
      <c r="Z536" s="325"/>
      <c r="AA536" s="325"/>
      <c r="AB536" s="325"/>
      <c r="AC536" s="394"/>
      <c r="AD536" s="360">
        <f t="shared" si="705"/>
        <v>35</v>
      </c>
      <c r="AE536" s="359" t="str">
        <f t="shared" si="673"/>
        <v>exx35</v>
      </c>
      <c r="AF536" s="334">
        <f t="shared" si="730"/>
        <v>2</v>
      </c>
      <c r="AG536" s="82">
        <f t="shared" si="731"/>
        <v>0</v>
      </c>
      <c r="AH536" s="295">
        <f t="shared" si="732"/>
        <v>0</v>
      </c>
      <c r="AI536" s="295">
        <f t="shared" si="715"/>
        <v>0</v>
      </c>
      <c r="AJ536" s="295">
        <f t="shared" si="733"/>
        <v>0</v>
      </c>
      <c r="AK536">
        <v>34</v>
      </c>
      <c r="AL536" s="325"/>
      <c r="AM536" s="325"/>
      <c r="AN536" s="325"/>
      <c r="AO536" s="325"/>
      <c r="AP536" s="325"/>
      <c r="AQ536" s="394"/>
      <c r="AR536" s="360">
        <f t="shared" si="707"/>
        <v>35</v>
      </c>
      <c r="AS536" s="359" t="str">
        <f t="shared" si="719"/>
        <v>exx35</v>
      </c>
      <c r="AT536" s="334">
        <f t="shared" si="734"/>
        <v>2</v>
      </c>
      <c r="AU536" s="82">
        <f t="shared" si="735"/>
        <v>0</v>
      </c>
      <c r="AV536" s="295">
        <f t="shared" si="736"/>
        <v>0</v>
      </c>
      <c r="AW536" s="295">
        <f t="shared" si="716"/>
        <v>0</v>
      </c>
      <c r="AX536" s="295">
        <f t="shared" si="737"/>
        <v>0</v>
      </c>
      <c r="AY536">
        <v>34</v>
      </c>
      <c r="AZ536" s="325"/>
      <c r="BA536" s="325"/>
      <c r="BB536" s="325"/>
      <c r="BC536" s="325"/>
      <c r="BD536" s="325"/>
      <c r="BE536" s="394"/>
      <c r="BF536" s="360">
        <f t="shared" si="709"/>
        <v>35</v>
      </c>
      <c r="BG536" s="359" t="str">
        <f t="shared" si="720"/>
        <v>exx35</v>
      </c>
      <c r="BH536" s="334">
        <f t="shared" si="738"/>
        <v>2</v>
      </c>
      <c r="BI536" s="82">
        <f t="shared" si="739"/>
        <v>0</v>
      </c>
      <c r="BJ536" s="295">
        <f t="shared" si="740"/>
        <v>0</v>
      </c>
      <c r="BK536" s="295">
        <f t="shared" si="717"/>
        <v>0</v>
      </c>
      <c r="BL536" s="295">
        <f t="shared" si="741"/>
        <v>0</v>
      </c>
      <c r="BM536">
        <v>34</v>
      </c>
      <c r="BN536" s="325"/>
      <c r="BO536" s="325"/>
      <c r="BP536" s="325"/>
      <c r="BQ536" s="325"/>
      <c r="BR536" s="325"/>
      <c r="BS536" s="394"/>
      <c r="BT536" s="360">
        <f t="shared" si="711"/>
        <v>35</v>
      </c>
      <c r="BU536" s="359" t="str">
        <f t="shared" si="721"/>
        <v>exx35</v>
      </c>
      <c r="BV536" s="334">
        <f t="shared" si="742"/>
        <v>2</v>
      </c>
      <c r="BW536" s="82">
        <f t="shared" si="743"/>
        <v>0</v>
      </c>
      <c r="BX536" s="295">
        <f t="shared" si="744"/>
        <v>0</v>
      </c>
      <c r="BY536" s="295">
        <f t="shared" si="718"/>
        <v>0</v>
      </c>
      <c r="BZ536" s="295">
        <f t="shared" si="745"/>
        <v>0</v>
      </c>
      <c r="CA536">
        <v>34</v>
      </c>
      <c r="CB536" s="325"/>
      <c r="CC536" s="325"/>
      <c r="CD536" s="325"/>
      <c r="CE536" s="325"/>
      <c r="CF536" s="325"/>
      <c r="CH536" s="394"/>
    </row>
    <row r="537" spans="1:86" ht="15" customHeight="1">
      <c r="A537" s="394"/>
      <c r="B537" s="360">
        <f t="shared" si="701"/>
        <v>36</v>
      </c>
      <c r="C537" s="359" t="str">
        <f t="shared" si="671"/>
        <v>exx36</v>
      </c>
      <c r="D537" s="334">
        <f t="shared" si="722"/>
        <v>2</v>
      </c>
      <c r="E537" s="82">
        <f t="shared" si="723"/>
        <v>0</v>
      </c>
      <c r="F537" s="295">
        <f t="shared" si="724"/>
        <v>0</v>
      </c>
      <c r="G537" s="295">
        <f t="shared" si="713"/>
        <v>0</v>
      </c>
      <c r="H537" s="295">
        <f t="shared" si="725"/>
        <v>0</v>
      </c>
      <c r="I537" s="156">
        <v>35</v>
      </c>
      <c r="J537" s="325"/>
      <c r="K537" s="325"/>
      <c r="L537" s="325"/>
      <c r="M537" s="325"/>
      <c r="N537" s="325"/>
      <c r="O537" s="394"/>
      <c r="P537" s="360">
        <f t="shared" si="703"/>
        <v>36</v>
      </c>
      <c r="Q537" s="359" t="str">
        <f t="shared" si="672"/>
        <v>exx36</v>
      </c>
      <c r="R537" s="334">
        <f t="shared" si="726"/>
        <v>2</v>
      </c>
      <c r="S537" s="82">
        <f t="shared" si="727"/>
        <v>0</v>
      </c>
      <c r="T537" s="295">
        <f t="shared" si="728"/>
        <v>0</v>
      </c>
      <c r="U537" s="295">
        <f t="shared" si="714"/>
        <v>0</v>
      </c>
      <c r="V537" s="295">
        <f t="shared" si="729"/>
        <v>0</v>
      </c>
      <c r="W537" s="156">
        <v>35</v>
      </c>
      <c r="X537" s="325"/>
      <c r="Y537" s="325"/>
      <c r="Z537" s="325"/>
      <c r="AA537" s="325"/>
      <c r="AB537" s="325"/>
      <c r="AC537" s="394"/>
      <c r="AD537" s="360">
        <f t="shared" si="705"/>
        <v>36</v>
      </c>
      <c r="AE537" s="359" t="str">
        <f t="shared" si="673"/>
        <v>exx36</v>
      </c>
      <c r="AF537" s="334">
        <f t="shared" si="730"/>
        <v>2</v>
      </c>
      <c r="AG537" s="82">
        <f t="shared" si="731"/>
        <v>0</v>
      </c>
      <c r="AH537" s="295">
        <f t="shared" si="732"/>
        <v>0</v>
      </c>
      <c r="AI537" s="295">
        <f t="shared" si="715"/>
        <v>0</v>
      </c>
      <c r="AJ537" s="295">
        <f t="shared" si="733"/>
        <v>0</v>
      </c>
      <c r="AK537" s="156">
        <v>35</v>
      </c>
      <c r="AL537" s="325"/>
      <c r="AM537" s="325"/>
      <c r="AN537" s="325"/>
      <c r="AO537" s="325"/>
      <c r="AP537" s="325"/>
      <c r="AQ537" s="394"/>
      <c r="AR537" s="360">
        <f t="shared" si="707"/>
        <v>36</v>
      </c>
      <c r="AS537" s="359" t="str">
        <f t="shared" si="719"/>
        <v>exx36</v>
      </c>
      <c r="AT537" s="334">
        <f t="shared" si="734"/>
        <v>2</v>
      </c>
      <c r="AU537" s="82">
        <f t="shared" si="735"/>
        <v>0</v>
      </c>
      <c r="AV537" s="295">
        <f t="shared" si="736"/>
        <v>0</v>
      </c>
      <c r="AW537" s="295">
        <f t="shared" si="716"/>
        <v>0</v>
      </c>
      <c r="AX537" s="295">
        <f t="shared" si="737"/>
        <v>0</v>
      </c>
      <c r="AY537" s="156">
        <v>35</v>
      </c>
      <c r="AZ537" s="325"/>
      <c r="BA537" s="325"/>
      <c r="BB537" s="325"/>
      <c r="BC537" s="325"/>
      <c r="BD537" s="325"/>
      <c r="BE537" s="394"/>
      <c r="BF537" s="360">
        <f t="shared" si="709"/>
        <v>36</v>
      </c>
      <c r="BG537" s="359" t="str">
        <f t="shared" si="720"/>
        <v>exx36</v>
      </c>
      <c r="BH537" s="334">
        <f t="shared" si="738"/>
        <v>2</v>
      </c>
      <c r="BI537" s="82">
        <f t="shared" si="739"/>
        <v>0</v>
      </c>
      <c r="BJ537" s="295">
        <f t="shared" si="740"/>
        <v>0</v>
      </c>
      <c r="BK537" s="295">
        <f t="shared" si="717"/>
        <v>0</v>
      </c>
      <c r="BL537" s="295">
        <f t="shared" si="741"/>
        <v>0</v>
      </c>
      <c r="BM537" s="156">
        <v>35</v>
      </c>
      <c r="BN537" s="325"/>
      <c r="BO537" s="325"/>
      <c r="BP537" s="325"/>
      <c r="BQ537" s="325"/>
      <c r="BR537" s="325"/>
      <c r="BS537" s="394"/>
      <c r="BT537" s="360">
        <f t="shared" si="711"/>
        <v>36</v>
      </c>
      <c r="BU537" s="359" t="str">
        <f t="shared" si="721"/>
        <v>exx36</v>
      </c>
      <c r="BV537" s="334">
        <f t="shared" si="742"/>
        <v>2</v>
      </c>
      <c r="BW537" s="82">
        <f t="shared" si="743"/>
        <v>0</v>
      </c>
      <c r="BX537" s="295">
        <f t="shared" si="744"/>
        <v>0</v>
      </c>
      <c r="BY537" s="295">
        <f t="shared" si="718"/>
        <v>0</v>
      </c>
      <c r="BZ537" s="295">
        <f t="shared" si="745"/>
        <v>0</v>
      </c>
      <c r="CA537" s="156">
        <v>35</v>
      </c>
      <c r="CB537" s="325"/>
      <c r="CC537" s="325"/>
      <c r="CD537" s="325"/>
      <c r="CE537" s="325"/>
      <c r="CF537" s="325"/>
      <c r="CH537" s="394"/>
    </row>
    <row r="538" spans="1:86" ht="15" customHeight="1">
      <c r="A538" s="394"/>
      <c r="B538" s="360">
        <f t="shared" si="701"/>
        <v>37</v>
      </c>
      <c r="C538" s="359" t="str">
        <f t="shared" si="671"/>
        <v>exx37</v>
      </c>
      <c r="D538" s="334">
        <f t="shared" si="722"/>
        <v>2</v>
      </c>
      <c r="E538" s="82">
        <f t="shared" si="723"/>
        <v>0</v>
      </c>
      <c r="F538" s="295">
        <f t="shared" si="724"/>
        <v>0</v>
      </c>
      <c r="G538" s="295">
        <f t="shared" si="713"/>
        <v>0</v>
      </c>
      <c r="H538" s="295">
        <f t="shared" si="725"/>
        <v>0</v>
      </c>
      <c r="I538">
        <v>36</v>
      </c>
      <c r="J538" s="325"/>
      <c r="K538" s="325"/>
      <c r="L538" s="325"/>
      <c r="M538" s="325"/>
      <c r="N538" s="325"/>
      <c r="O538" s="394"/>
      <c r="P538" s="360">
        <f t="shared" si="703"/>
        <v>37</v>
      </c>
      <c r="Q538" s="359" t="str">
        <f t="shared" si="672"/>
        <v>exx37</v>
      </c>
      <c r="R538" s="334">
        <f t="shared" si="726"/>
        <v>2</v>
      </c>
      <c r="S538" s="82">
        <f t="shared" si="727"/>
        <v>0</v>
      </c>
      <c r="T538" s="295">
        <f t="shared" si="728"/>
        <v>0</v>
      </c>
      <c r="U538" s="295">
        <f t="shared" si="714"/>
        <v>0</v>
      </c>
      <c r="V538" s="295">
        <f t="shared" si="729"/>
        <v>0</v>
      </c>
      <c r="W538">
        <v>36</v>
      </c>
      <c r="X538" s="325"/>
      <c r="Y538" s="325"/>
      <c r="Z538" s="325"/>
      <c r="AA538" s="325"/>
      <c r="AB538" s="325"/>
      <c r="AC538" s="394"/>
      <c r="AD538" s="360">
        <f t="shared" si="705"/>
        <v>37</v>
      </c>
      <c r="AE538" s="359" t="str">
        <f t="shared" si="673"/>
        <v>exx37</v>
      </c>
      <c r="AF538" s="334">
        <f t="shared" si="730"/>
        <v>2</v>
      </c>
      <c r="AG538" s="82">
        <f t="shared" si="731"/>
        <v>0</v>
      </c>
      <c r="AH538" s="295">
        <f t="shared" si="732"/>
        <v>0</v>
      </c>
      <c r="AI538" s="295">
        <f t="shared" si="715"/>
        <v>0</v>
      </c>
      <c r="AJ538" s="295">
        <f t="shared" si="733"/>
        <v>0</v>
      </c>
      <c r="AK538">
        <v>36</v>
      </c>
      <c r="AL538" s="325"/>
      <c r="AM538" s="325"/>
      <c r="AN538" s="325"/>
      <c r="AO538" s="325"/>
      <c r="AP538" s="325"/>
      <c r="AQ538" s="394"/>
      <c r="AR538" s="360">
        <f t="shared" si="707"/>
        <v>37</v>
      </c>
      <c r="AS538" s="359" t="str">
        <f t="shared" si="719"/>
        <v>exx37</v>
      </c>
      <c r="AT538" s="334">
        <f t="shared" si="734"/>
        <v>2</v>
      </c>
      <c r="AU538" s="82">
        <f t="shared" si="735"/>
        <v>0</v>
      </c>
      <c r="AV538" s="295">
        <f t="shared" si="736"/>
        <v>0</v>
      </c>
      <c r="AW538" s="295">
        <f t="shared" si="716"/>
        <v>0</v>
      </c>
      <c r="AX538" s="295">
        <f t="shared" si="737"/>
        <v>0</v>
      </c>
      <c r="AY538">
        <v>36</v>
      </c>
      <c r="AZ538" s="325"/>
      <c r="BA538" s="325"/>
      <c r="BB538" s="325"/>
      <c r="BC538" s="325"/>
      <c r="BD538" s="325"/>
      <c r="BE538" s="394"/>
      <c r="BF538" s="360">
        <f t="shared" si="709"/>
        <v>37</v>
      </c>
      <c r="BG538" s="359" t="str">
        <f t="shared" si="720"/>
        <v>exx37</v>
      </c>
      <c r="BH538" s="334">
        <f t="shared" si="738"/>
        <v>2</v>
      </c>
      <c r="BI538" s="82">
        <f t="shared" si="739"/>
        <v>0</v>
      </c>
      <c r="BJ538" s="295">
        <f t="shared" si="740"/>
        <v>0</v>
      </c>
      <c r="BK538" s="295">
        <f t="shared" si="717"/>
        <v>0</v>
      </c>
      <c r="BL538" s="295">
        <f t="shared" si="741"/>
        <v>0</v>
      </c>
      <c r="BM538">
        <v>36</v>
      </c>
      <c r="BN538" s="325"/>
      <c r="BO538" s="325"/>
      <c r="BP538" s="325"/>
      <c r="BQ538" s="325"/>
      <c r="BR538" s="325"/>
      <c r="BS538" s="394"/>
      <c r="BT538" s="360">
        <f t="shared" si="711"/>
        <v>37</v>
      </c>
      <c r="BU538" s="359" t="str">
        <f t="shared" si="721"/>
        <v>exx37</v>
      </c>
      <c r="BV538" s="334">
        <f t="shared" si="742"/>
        <v>2</v>
      </c>
      <c r="BW538" s="82">
        <f t="shared" si="743"/>
        <v>0</v>
      </c>
      <c r="BX538" s="295">
        <f t="shared" si="744"/>
        <v>0</v>
      </c>
      <c r="BY538" s="295">
        <f t="shared" si="718"/>
        <v>0</v>
      </c>
      <c r="BZ538" s="295">
        <f t="shared" si="745"/>
        <v>0</v>
      </c>
      <c r="CA538">
        <v>36</v>
      </c>
      <c r="CB538" s="325"/>
      <c r="CC538" s="325"/>
      <c r="CD538" s="325"/>
      <c r="CE538" s="325"/>
      <c r="CF538" s="325"/>
      <c r="CH538" s="394"/>
    </row>
    <row r="539" spans="1:86" ht="15" customHeight="1">
      <c r="A539" s="394"/>
      <c r="B539" s="360">
        <f t="shared" si="701"/>
        <v>38</v>
      </c>
      <c r="C539" s="359" t="str">
        <f t="shared" si="671"/>
        <v>exx38</v>
      </c>
      <c r="D539" s="334">
        <f t="shared" si="722"/>
        <v>2</v>
      </c>
      <c r="E539" s="82">
        <f t="shared" si="723"/>
        <v>0</v>
      </c>
      <c r="F539" s="295">
        <f t="shared" si="724"/>
        <v>0</v>
      </c>
      <c r="G539" s="295">
        <f t="shared" si="713"/>
        <v>0</v>
      </c>
      <c r="H539" s="295">
        <f t="shared" si="725"/>
        <v>0</v>
      </c>
      <c r="I539" s="156">
        <v>37</v>
      </c>
      <c r="J539" s="325"/>
      <c r="K539" s="325"/>
      <c r="L539" s="325"/>
      <c r="M539" s="325"/>
      <c r="N539" s="325"/>
      <c r="O539" s="394"/>
      <c r="P539" s="360">
        <f t="shared" si="703"/>
        <v>38</v>
      </c>
      <c r="Q539" s="359" t="str">
        <f t="shared" si="672"/>
        <v>exx38</v>
      </c>
      <c r="R539" s="334">
        <f t="shared" si="726"/>
        <v>2</v>
      </c>
      <c r="S539" s="82">
        <f t="shared" si="727"/>
        <v>0</v>
      </c>
      <c r="T539" s="295">
        <f t="shared" si="728"/>
        <v>0</v>
      </c>
      <c r="U539" s="295">
        <f t="shared" si="714"/>
        <v>0</v>
      </c>
      <c r="V539" s="295">
        <f t="shared" si="729"/>
        <v>0</v>
      </c>
      <c r="W539" s="156">
        <v>37</v>
      </c>
      <c r="X539" s="325"/>
      <c r="Y539" s="325"/>
      <c r="Z539" s="325"/>
      <c r="AA539" s="325"/>
      <c r="AB539" s="325"/>
      <c r="AC539" s="394"/>
      <c r="AD539" s="360">
        <f t="shared" si="705"/>
        <v>38</v>
      </c>
      <c r="AE539" s="359" t="str">
        <f t="shared" si="673"/>
        <v>exx38</v>
      </c>
      <c r="AF539" s="334">
        <f t="shared" si="730"/>
        <v>2</v>
      </c>
      <c r="AG539" s="82">
        <f t="shared" si="731"/>
        <v>0</v>
      </c>
      <c r="AH539" s="295">
        <f t="shared" si="732"/>
        <v>0</v>
      </c>
      <c r="AI539" s="295">
        <f t="shared" si="715"/>
        <v>0</v>
      </c>
      <c r="AJ539" s="295">
        <f t="shared" si="733"/>
        <v>0</v>
      </c>
      <c r="AK539" s="156">
        <v>37</v>
      </c>
      <c r="AL539" s="325"/>
      <c r="AM539" s="325"/>
      <c r="AN539" s="325"/>
      <c r="AO539" s="325"/>
      <c r="AP539" s="325"/>
      <c r="AQ539" s="394"/>
      <c r="AR539" s="360">
        <f t="shared" si="707"/>
        <v>38</v>
      </c>
      <c r="AS539" s="359" t="str">
        <f t="shared" si="719"/>
        <v>exx38</v>
      </c>
      <c r="AT539" s="334">
        <f t="shared" si="734"/>
        <v>2</v>
      </c>
      <c r="AU539" s="82">
        <f t="shared" si="735"/>
        <v>0</v>
      </c>
      <c r="AV539" s="295">
        <f t="shared" si="736"/>
        <v>0</v>
      </c>
      <c r="AW539" s="295">
        <f t="shared" si="716"/>
        <v>0</v>
      </c>
      <c r="AX539" s="295">
        <f t="shared" si="737"/>
        <v>0</v>
      </c>
      <c r="AY539" s="156">
        <v>37</v>
      </c>
      <c r="AZ539" s="325"/>
      <c r="BA539" s="325"/>
      <c r="BB539" s="325"/>
      <c r="BC539" s="325"/>
      <c r="BD539" s="325"/>
      <c r="BE539" s="394"/>
      <c r="BF539" s="360">
        <f t="shared" si="709"/>
        <v>38</v>
      </c>
      <c r="BG539" s="359" t="str">
        <f t="shared" si="720"/>
        <v>exx38</v>
      </c>
      <c r="BH539" s="334">
        <f t="shared" si="738"/>
        <v>2</v>
      </c>
      <c r="BI539" s="82">
        <f t="shared" si="739"/>
        <v>0</v>
      </c>
      <c r="BJ539" s="295">
        <f t="shared" si="740"/>
        <v>0</v>
      </c>
      <c r="BK539" s="295">
        <f t="shared" si="717"/>
        <v>0</v>
      </c>
      <c r="BL539" s="295">
        <f t="shared" si="741"/>
        <v>0</v>
      </c>
      <c r="BM539" s="156">
        <v>37</v>
      </c>
      <c r="BN539" s="325"/>
      <c r="BO539" s="325"/>
      <c r="BP539" s="325"/>
      <c r="BQ539" s="325"/>
      <c r="BR539" s="325"/>
      <c r="BS539" s="394"/>
      <c r="BT539" s="360">
        <f t="shared" si="711"/>
        <v>38</v>
      </c>
      <c r="BU539" s="359" t="str">
        <f t="shared" si="721"/>
        <v>exx38</v>
      </c>
      <c r="BV539" s="334">
        <f t="shared" si="742"/>
        <v>2</v>
      </c>
      <c r="BW539" s="82">
        <f t="shared" si="743"/>
        <v>0</v>
      </c>
      <c r="BX539" s="295">
        <f t="shared" si="744"/>
        <v>0</v>
      </c>
      <c r="BY539" s="295">
        <f t="shared" si="718"/>
        <v>0</v>
      </c>
      <c r="BZ539" s="295">
        <f t="shared" si="745"/>
        <v>0</v>
      </c>
      <c r="CA539" s="156">
        <v>37</v>
      </c>
      <c r="CB539" s="325"/>
      <c r="CC539" s="325"/>
      <c r="CD539" s="325"/>
      <c r="CE539" s="325"/>
      <c r="CF539" s="325"/>
      <c r="CH539" s="394"/>
    </row>
    <row r="540" spans="1:86" ht="15" customHeight="1">
      <c r="A540" s="394"/>
      <c r="B540" s="360">
        <f t="shared" si="701"/>
        <v>39</v>
      </c>
      <c r="C540" s="359" t="str">
        <f t="shared" si="671"/>
        <v>exx39</v>
      </c>
      <c r="D540" s="334">
        <f t="shared" si="722"/>
        <v>2</v>
      </c>
      <c r="E540" s="82">
        <f t="shared" si="723"/>
        <v>0</v>
      </c>
      <c r="F540" s="295">
        <f t="shared" si="724"/>
        <v>0</v>
      </c>
      <c r="G540" s="295">
        <f t="shared" si="713"/>
        <v>0</v>
      </c>
      <c r="H540" s="295">
        <f t="shared" si="725"/>
        <v>0</v>
      </c>
      <c r="I540">
        <v>38</v>
      </c>
      <c r="J540" s="325"/>
      <c r="K540" s="325"/>
      <c r="L540" s="325"/>
      <c r="M540" s="325"/>
      <c r="N540" s="325"/>
      <c r="O540" s="394"/>
      <c r="P540" s="360">
        <f t="shared" si="703"/>
        <v>39</v>
      </c>
      <c r="Q540" s="359" t="str">
        <f t="shared" si="672"/>
        <v>exx39</v>
      </c>
      <c r="R540" s="334">
        <f t="shared" si="726"/>
        <v>2</v>
      </c>
      <c r="S540" s="82">
        <f t="shared" si="727"/>
        <v>0</v>
      </c>
      <c r="T540" s="295">
        <f t="shared" si="728"/>
        <v>0</v>
      </c>
      <c r="U540" s="295">
        <f t="shared" si="714"/>
        <v>0</v>
      </c>
      <c r="V540" s="295">
        <f t="shared" si="729"/>
        <v>0</v>
      </c>
      <c r="W540">
        <v>38</v>
      </c>
      <c r="X540" s="325"/>
      <c r="Y540" s="325"/>
      <c r="Z540" s="325"/>
      <c r="AA540" s="325"/>
      <c r="AB540" s="325"/>
      <c r="AC540" s="394"/>
      <c r="AD540" s="360">
        <f t="shared" si="705"/>
        <v>39</v>
      </c>
      <c r="AE540" s="359" t="str">
        <f t="shared" si="673"/>
        <v>exx39</v>
      </c>
      <c r="AF540" s="334">
        <f t="shared" si="730"/>
        <v>2</v>
      </c>
      <c r="AG540" s="82">
        <f t="shared" si="731"/>
        <v>0</v>
      </c>
      <c r="AH540" s="295">
        <f t="shared" si="732"/>
        <v>0</v>
      </c>
      <c r="AI540" s="295">
        <f t="shared" si="715"/>
        <v>0</v>
      </c>
      <c r="AJ540" s="295">
        <f t="shared" si="733"/>
        <v>0</v>
      </c>
      <c r="AK540">
        <v>38</v>
      </c>
      <c r="AL540" s="325"/>
      <c r="AM540" s="325"/>
      <c r="AN540" s="325"/>
      <c r="AO540" s="325"/>
      <c r="AP540" s="325"/>
      <c r="AQ540" s="394"/>
      <c r="AR540" s="360">
        <f t="shared" si="707"/>
        <v>39</v>
      </c>
      <c r="AS540" s="359" t="str">
        <f t="shared" si="719"/>
        <v>exx39</v>
      </c>
      <c r="AT540" s="334">
        <f t="shared" si="734"/>
        <v>2</v>
      </c>
      <c r="AU540" s="82">
        <f t="shared" si="735"/>
        <v>0</v>
      </c>
      <c r="AV540" s="295">
        <f t="shared" si="736"/>
        <v>0</v>
      </c>
      <c r="AW540" s="295">
        <f t="shared" si="716"/>
        <v>0</v>
      </c>
      <c r="AX540" s="295">
        <f t="shared" si="737"/>
        <v>0</v>
      </c>
      <c r="AY540">
        <v>38</v>
      </c>
      <c r="AZ540" s="325"/>
      <c r="BA540" s="325"/>
      <c r="BB540" s="325"/>
      <c r="BC540" s="325"/>
      <c r="BD540" s="325"/>
      <c r="BE540" s="394"/>
      <c r="BF540" s="360">
        <f t="shared" si="709"/>
        <v>39</v>
      </c>
      <c r="BG540" s="359" t="str">
        <f t="shared" si="720"/>
        <v>exx39</v>
      </c>
      <c r="BH540" s="334">
        <f t="shared" si="738"/>
        <v>2</v>
      </c>
      <c r="BI540" s="82">
        <f t="shared" si="739"/>
        <v>0</v>
      </c>
      <c r="BJ540" s="295">
        <f t="shared" si="740"/>
        <v>0</v>
      </c>
      <c r="BK540" s="295">
        <f t="shared" si="717"/>
        <v>0</v>
      </c>
      <c r="BL540" s="295">
        <f t="shared" si="741"/>
        <v>0</v>
      </c>
      <c r="BM540">
        <v>38</v>
      </c>
      <c r="BN540" s="325"/>
      <c r="BO540" s="325"/>
      <c r="BP540" s="325"/>
      <c r="BQ540" s="325"/>
      <c r="BR540" s="325"/>
      <c r="BS540" s="394"/>
      <c r="BT540" s="360">
        <f t="shared" si="711"/>
        <v>39</v>
      </c>
      <c r="BU540" s="359" t="str">
        <f t="shared" si="721"/>
        <v>exx39</v>
      </c>
      <c r="BV540" s="334">
        <f t="shared" si="742"/>
        <v>2</v>
      </c>
      <c r="BW540" s="82">
        <f t="shared" si="743"/>
        <v>0</v>
      </c>
      <c r="BX540" s="295">
        <f t="shared" si="744"/>
        <v>0</v>
      </c>
      <c r="BY540" s="295">
        <f t="shared" si="718"/>
        <v>0</v>
      </c>
      <c r="BZ540" s="295">
        <f t="shared" si="745"/>
        <v>0</v>
      </c>
      <c r="CA540">
        <v>38</v>
      </c>
      <c r="CB540" s="325"/>
      <c r="CC540" s="325"/>
      <c r="CD540" s="325"/>
      <c r="CE540" s="325"/>
      <c r="CF540" s="325"/>
      <c r="CH540" s="394"/>
    </row>
    <row r="541" spans="1:86" ht="15" customHeight="1">
      <c r="A541" s="394"/>
      <c r="B541" s="360">
        <f t="shared" si="701"/>
        <v>40</v>
      </c>
      <c r="C541" s="359" t="str">
        <f t="shared" si="671"/>
        <v>exx40</v>
      </c>
      <c r="D541" s="334">
        <f t="shared" si="722"/>
        <v>2</v>
      </c>
      <c r="E541" s="82">
        <f t="shared" si="723"/>
        <v>0</v>
      </c>
      <c r="F541" s="295">
        <f t="shared" si="724"/>
        <v>0</v>
      </c>
      <c r="G541" s="295">
        <f t="shared" si="713"/>
        <v>0</v>
      </c>
      <c r="H541" s="295">
        <f t="shared" si="725"/>
        <v>0</v>
      </c>
      <c r="I541" s="156">
        <v>39</v>
      </c>
      <c r="J541" s="325"/>
      <c r="K541" s="325"/>
      <c r="L541" s="325"/>
      <c r="M541" s="325"/>
      <c r="N541" s="325"/>
      <c r="O541" s="394"/>
      <c r="P541" s="360">
        <f t="shared" si="703"/>
        <v>40</v>
      </c>
      <c r="Q541" s="359" t="str">
        <f t="shared" si="672"/>
        <v>exx40</v>
      </c>
      <c r="R541" s="334">
        <f t="shared" si="726"/>
        <v>2</v>
      </c>
      <c r="S541" s="82">
        <f t="shared" si="727"/>
        <v>0</v>
      </c>
      <c r="T541" s="295">
        <f t="shared" si="728"/>
        <v>0</v>
      </c>
      <c r="U541" s="295">
        <f t="shared" si="714"/>
        <v>0</v>
      </c>
      <c r="V541" s="295">
        <f t="shared" si="729"/>
        <v>0</v>
      </c>
      <c r="W541" s="156">
        <v>39</v>
      </c>
      <c r="X541" s="325"/>
      <c r="Y541" s="325"/>
      <c r="Z541" s="325"/>
      <c r="AA541" s="325"/>
      <c r="AB541" s="325"/>
      <c r="AC541" s="394"/>
      <c r="AD541" s="360">
        <f t="shared" si="705"/>
        <v>40</v>
      </c>
      <c r="AE541" s="359" t="str">
        <f t="shared" si="673"/>
        <v>exx40</v>
      </c>
      <c r="AF541" s="334">
        <f t="shared" si="730"/>
        <v>2</v>
      </c>
      <c r="AG541" s="82">
        <f t="shared" si="731"/>
        <v>0</v>
      </c>
      <c r="AH541" s="295">
        <f t="shared" si="732"/>
        <v>0</v>
      </c>
      <c r="AI541" s="295">
        <f t="shared" si="715"/>
        <v>0</v>
      </c>
      <c r="AJ541" s="295">
        <f t="shared" si="733"/>
        <v>0</v>
      </c>
      <c r="AK541" s="156">
        <v>39</v>
      </c>
      <c r="AL541" s="325"/>
      <c r="AM541" s="325"/>
      <c r="AN541" s="325"/>
      <c r="AO541" s="325"/>
      <c r="AP541" s="325"/>
      <c r="AQ541" s="394"/>
      <c r="AR541" s="360">
        <f t="shared" si="707"/>
        <v>40</v>
      </c>
      <c r="AS541" s="359" t="str">
        <f t="shared" si="719"/>
        <v>exx40</v>
      </c>
      <c r="AT541" s="334">
        <f t="shared" si="734"/>
        <v>2</v>
      </c>
      <c r="AU541" s="82">
        <f t="shared" si="735"/>
        <v>0</v>
      </c>
      <c r="AV541" s="295">
        <f t="shared" si="736"/>
        <v>0</v>
      </c>
      <c r="AW541" s="295">
        <f t="shared" si="716"/>
        <v>0</v>
      </c>
      <c r="AX541" s="295">
        <f t="shared" si="737"/>
        <v>0</v>
      </c>
      <c r="AY541" s="156">
        <v>39</v>
      </c>
      <c r="AZ541" s="325"/>
      <c r="BA541" s="325"/>
      <c r="BB541" s="325"/>
      <c r="BC541" s="325"/>
      <c r="BD541" s="325"/>
      <c r="BE541" s="394"/>
      <c r="BF541" s="360">
        <f t="shared" si="709"/>
        <v>40</v>
      </c>
      <c r="BG541" s="359" t="str">
        <f t="shared" si="720"/>
        <v>exx40</v>
      </c>
      <c r="BH541" s="334">
        <f t="shared" si="738"/>
        <v>2</v>
      </c>
      <c r="BI541" s="82">
        <f t="shared" si="739"/>
        <v>0</v>
      </c>
      <c r="BJ541" s="295">
        <f t="shared" si="740"/>
        <v>0</v>
      </c>
      <c r="BK541" s="295">
        <f t="shared" si="717"/>
        <v>0</v>
      </c>
      <c r="BL541" s="295">
        <f t="shared" si="741"/>
        <v>0</v>
      </c>
      <c r="BM541" s="156">
        <v>39</v>
      </c>
      <c r="BN541" s="325"/>
      <c r="BO541" s="325"/>
      <c r="BP541" s="325"/>
      <c r="BQ541" s="325"/>
      <c r="BR541" s="325"/>
      <c r="BS541" s="394"/>
      <c r="BT541" s="360">
        <f t="shared" si="711"/>
        <v>40</v>
      </c>
      <c r="BU541" s="359" t="str">
        <f t="shared" si="721"/>
        <v>exx40</v>
      </c>
      <c r="BV541" s="334">
        <f t="shared" si="742"/>
        <v>2</v>
      </c>
      <c r="BW541" s="82">
        <f t="shared" si="743"/>
        <v>0</v>
      </c>
      <c r="BX541" s="295">
        <f t="shared" si="744"/>
        <v>0</v>
      </c>
      <c r="BY541" s="295">
        <f t="shared" si="718"/>
        <v>0</v>
      </c>
      <c r="BZ541" s="295">
        <f t="shared" si="745"/>
        <v>0</v>
      </c>
      <c r="CA541" s="156">
        <v>39</v>
      </c>
      <c r="CB541" s="325"/>
      <c r="CC541" s="325"/>
      <c r="CD541" s="325"/>
      <c r="CE541" s="325"/>
      <c r="CF541" s="325"/>
      <c r="CH541" s="394"/>
    </row>
    <row r="542" spans="1:86" ht="15" customHeight="1">
      <c r="A542" s="394"/>
      <c r="B542" s="360">
        <f t="shared" si="701"/>
        <v>41</v>
      </c>
      <c r="C542" s="359" t="str">
        <f t="shared" si="671"/>
        <v>exx41</v>
      </c>
      <c r="D542" s="334">
        <f t="shared" si="722"/>
        <v>2</v>
      </c>
      <c r="E542" s="82">
        <f t="shared" si="723"/>
        <v>0</v>
      </c>
      <c r="F542" s="295">
        <f t="shared" si="724"/>
        <v>0</v>
      </c>
      <c r="G542" s="295">
        <f t="shared" si="713"/>
        <v>0</v>
      </c>
      <c r="H542" s="295">
        <f t="shared" si="725"/>
        <v>0</v>
      </c>
      <c r="I542">
        <v>40</v>
      </c>
      <c r="J542" s="325"/>
      <c r="K542" s="325"/>
      <c r="L542" s="325"/>
      <c r="M542" s="325"/>
      <c r="N542" s="325"/>
      <c r="O542" s="394"/>
      <c r="P542" s="360">
        <f t="shared" si="703"/>
        <v>41</v>
      </c>
      <c r="Q542" s="359" t="str">
        <f t="shared" si="672"/>
        <v>exx41</v>
      </c>
      <c r="R542" s="334">
        <f t="shared" si="726"/>
        <v>2</v>
      </c>
      <c r="S542" s="82">
        <f t="shared" si="727"/>
        <v>0</v>
      </c>
      <c r="T542" s="295">
        <f t="shared" si="728"/>
        <v>0</v>
      </c>
      <c r="U542" s="295">
        <f t="shared" si="714"/>
        <v>0</v>
      </c>
      <c r="V542" s="295">
        <f t="shared" si="729"/>
        <v>0</v>
      </c>
      <c r="W542">
        <v>40</v>
      </c>
      <c r="X542" s="325"/>
      <c r="Y542" s="325"/>
      <c r="Z542" s="325"/>
      <c r="AA542" s="325"/>
      <c r="AB542" s="325"/>
      <c r="AC542" s="394"/>
      <c r="AD542" s="360">
        <f t="shared" si="705"/>
        <v>41</v>
      </c>
      <c r="AE542" s="359" t="str">
        <f t="shared" si="673"/>
        <v>exx41</v>
      </c>
      <c r="AF542" s="334">
        <f t="shared" si="730"/>
        <v>2</v>
      </c>
      <c r="AG542" s="82">
        <f t="shared" si="731"/>
        <v>0</v>
      </c>
      <c r="AH542" s="295">
        <f t="shared" si="732"/>
        <v>0</v>
      </c>
      <c r="AI542" s="295">
        <f t="shared" si="715"/>
        <v>0</v>
      </c>
      <c r="AJ542" s="295">
        <f t="shared" si="733"/>
        <v>0</v>
      </c>
      <c r="AK542">
        <v>40</v>
      </c>
      <c r="AL542" s="325"/>
      <c r="AM542" s="325"/>
      <c r="AN542" s="325"/>
      <c r="AO542" s="325"/>
      <c r="AP542" s="325"/>
      <c r="AQ542" s="394"/>
      <c r="AR542" s="360">
        <f t="shared" si="707"/>
        <v>41</v>
      </c>
      <c r="AS542" s="359" t="str">
        <f t="shared" si="719"/>
        <v>exx41</v>
      </c>
      <c r="AT542" s="334">
        <f t="shared" si="734"/>
        <v>2</v>
      </c>
      <c r="AU542" s="82">
        <f t="shared" si="735"/>
        <v>0</v>
      </c>
      <c r="AV542" s="295">
        <f t="shared" si="736"/>
        <v>0</v>
      </c>
      <c r="AW542" s="295">
        <f t="shared" si="716"/>
        <v>0</v>
      </c>
      <c r="AX542" s="295">
        <f t="shared" si="737"/>
        <v>0</v>
      </c>
      <c r="AY542">
        <v>40</v>
      </c>
      <c r="AZ542" s="325"/>
      <c r="BA542" s="325"/>
      <c r="BB542" s="325"/>
      <c r="BC542" s="325"/>
      <c r="BD542" s="325"/>
      <c r="BE542" s="394"/>
      <c r="BF542" s="360">
        <f t="shared" si="709"/>
        <v>41</v>
      </c>
      <c r="BG542" s="359" t="str">
        <f t="shared" si="720"/>
        <v>exx41</v>
      </c>
      <c r="BH542" s="334">
        <f t="shared" si="738"/>
        <v>2</v>
      </c>
      <c r="BI542" s="82">
        <f t="shared" si="739"/>
        <v>0</v>
      </c>
      <c r="BJ542" s="295">
        <f t="shared" si="740"/>
        <v>0</v>
      </c>
      <c r="BK542" s="295">
        <f t="shared" si="717"/>
        <v>0</v>
      </c>
      <c r="BL542" s="295">
        <f t="shared" si="741"/>
        <v>0</v>
      </c>
      <c r="BM542">
        <v>40</v>
      </c>
      <c r="BN542" s="325"/>
      <c r="BO542" s="325"/>
      <c r="BP542" s="325"/>
      <c r="BQ542" s="325"/>
      <c r="BR542" s="325"/>
      <c r="BS542" s="394"/>
      <c r="BT542" s="360">
        <f t="shared" si="711"/>
        <v>41</v>
      </c>
      <c r="BU542" s="359" t="str">
        <f t="shared" si="721"/>
        <v>exx41</v>
      </c>
      <c r="BV542" s="334">
        <f t="shared" si="742"/>
        <v>2</v>
      </c>
      <c r="BW542" s="82">
        <f t="shared" si="743"/>
        <v>0</v>
      </c>
      <c r="BX542" s="295">
        <f t="shared" si="744"/>
        <v>0</v>
      </c>
      <c r="BY542" s="295">
        <f t="shared" si="718"/>
        <v>0</v>
      </c>
      <c r="BZ542" s="295">
        <f t="shared" si="745"/>
        <v>0</v>
      </c>
      <c r="CA542">
        <v>40</v>
      </c>
      <c r="CB542" s="325"/>
      <c r="CC542" s="325"/>
      <c r="CD542" s="325"/>
      <c r="CE542" s="325"/>
      <c r="CF542" s="325"/>
      <c r="CH542" s="394"/>
    </row>
    <row r="543" spans="1:86" ht="15" customHeight="1">
      <c r="A543" s="394"/>
      <c r="B543" s="360">
        <f t="shared" si="701"/>
        <v>42</v>
      </c>
      <c r="C543" s="359" t="str">
        <f t="shared" si="671"/>
        <v>exx42</v>
      </c>
      <c r="D543" s="334">
        <f t="shared" si="722"/>
        <v>2</v>
      </c>
      <c r="E543" s="82">
        <f t="shared" si="723"/>
        <v>0</v>
      </c>
      <c r="F543" s="295">
        <f t="shared" si="724"/>
        <v>0</v>
      </c>
      <c r="G543" s="295">
        <f t="shared" si="713"/>
        <v>0</v>
      </c>
      <c r="H543" s="295">
        <f t="shared" si="725"/>
        <v>0</v>
      </c>
      <c r="I543">
        <v>41</v>
      </c>
      <c r="J543" s="325"/>
      <c r="K543" s="325"/>
      <c r="L543" s="325"/>
      <c r="M543" s="325"/>
      <c r="N543" s="325"/>
      <c r="O543" s="394"/>
      <c r="P543" s="360">
        <f t="shared" si="703"/>
        <v>42</v>
      </c>
      <c r="Q543" s="359" t="str">
        <f t="shared" si="672"/>
        <v>exx42</v>
      </c>
      <c r="R543" s="334">
        <f t="shared" si="726"/>
        <v>2</v>
      </c>
      <c r="S543" s="82">
        <f t="shared" si="727"/>
        <v>0</v>
      </c>
      <c r="T543" s="295">
        <f t="shared" si="728"/>
        <v>0</v>
      </c>
      <c r="U543" s="295">
        <f t="shared" si="714"/>
        <v>0</v>
      </c>
      <c r="V543" s="295">
        <f t="shared" si="729"/>
        <v>0</v>
      </c>
      <c r="W543">
        <v>41</v>
      </c>
      <c r="X543" s="325"/>
      <c r="Y543" s="325"/>
      <c r="Z543" s="325"/>
      <c r="AA543" s="325"/>
      <c r="AB543" s="325"/>
      <c r="AC543" s="394"/>
      <c r="AD543" s="360">
        <f t="shared" si="705"/>
        <v>42</v>
      </c>
      <c r="AE543" s="359" t="str">
        <f t="shared" si="673"/>
        <v>exx42</v>
      </c>
      <c r="AF543" s="334">
        <f t="shared" si="730"/>
        <v>2</v>
      </c>
      <c r="AG543" s="82">
        <f t="shared" si="731"/>
        <v>0</v>
      </c>
      <c r="AH543" s="295">
        <f t="shared" si="732"/>
        <v>0</v>
      </c>
      <c r="AI543" s="295">
        <f t="shared" si="715"/>
        <v>0</v>
      </c>
      <c r="AJ543" s="295">
        <f t="shared" si="733"/>
        <v>0</v>
      </c>
      <c r="AK543">
        <v>41</v>
      </c>
      <c r="AL543" s="325"/>
      <c r="AM543" s="325"/>
      <c r="AN543" s="325"/>
      <c r="AO543" s="325"/>
      <c r="AP543" s="325"/>
      <c r="AQ543" s="394"/>
      <c r="AR543" s="360">
        <f t="shared" si="707"/>
        <v>42</v>
      </c>
      <c r="AS543" s="359" t="str">
        <f t="shared" si="719"/>
        <v>exx42</v>
      </c>
      <c r="AT543" s="334">
        <f t="shared" si="734"/>
        <v>2</v>
      </c>
      <c r="AU543" s="82">
        <f t="shared" si="735"/>
        <v>0</v>
      </c>
      <c r="AV543" s="295">
        <f t="shared" si="736"/>
        <v>0</v>
      </c>
      <c r="AW543" s="295">
        <f t="shared" si="716"/>
        <v>0</v>
      </c>
      <c r="AX543" s="295">
        <f t="shared" si="737"/>
        <v>0</v>
      </c>
      <c r="AY543">
        <v>41</v>
      </c>
      <c r="AZ543" s="325"/>
      <c r="BA543" s="325"/>
      <c r="BB543" s="325"/>
      <c r="BC543" s="325"/>
      <c r="BD543" s="325"/>
      <c r="BE543" s="394"/>
      <c r="BF543" s="360">
        <f t="shared" si="709"/>
        <v>42</v>
      </c>
      <c r="BG543" s="359" t="str">
        <f t="shared" si="720"/>
        <v>exx42</v>
      </c>
      <c r="BH543" s="334">
        <f t="shared" si="738"/>
        <v>2</v>
      </c>
      <c r="BI543" s="82">
        <f t="shared" si="739"/>
        <v>0</v>
      </c>
      <c r="BJ543" s="295">
        <f t="shared" si="740"/>
        <v>0</v>
      </c>
      <c r="BK543" s="295">
        <f t="shared" si="717"/>
        <v>0</v>
      </c>
      <c r="BL543" s="295">
        <f t="shared" si="741"/>
        <v>0</v>
      </c>
      <c r="BM543">
        <v>41</v>
      </c>
      <c r="BN543" s="325"/>
      <c r="BO543" s="325"/>
      <c r="BP543" s="325"/>
      <c r="BQ543" s="325"/>
      <c r="BR543" s="325"/>
      <c r="BS543" s="394"/>
      <c r="BT543" s="360">
        <f t="shared" si="711"/>
        <v>42</v>
      </c>
      <c r="BU543" s="359" t="str">
        <f t="shared" si="721"/>
        <v>exx42</v>
      </c>
      <c r="BV543" s="334">
        <f t="shared" si="742"/>
        <v>2</v>
      </c>
      <c r="BW543" s="82">
        <f t="shared" si="743"/>
        <v>0</v>
      </c>
      <c r="BX543" s="295">
        <f t="shared" si="744"/>
        <v>0</v>
      </c>
      <c r="BY543" s="295">
        <f t="shared" si="718"/>
        <v>0</v>
      </c>
      <c r="BZ543" s="295">
        <f t="shared" si="745"/>
        <v>0</v>
      </c>
      <c r="CA543">
        <v>41</v>
      </c>
      <c r="CB543" s="325"/>
      <c r="CC543" s="325"/>
      <c r="CD543" s="325"/>
      <c r="CE543" s="325"/>
      <c r="CF543" s="325"/>
      <c r="CH543" s="394"/>
    </row>
    <row r="544" spans="1:86" ht="15" customHeight="1">
      <c r="A544" s="394"/>
      <c r="B544" s="360">
        <f t="shared" si="701"/>
        <v>43</v>
      </c>
      <c r="C544" s="359" t="str">
        <f t="shared" si="671"/>
        <v>exx43</v>
      </c>
      <c r="D544" s="334">
        <f t="shared" si="722"/>
        <v>2</v>
      </c>
      <c r="E544" s="82">
        <f t="shared" si="723"/>
        <v>0</v>
      </c>
      <c r="F544" s="295">
        <f t="shared" si="724"/>
        <v>0</v>
      </c>
      <c r="G544" s="295">
        <f t="shared" si="713"/>
        <v>0</v>
      </c>
      <c r="H544" s="295">
        <f t="shared" si="725"/>
        <v>0</v>
      </c>
      <c r="I544" s="156">
        <v>42</v>
      </c>
      <c r="J544" s="325"/>
      <c r="K544" s="325"/>
      <c r="L544" s="325"/>
      <c r="M544" s="325"/>
      <c r="N544" s="325"/>
      <c r="O544" s="394"/>
      <c r="P544" s="360">
        <f t="shared" si="703"/>
        <v>43</v>
      </c>
      <c r="Q544" s="359" t="str">
        <f t="shared" si="672"/>
        <v>exx43</v>
      </c>
      <c r="R544" s="334">
        <f t="shared" si="726"/>
        <v>2</v>
      </c>
      <c r="S544" s="82">
        <f t="shared" si="727"/>
        <v>0</v>
      </c>
      <c r="T544" s="295">
        <f t="shared" si="728"/>
        <v>0</v>
      </c>
      <c r="U544" s="295">
        <f t="shared" si="714"/>
        <v>0</v>
      </c>
      <c r="V544" s="295">
        <f t="shared" si="729"/>
        <v>0</v>
      </c>
      <c r="W544" s="156">
        <v>42</v>
      </c>
      <c r="X544" s="325"/>
      <c r="Y544" s="325"/>
      <c r="Z544" s="325"/>
      <c r="AA544" s="325"/>
      <c r="AB544" s="325"/>
      <c r="AC544" s="394"/>
      <c r="AD544" s="360">
        <f t="shared" si="705"/>
        <v>43</v>
      </c>
      <c r="AE544" s="359" t="str">
        <f t="shared" si="673"/>
        <v>exx43</v>
      </c>
      <c r="AF544" s="334">
        <f t="shared" si="730"/>
        <v>2</v>
      </c>
      <c r="AG544" s="82">
        <f t="shared" si="731"/>
        <v>0</v>
      </c>
      <c r="AH544" s="295">
        <f t="shared" si="732"/>
        <v>0</v>
      </c>
      <c r="AI544" s="295">
        <f t="shared" si="715"/>
        <v>0</v>
      </c>
      <c r="AJ544" s="295">
        <f t="shared" si="733"/>
        <v>0</v>
      </c>
      <c r="AK544" s="156">
        <v>42</v>
      </c>
      <c r="AL544" s="325"/>
      <c r="AM544" s="325"/>
      <c r="AN544" s="325"/>
      <c r="AO544" s="325"/>
      <c r="AP544" s="325"/>
      <c r="AQ544" s="394"/>
      <c r="AR544" s="360">
        <f t="shared" si="707"/>
        <v>43</v>
      </c>
      <c r="AS544" s="359" t="str">
        <f t="shared" si="719"/>
        <v>exx43</v>
      </c>
      <c r="AT544" s="334">
        <f t="shared" si="734"/>
        <v>2</v>
      </c>
      <c r="AU544" s="82">
        <f t="shared" si="735"/>
        <v>0</v>
      </c>
      <c r="AV544" s="295">
        <f t="shared" si="736"/>
        <v>0</v>
      </c>
      <c r="AW544" s="295">
        <f t="shared" si="716"/>
        <v>0</v>
      </c>
      <c r="AX544" s="295">
        <f t="shared" si="737"/>
        <v>0</v>
      </c>
      <c r="AY544" s="156">
        <v>42</v>
      </c>
      <c r="AZ544" s="325"/>
      <c r="BA544" s="325"/>
      <c r="BB544" s="325"/>
      <c r="BC544" s="325"/>
      <c r="BD544" s="325"/>
      <c r="BE544" s="394"/>
      <c r="BF544" s="360">
        <f t="shared" si="709"/>
        <v>43</v>
      </c>
      <c r="BG544" s="359" t="str">
        <f t="shared" si="720"/>
        <v>exx43</v>
      </c>
      <c r="BH544" s="334">
        <f t="shared" si="738"/>
        <v>2</v>
      </c>
      <c r="BI544" s="82">
        <f t="shared" si="739"/>
        <v>0</v>
      </c>
      <c r="BJ544" s="295">
        <f t="shared" si="740"/>
        <v>0</v>
      </c>
      <c r="BK544" s="295">
        <f t="shared" si="717"/>
        <v>0</v>
      </c>
      <c r="BL544" s="295">
        <f t="shared" si="741"/>
        <v>0</v>
      </c>
      <c r="BM544" s="156">
        <v>42</v>
      </c>
      <c r="BN544" s="325"/>
      <c r="BO544" s="325"/>
      <c r="BP544" s="325"/>
      <c r="BQ544" s="325"/>
      <c r="BR544" s="325"/>
      <c r="BS544" s="394"/>
      <c r="BT544" s="360">
        <f t="shared" si="711"/>
        <v>43</v>
      </c>
      <c r="BU544" s="359" t="str">
        <f t="shared" si="721"/>
        <v>exx43</v>
      </c>
      <c r="BV544" s="334">
        <f t="shared" si="742"/>
        <v>2</v>
      </c>
      <c r="BW544" s="82">
        <f t="shared" si="743"/>
        <v>0</v>
      </c>
      <c r="BX544" s="295">
        <f t="shared" si="744"/>
        <v>0</v>
      </c>
      <c r="BY544" s="295">
        <f t="shared" si="718"/>
        <v>0</v>
      </c>
      <c r="BZ544" s="295">
        <f t="shared" si="745"/>
        <v>0</v>
      </c>
      <c r="CA544" s="156">
        <v>42</v>
      </c>
      <c r="CB544" s="325"/>
      <c r="CC544" s="325"/>
      <c r="CD544" s="325"/>
      <c r="CE544" s="325"/>
      <c r="CF544" s="325"/>
      <c r="CH544" s="394"/>
    </row>
    <row r="545" spans="1:86" ht="15" customHeight="1">
      <c r="A545" s="394"/>
      <c r="B545" s="360">
        <f t="shared" si="701"/>
        <v>44</v>
      </c>
      <c r="C545" s="359" t="str">
        <f t="shared" si="671"/>
        <v>exx44</v>
      </c>
      <c r="D545" s="334">
        <f t="shared" si="722"/>
        <v>2</v>
      </c>
      <c r="E545" s="82">
        <f t="shared" si="723"/>
        <v>0</v>
      </c>
      <c r="F545" s="295">
        <f t="shared" si="724"/>
        <v>0</v>
      </c>
      <c r="G545" s="295">
        <f t="shared" si="713"/>
        <v>0</v>
      </c>
      <c r="H545" s="295">
        <f t="shared" si="725"/>
        <v>0</v>
      </c>
      <c r="I545">
        <v>43</v>
      </c>
      <c r="J545" s="325"/>
      <c r="K545" s="325"/>
      <c r="L545" s="325"/>
      <c r="M545" s="325"/>
      <c r="N545" s="325"/>
      <c r="O545" s="394"/>
      <c r="P545" s="360">
        <f t="shared" si="703"/>
        <v>44</v>
      </c>
      <c r="Q545" s="359" t="str">
        <f t="shared" si="672"/>
        <v>exx44</v>
      </c>
      <c r="R545" s="334">
        <f t="shared" si="726"/>
        <v>2</v>
      </c>
      <c r="S545" s="82">
        <f t="shared" si="727"/>
        <v>0</v>
      </c>
      <c r="T545" s="295">
        <f t="shared" si="728"/>
        <v>0</v>
      </c>
      <c r="U545" s="295">
        <f t="shared" si="714"/>
        <v>0</v>
      </c>
      <c r="V545" s="295">
        <f t="shared" si="729"/>
        <v>0</v>
      </c>
      <c r="W545">
        <v>43</v>
      </c>
      <c r="X545" s="325"/>
      <c r="Y545" s="325"/>
      <c r="Z545" s="325"/>
      <c r="AA545" s="325"/>
      <c r="AB545" s="325"/>
      <c r="AC545" s="394"/>
      <c r="AD545" s="360">
        <f t="shared" si="705"/>
        <v>44</v>
      </c>
      <c r="AE545" s="359" t="str">
        <f t="shared" si="673"/>
        <v>exx44</v>
      </c>
      <c r="AF545" s="334">
        <f t="shared" si="730"/>
        <v>2</v>
      </c>
      <c r="AG545" s="82">
        <f t="shared" si="731"/>
        <v>0</v>
      </c>
      <c r="AH545" s="295">
        <f t="shared" si="732"/>
        <v>0</v>
      </c>
      <c r="AI545" s="295">
        <f t="shared" si="715"/>
        <v>0</v>
      </c>
      <c r="AJ545" s="295">
        <f t="shared" si="733"/>
        <v>0</v>
      </c>
      <c r="AK545">
        <v>43</v>
      </c>
      <c r="AL545" s="325"/>
      <c r="AM545" s="325"/>
      <c r="AN545" s="325"/>
      <c r="AO545" s="325"/>
      <c r="AP545" s="325"/>
      <c r="AQ545" s="394"/>
      <c r="AR545" s="360">
        <f t="shared" si="707"/>
        <v>44</v>
      </c>
      <c r="AS545" s="359" t="str">
        <f t="shared" si="719"/>
        <v>exx44</v>
      </c>
      <c r="AT545" s="334">
        <f t="shared" si="734"/>
        <v>2</v>
      </c>
      <c r="AU545" s="82">
        <f t="shared" si="735"/>
        <v>0</v>
      </c>
      <c r="AV545" s="295">
        <f t="shared" si="736"/>
        <v>0</v>
      </c>
      <c r="AW545" s="295">
        <f t="shared" si="716"/>
        <v>0</v>
      </c>
      <c r="AX545" s="295">
        <f t="shared" si="737"/>
        <v>0</v>
      </c>
      <c r="AY545">
        <v>43</v>
      </c>
      <c r="AZ545" s="325"/>
      <c r="BA545" s="325"/>
      <c r="BB545" s="325"/>
      <c r="BC545" s="325"/>
      <c r="BD545" s="325"/>
      <c r="BE545" s="394"/>
      <c r="BF545" s="360">
        <f t="shared" si="709"/>
        <v>44</v>
      </c>
      <c r="BG545" s="359" t="str">
        <f t="shared" si="720"/>
        <v>exx44</v>
      </c>
      <c r="BH545" s="334">
        <f t="shared" si="738"/>
        <v>2</v>
      </c>
      <c r="BI545" s="82">
        <f t="shared" si="739"/>
        <v>0</v>
      </c>
      <c r="BJ545" s="295">
        <f t="shared" si="740"/>
        <v>0</v>
      </c>
      <c r="BK545" s="295">
        <f t="shared" si="717"/>
        <v>0</v>
      </c>
      <c r="BL545" s="295">
        <f t="shared" si="741"/>
        <v>0</v>
      </c>
      <c r="BM545">
        <v>43</v>
      </c>
      <c r="BN545" s="325"/>
      <c r="BO545" s="325"/>
      <c r="BP545" s="325"/>
      <c r="BQ545" s="325"/>
      <c r="BR545" s="325"/>
      <c r="BS545" s="394"/>
      <c r="BT545" s="360">
        <f t="shared" si="711"/>
        <v>44</v>
      </c>
      <c r="BU545" s="359" t="str">
        <f t="shared" si="721"/>
        <v>exx44</v>
      </c>
      <c r="BV545" s="334">
        <f t="shared" si="742"/>
        <v>2</v>
      </c>
      <c r="BW545" s="82">
        <f t="shared" si="743"/>
        <v>0</v>
      </c>
      <c r="BX545" s="295">
        <f t="shared" si="744"/>
        <v>0</v>
      </c>
      <c r="BY545" s="295">
        <f t="shared" si="718"/>
        <v>0</v>
      </c>
      <c r="BZ545" s="295">
        <f t="shared" si="745"/>
        <v>0</v>
      </c>
      <c r="CA545">
        <v>43</v>
      </c>
      <c r="CB545" s="325"/>
      <c r="CC545" s="325"/>
      <c r="CD545" s="325"/>
      <c r="CE545" s="325"/>
      <c r="CF545" s="325"/>
      <c r="CH545" s="394"/>
    </row>
    <row r="546" spans="1:86" ht="15" customHeight="1">
      <c r="A546" s="394"/>
      <c r="B546" s="360">
        <f t="shared" si="701"/>
        <v>45</v>
      </c>
      <c r="C546" s="359" t="str">
        <f t="shared" si="671"/>
        <v>exx45</v>
      </c>
      <c r="D546" s="334">
        <f t="shared" si="722"/>
        <v>2</v>
      </c>
      <c r="E546" s="82">
        <f t="shared" si="723"/>
        <v>0</v>
      </c>
      <c r="F546" s="295">
        <f t="shared" si="724"/>
        <v>0</v>
      </c>
      <c r="G546" s="295">
        <f t="shared" si="713"/>
        <v>0</v>
      </c>
      <c r="H546" s="295">
        <f t="shared" si="725"/>
        <v>0</v>
      </c>
      <c r="I546" s="156">
        <v>44</v>
      </c>
      <c r="J546" s="325"/>
      <c r="K546" s="325"/>
      <c r="L546" s="325"/>
      <c r="M546" s="325"/>
      <c r="N546" s="325"/>
      <c r="O546" s="394"/>
      <c r="P546" s="360">
        <f t="shared" si="703"/>
        <v>45</v>
      </c>
      <c r="Q546" s="359" t="str">
        <f t="shared" si="672"/>
        <v>exx45</v>
      </c>
      <c r="R546" s="334">
        <f t="shared" si="726"/>
        <v>2</v>
      </c>
      <c r="S546" s="82">
        <f t="shared" si="727"/>
        <v>0</v>
      </c>
      <c r="T546" s="295">
        <f t="shared" si="728"/>
        <v>0</v>
      </c>
      <c r="U546" s="295">
        <f t="shared" si="714"/>
        <v>0</v>
      </c>
      <c r="V546" s="295">
        <f t="shared" si="729"/>
        <v>0</v>
      </c>
      <c r="W546" s="156">
        <v>44</v>
      </c>
      <c r="X546" s="325"/>
      <c r="Y546" s="325"/>
      <c r="Z546" s="325"/>
      <c r="AA546" s="325"/>
      <c r="AB546" s="325"/>
      <c r="AC546" s="394"/>
      <c r="AD546" s="360">
        <f t="shared" si="705"/>
        <v>45</v>
      </c>
      <c r="AE546" s="359" t="str">
        <f t="shared" si="673"/>
        <v>exx45</v>
      </c>
      <c r="AF546" s="334">
        <f t="shared" si="730"/>
        <v>2</v>
      </c>
      <c r="AG546" s="82">
        <f t="shared" si="731"/>
        <v>0</v>
      </c>
      <c r="AH546" s="295">
        <f t="shared" si="732"/>
        <v>0</v>
      </c>
      <c r="AI546" s="295">
        <f t="shared" si="715"/>
        <v>0</v>
      </c>
      <c r="AJ546" s="295">
        <f t="shared" si="733"/>
        <v>0</v>
      </c>
      <c r="AK546" s="156">
        <v>44</v>
      </c>
      <c r="AL546" s="325"/>
      <c r="AM546" s="325"/>
      <c r="AN546" s="325"/>
      <c r="AO546" s="325"/>
      <c r="AP546" s="325"/>
      <c r="AQ546" s="394"/>
      <c r="AR546" s="360">
        <f t="shared" si="707"/>
        <v>45</v>
      </c>
      <c r="AS546" s="359" t="str">
        <f t="shared" si="719"/>
        <v>exx45</v>
      </c>
      <c r="AT546" s="334">
        <f t="shared" si="734"/>
        <v>2</v>
      </c>
      <c r="AU546" s="82">
        <f t="shared" si="735"/>
        <v>0</v>
      </c>
      <c r="AV546" s="295">
        <f t="shared" si="736"/>
        <v>0</v>
      </c>
      <c r="AW546" s="295">
        <f t="shared" si="716"/>
        <v>0</v>
      </c>
      <c r="AX546" s="295">
        <f t="shared" si="737"/>
        <v>0</v>
      </c>
      <c r="AY546" s="156">
        <v>44</v>
      </c>
      <c r="AZ546" s="325"/>
      <c r="BA546" s="325"/>
      <c r="BB546" s="325"/>
      <c r="BC546" s="325"/>
      <c r="BD546" s="325"/>
      <c r="BE546" s="394"/>
      <c r="BF546" s="360">
        <f t="shared" si="709"/>
        <v>45</v>
      </c>
      <c r="BG546" s="359" t="str">
        <f t="shared" si="720"/>
        <v>exx45</v>
      </c>
      <c r="BH546" s="334">
        <f t="shared" si="738"/>
        <v>2</v>
      </c>
      <c r="BI546" s="82">
        <f t="shared" si="739"/>
        <v>0</v>
      </c>
      <c r="BJ546" s="295">
        <f t="shared" si="740"/>
        <v>0</v>
      </c>
      <c r="BK546" s="295">
        <f t="shared" si="717"/>
        <v>0</v>
      </c>
      <c r="BL546" s="295">
        <f t="shared" si="741"/>
        <v>0</v>
      </c>
      <c r="BM546" s="156">
        <v>44</v>
      </c>
      <c r="BN546" s="325"/>
      <c r="BO546" s="325"/>
      <c r="BP546" s="325"/>
      <c r="BQ546" s="325"/>
      <c r="BR546" s="325"/>
      <c r="BS546" s="394"/>
      <c r="BT546" s="360">
        <f t="shared" si="711"/>
        <v>45</v>
      </c>
      <c r="BU546" s="359" t="str">
        <f t="shared" si="721"/>
        <v>exx45</v>
      </c>
      <c r="BV546" s="334">
        <f t="shared" si="742"/>
        <v>2</v>
      </c>
      <c r="BW546" s="82">
        <f t="shared" si="743"/>
        <v>0</v>
      </c>
      <c r="BX546" s="295">
        <f t="shared" si="744"/>
        <v>0</v>
      </c>
      <c r="BY546" s="295">
        <f t="shared" si="718"/>
        <v>0</v>
      </c>
      <c r="BZ546" s="295">
        <f t="shared" si="745"/>
        <v>0</v>
      </c>
      <c r="CA546" s="156">
        <v>44</v>
      </c>
      <c r="CB546" s="325"/>
      <c r="CC546" s="325"/>
      <c r="CD546" s="325"/>
      <c r="CE546" s="325"/>
      <c r="CF546" s="325"/>
      <c r="CH546" s="394"/>
    </row>
    <row r="547" spans="1:86" ht="15" customHeight="1">
      <c r="A547" s="394"/>
      <c r="B547" s="360">
        <f t="shared" si="701"/>
        <v>46</v>
      </c>
      <c r="C547" s="359" t="str">
        <f t="shared" si="671"/>
        <v>exx46</v>
      </c>
      <c r="D547" s="334">
        <f t="shared" si="722"/>
        <v>2</v>
      </c>
      <c r="E547" s="82">
        <f t="shared" si="723"/>
        <v>0</v>
      </c>
      <c r="F547" s="295">
        <f t="shared" si="724"/>
        <v>0</v>
      </c>
      <c r="G547" s="295">
        <f t="shared" si="713"/>
        <v>0</v>
      </c>
      <c r="H547" s="295">
        <f t="shared" si="725"/>
        <v>0</v>
      </c>
      <c r="I547">
        <v>45</v>
      </c>
      <c r="J547" s="325"/>
      <c r="K547" s="325"/>
      <c r="L547" s="325"/>
      <c r="M547" s="325"/>
      <c r="N547" s="325"/>
      <c r="O547" s="394"/>
      <c r="P547" s="360">
        <f t="shared" si="703"/>
        <v>46</v>
      </c>
      <c r="Q547" s="359" t="str">
        <f t="shared" si="672"/>
        <v>exx46</v>
      </c>
      <c r="R547" s="334">
        <f t="shared" si="726"/>
        <v>2</v>
      </c>
      <c r="S547" s="82">
        <f t="shared" si="727"/>
        <v>0</v>
      </c>
      <c r="T547" s="295">
        <f t="shared" si="728"/>
        <v>0</v>
      </c>
      <c r="U547" s="295">
        <f t="shared" si="714"/>
        <v>0</v>
      </c>
      <c r="V547" s="295">
        <f t="shared" si="729"/>
        <v>0</v>
      </c>
      <c r="W547">
        <v>45</v>
      </c>
      <c r="X547" s="325"/>
      <c r="Y547" s="325"/>
      <c r="Z547" s="325"/>
      <c r="AA547" s="325"/>
      <c r="AB547" s="325"/>
      <c r="AC547" s="394"/>
      <c r="AD547" s="360">
        <f t="shared" si="705"/>
        <v>46</v>
      </c>
      <c r="AE547" s="359" t="str">
        <f t="shared" si="673"/>
        <v>exx46</v>
      </c>
      <c r="AF547" s="334">
        <f t="shared" si="730"/>
        <v>2</v>
      </c>
      <c r="AG547" s="82">
        <f t="shared" si="731"/>
        <v>0</v>
      </c>
      <c r="AH547" s="295">
        <f t="shared" si="732"/>
        <v>0</v>
      </c>
      <c r="AI547" s="295">
        <f t="shared" si="715"/>
        <v>0</v>
      </c>
      <c r="AJ547" s="295">
        <f t="shared" si="733"/>
        <v>0</v>
      </c>
      <c r="AK547">
        <v>45</v>
      </c>
      <c r="AL547" s="325"/>
      <c r="AM547" s="325"/>
      <c r="AN547" s="325"/>
      <c r="AO547" s="325"/>
      <c r="AP547" s="325"/>
      <c r="AQ547" s="394"/>
      <c r="AR547" s="360">
        <f t="shared" si="707"/>
        <v>46</v>
      </c>
      <c r="AS547" s="359" t="str">
        <f t="shared" si="719"/>
        <v>exx46</v>
      </c>
      <c r="AT547" s="334">
        <f t="shared" si="734"/>
        <v>2</v>
      </c>
      <c r="AU547" s="82">
        <f t="shared" si="735"/>
        <v>0</v>
      </c>
      <c r="AV547" s="295">
        <f t="shared" si="736"/>
        <v>0</v>
      </c>
      <c r="AW547" s="295">
        <f t="shared" si="716"/>
        <v>0</v>
      </c>
      <c r="AX547" s="295">
        <f t="shared" si="737"/>
        <v>0</v>
      </c>
      <c r="AY547">
        <v>45</v>
      </c>
      <c r="AZ547" s="325"/>
      <c r="BA547" s="325"/>
      <c r="BB547" s="325"/>
      <c r="BC547" s="325"/>
      <c r="BD547" s="325"/>
      <c r="BE547" s="394"/>
      <c r="BF547" s="360">
        <f t="shared" si="709"/>
        <v>46</v>
      </c>
      <c r="BG547" s="359" t="str">
        <f t="shared" si="720"/>
        <v>exx46</v>
      </c>
      <c r="BH547" s="334">
        <f t="shared" si="738"/>
        <v>2</v>
      </c>
      <c r="BI547" s="82">
        <f t="shared" si="739"/>
        <v>0</v>
      </c>
      <c r="BJ547" s="295">
        <f t="shared" si="740"/>
        <v>0</v>
      </c>
      <c r="BK547" s="295">
        <f t="shared" si="717"/>
        <v>0</v>
      </c>
      <c r="BL547" s="295">
        <f t="shared" si="741"/>
        <v>0</v>
      </c>
      <c r="BM547">
        <v>45</v>
      </c>
      <c r="BN547" s="325"/>
      <c r="BO547" s="325"/>
      <c r="BP547" s="325"/>
      <c r="BQ547" s="325"/>
      <c r="BR547" s="325"/>
      <c r="BS547" s="394"/>
      <c r="BT547" s="360">
        <f t="shared" si="711"/>
        <v>46</v>
      </c>
      <c r="BU547" s="359" t="str">
        <f t="shared" si="721"/>
        <v>exx46</v>
      </c>
      <c r="BV547" s="334">
        <f t="shared" si="742"/>
        <v>2</v>
      </c>
      <c r="BW547" s="82">
        <f t="shared" si="743"/>
        <v>0</v>
      </c>
      <c r="BX547" s="295">
        <f t="shared" si="744"/>
        <v>0</v>
      </c>
      <c r="BY547" s="295">
        <f t="shared" si="718"/>
        <v>0</v>
      </c>
      <c r="BZ547" s="295">
        <f t="shared" si="745"/>
        <v>0</v>
      </c>
      <c r="CA547">
        <v>45</v>
      </c>
      <c r="CB547" s="325"/>
      <c r="CC547" s="325"/>
      <c r="CD547" s="325"/>
      <c r="CE547" s="325"/>
      <c r="CF547" s="325"/>
      <c r="CH547" s="394"/>
    </row>
    <row r="548" spans="1:86" ht="15" customHeight="1">
      <c r="A548" s="394"/>
      <c r="B548" s="360">
        <f t="shared" si="701"/>
        <v>47</v>
      </c>
      <c r="C548" s="359" t="str">
        <f t="shared" si="671"/>
        <v>exx47</v>
      </c>
      <c r="D548" s="334">
        <f t="shared" si="722"/>
        <v>2</v>
      </c>
      <c r="E548" s="82">
        <f t="shared" si="723"/>
        <v>0</v>
      </c>
      <c r="F548" s="295">
        <f t="shared" si="724"/>
        <v>0</v>
      </c>
      <c r="G548" s="295">
        <f t="shared" si="713"/>
        <v>0</v>
      </c>
      <c r="H548" s="295">
        <f t="shared" si="725"/>
        <v>0</v>
      </c>
      <c r="I548" s="156">
        <v>46</v>
      </c>
      <c r="J548" s="325"/>
      <c r="K548" s="325"/>
      <c r="L548" s="325"/>
      <c r="M548" s="325"/>
      <c r="N548" s="325"/>
      <c r="O548" s="394"/>
      <c r="P548" s="360">
        <f t="shared" si="703"/>
        <v>47</v>
      </c>
      <c r="Q548" s="359" t="str">
        <f t="shared" si="672"/>
        <v>exx47</v>
      </c>
      <c r="R548" s="334">
        <f t="shared" si="726"/>
        <v>2</v>
      </c>
      <c r="S548" s="82">
        <f t="shared" si="727"/>
        <v>0</v>
      </c>
      <c r="T548" s="295">
        <f t="shared" si="728"/>
        <v>0</v>
      </c>
      <c r="U548" s="295">
        <f t="shared" si="714"/>
        <v>0</v>
      </c>
      <c r="V548" s="295">
        <f t="shared" si="729"/>
        <v>0</v>
      </c>
      <c r="W548" s="156">
        <v>46</v>
      </c>
      <c r="X548" s="325"/>
      <c r="Y548" s="325"/>
      <c r="Z548" s="325"/>
      <c r="AA548" s="325"/>
      <c r="AB548" s="325"/>
      <c r="AC548" s="394"/>
      <c r="AD548" s="360">
        <f t="shared" si="705"/>
        <v>47</v>
      </c>
      <c r="AE548" s="359" t="str">
        <f t="shared" si="673"/>
        <v>exx47</v>
      </c>
      <c r="AF548" s="334">
        <f t="shared" si="730"/>
        <v>2</v>
      </c>
      <c r="AG548" s="82">
        <f t="shared" si="731"/>
        <v>0</v>
      </c>
      <c r="AH548" s="295">
        <f t="shared" si="732"/>
        <v>0</v>
      </c>
      <c r="AI548" s="295">
        <f t="shared" si="715"/>
        <v>0</v>
      </c>
      <c r="AJ548" s="295">
        <f t="shared" si="733"/>
        <v>0</v>
      </c>
      <c r="AK548" s="156">
        <v>46</v>
      </c>
      <c r="AL548" s="325"/>
      <c r="AM548" s="325"/>
      <c r="AN548" s="325"/>
      <c r="AO548" s="325"/>
      <c r="AP548" s="325"/>
      <c r="AQ548" s="394"/>
      <c r="AR548" s="360">
        <f t="shared" si="707"/>
        <v>47</v>
      </c>
      <c r="AS548" s="359" t="str">
        <f t="shared" si="719"/>
        <v>exx47</v>
      </c>
      <c r="AT548" s="334">
        <f t="shared" si="734"/>
        <v>2</v>
      </c>
      <c r="AU548" s="82">
        <f t="shared" si="735"/>
        <v>0</v>
      </c>
      <c r="AV548" s="295">
        <f t="shared" si="736"/>
        <v>0</v>
      </c>
      <c r="AW548" s="295">
        <f t="shared" si="716"/>
        <v>0</v>
      </c>
      <c r="AX548" s="295">
        <f t="shared" si="737"/>
        <v>0</v>
      </c>
      <c r="AY548" s="156">
        <v>46</v>
      </c>
      <c r="AZ548" s="325"/>
      <c r="BA548" s="325"/>
      <c r="BB548" s="325"/>
      <c r="BC548" s="325"/>
      <c r="BD548" s="325"/>
      <c r="BE548" s="394"/>
      <c r="BF548" s="360">
        <f t="shared" si="709"/>
        <v>47</v>
      </c>
      <c r="BG548" s="359" t="str">
        <f t="shared" si="720"/>
        <v>exx47</v>
      </c>
      <c r="BH548" s="334">
        <f t="shared" si="738"/>
        <v>2</v>
      </c>
      <c r="BI548" s="82">
        <f t="shared" si="739"/>
        <v>0</v>
      </c>
      <c r="BJ548" s="295">
        <f t="shared" si="740"/>
        <v>0</v>
      </c>
      <c r="BK548" s="295">
        <f t="shared" si="717"/>
        <v>0</v>
      </c>
      <c r="BL548" s="295">
        <f t="shared" si="741"/>
        <v>0</v>
      </c>
      <c r="BM548" s="156">
        <v>46</v>
      </c>
      <c r="BN548" s="325"/>
      <c r="BO548" s="325"/>
      <c r="BP548" s="325"/>
      <c r="BQ548" s="325"/>
      <c r="BR548" s="325"/>
      <c r="BS548" s="394"/>
      <c r="BT548" s="360">
        <f t="shared" si="711"/>
        <v>47</v>
      </c>
      <c r="BU548" s="359" t="str">
        <f t="shared" si="721"/>
        <v>exx47</v>
      </c>
      <c r="BV548" s="334">
        <f t="shared" si="742"/>
        <v>2</v>
      </c>
      <c r="BW548" s="82">
        <f t="shared" si="743"/>
        <v>0</v>
      </c>
      <c r="BX548" s="295">
        <f t="shared" si="744"/>
        <v>0</v>
      </c>
      <c r="BY548" s="295">
        <f t="shared" si="718"/>
        <v>0</v>
      </c>
      <c r="BZ548" s="295">
        <f t="shared" si="745"/>
        <v>0</v>
      </c>
      <c r="CA548" s="156">
        <v>46</v>
      </c>
      <c r="CB548" s="325"/>
      <c r="CC548" s="325"/>
      <c r="CD548" s="325"/>
      <c r="CE548" s="325"/>
      <c r="CF548" s="325"/>
      <c r="CH548" s="394"/>
    </row>
    <row r="549" spans="1:86" ht="15" customHeight="1">
      <c r="A549" s="394"/>
      <c r="B549" s="360">
        <f t="shared" si="701"/>
        <v>48</v>
      </c>
      <c r="C549" s="359" t="str">
        <f t="shared" si="671"/>
        <v>exx48</v>
      </c>
      <c r="D549" s="334">
        <f t="shared" si="722"/>
        <v>2</v>
      </c>
      <c r="E549" s="82">
        <f t="shared" si="723"/>
        <v>0</v>
      </c>
      <c r="F549" s="295">
        <f t="shared" si="724"/>
        <v>0</v>
      </c>
      <c r="G549" s="295">
        <f t="shared" si="713"/>
        <v>0</v>
      </c>
      <c r="H549" s="295">
        <f t="shared" si="725"/>
        <v>0</v>
      </c>
      <c r="I549">
        <v>47</v>
      </c>
      <c r="J549" s="325"/>
      <c r="K549" s="325"/>
      <c r="L549" s="325"/>
      <c r="M549" s="325"/>
      <c r="N549" s="325"/>
      <c r="O549" s="394"/>
      <c r="P549" s="360">
        <f t="shared" si="703"/>
        <v>48</v>
      </c>
      <c r="Q549" s="359" t="str">
        <f t="shared" si="672"/>
        <v>exx48</v>
      </c>
      <c r="R549" s="334">
        <f t="shared" si="726"/>
        <v>2</v>
      </c>
      <c r="S549" s="82">
        <f t="shared" si="727"/>
        <v>0</v>
      </c>
      <c r="T549" s="295">
        <f t="shared" si="728"/>
        <v>0</v>
      </c>
      <c r="U549" s="295">
        <f t="shared" si="714"/>
        <v>0</v>
      </c>
      <c r="V549" s="295">
        <f t="shared" si="729"/>
        <v>0</v>
      </c>
      <c r="W549">
        <v>47</v>
      </c>
      <c r="X549" s="325"/>
      <c r="Y549" s="325"/>
      <c r="Z549" s="325"/>
      <c r="AA549" s="325"/>
      <c r="AB549" s="325"/>
      <c r="AC549" s="394"/>
      <c r="AD549" s="360">
        <f t="shared" si="705"/>
        <v>48</v>
      </c>
      <c r="AE549" s="359" t="str">
        <f t="shared" si="673"/>
        <v>exx48</v>
      </c>
      <c r="AF549" s="334">
        <f t="shared" si="730"/>
        <v>2</v>
      </c>
      <c r="AG549" s="82">
        <f t="shared" si="731"/>
        <v>0</v>
      </c>
      <c r="AH549" s="295">
        <f t="shared" si="732"/>
        <v>0</v>
      </c>
      <c r="AI549" s="295">
        <f t="shared" si="715"/>
        <v>0</v>
      </c>
      <c r="AJ549" s="295">
        <f t="shared" si="733"/>
        <v>0</v>
      </c>
      <c r="AK549">
        <v>47</v>
      </c>
      <c r="AL549" s="325"/>
      <c r="AM549" s="325"/>
      <c r="AN549" s="325"/>
      <c r="AO549" s="325"/>
      <c r="AP549" s="325"/>
      <c r="AQ549" s="394"/>
      <c r="AR549" s="360">
        <f t="shared" si="707"/>
        <v>48</v>
      </c>
      <c r="AS549" s="359" t="str">
        <f t="shared" si="719"/>
        <v>exx48</v>
      </c>
      <c r="AT549" s="334">
        <f t="shared" si="734"/>
        <v>2</v>
      </c>
      <c r="AU549" s="82">
        <f t="shared" si="735"/>
        <v>0</v>
      </c>
      <c r="AV549" s="295">
        <f t="shared" si="736"/>
        <v>0</v>
      </c>
      <c r="AW549" s="295">
        <f t="shared" si="716"/>
        <v>0</v>
      </c>
      <c r="AX549" s="295">
        <f t="shared" si="737"/>
        <v>0</v>
      </c>
      <c r="AY549">
        <v>47</v>
      </c>
      <c r="AZ549" s="325"/>
      <c r="BA549" s="325"/>
      <c r="BB549" s="325"/>
      <c r="BC549" s="325"/>
      <c r="BD549" s="325"/>
      <c r="BE549" s="394"/>
      <c r="BF549" s="360">
        <f t="shared" si="709"/>
        <v>48</v>
      </c>
      <c r="BG549" s="359" t="str">
        <f t="shared" si="720"/>
        <v>exx48</v>
      </c>
      <c r="BH549" s="334">
        <f t="shared" si="738"/>
        <v>2</v>
      </c>
      <c r="BI549" s="82">
        <f t="shared" si="739"/>
        <v>0</v>
      </c>
      <c r="BJ549" s="295">
        <f t="shared" si="740"/>
        <v>0</v>
      </c>
      <c r="BK549" s="295">
        <f t="shared" si="717"/>
        <v>0</v>
      </c>
      <c r="BL549" s="295">
        <f t="shared" si="741"/>
        <v>0</v>
      </c>
      <c r="BM549">
        <v>47</v>
      </c>
      <c r="BN549" s="325"/>
      <c r="BO549" s="325"/>
      <c r="BP549" s="325"/>
      <c r="BQ549" s="325"/>
      <c r="BR549" s="325"/>
      <c r="BS549" s="394"/>
      <c r="BT549" s="360">
        <f t="shared" si="711"/>
        <v>48</v>
      </c>
      <c r="BU549" s="359" t="str">
        <f t="shared" si="721"/>
        <v>exx48</v>
      </c>
      <c r="BV549" s="334">
        <f t="shared" si="742"/>
        <v>2</v>
      </c>
      <c r="BW549" s="82">
        <f t="shared" si="743"/>
        <v>0</v>
      </c>
      <c r="BX549" s="295">
        <f t="shared" si="744"/>
        <v>0</v>
      </c>
      <c r="BY549" s="295">
        <f t="shared" si="718"/>
        <v>0</v>
      </c>
      <c r="BZ549" s="295">
        <f t="shared" si="745"/>
        <v>0</v>
      </c>
      <c r="CA549">
        <v>47</v>
      </c>
      <c r="CB549" s="325"/>
      <c r="CC549" s="325"/>
      <c r="CD549" s="325"/>
      <c r="CE549" s="325"/>
      <c r="CF549" s="325"/>
      <c r="CH549" s="394"/>
    </row>
    <row r="550" spans="1:86" ht="15" customHeight="1">
      <c r="A550" s="394"/>
      <c r="B550" s="360">
        <f t="shared" si="701"/>
        <v>49</v>
      </c>
      <c r="C550" s="359" t="str">
        <f t="shared" si="671"/>
        <v>exx49</v>
      </c>
      <c r="D550" s="334">
        <f t="shared" si="722"/>
        <v>2</v>
      </c>
      <c r="E550" s="82">
        <f t="shared" si="723"/>
        <v>0</v>
      </c>
      <c r="F550" s="295">
        <f t="shared" si="724"/>
        <v>0</v>
      </c>
      <c r="G550" s="295">
        <f t="shared" si="713"/>
        <v>0</v>
      </c>
      <c r="H550" s="295">
        <f t="shared" si="725"/>
        <v>0</v>
      </c>
      <c r="I550" s="156">
        <v>48</v>
      </c>
      <c r="J550" s="325"/>
      <c r="K550" s="325"/>
      <c r="L550" s="325"/>
      <c r="M550" s="325"/>
      <c r="N550" s="325"/>
      <c r="O550" s="394"/>
      <c r="P550" s="360">
        <f t="shared" si="703"/>
        <v>49</v>
      </c>
      <c r="Q550" s="359" t="str">
        <f t="shared" si="672"/>
        <v>exx49</v>
      </c>
      <c r="R550" s="334">
        <f t="shared" si="726"/>
        <v>2</v>
      </c>
      <c r="S550" s="82">
        <f t="shared" si="727"/>
        <v>0</v>
      </c>
      <c r="T550" s="295">
        <f t="shared" si="728"/>
        <v>0</v>
      </c>
      <c r="U550" s="295">
        <f t="shared" si="714"/>
        <v>0</v>
      </c>
      <c r="V550" s="295">
        <f t="shared" si="729"/>
        <v>0</v>
      </c>
      <c r="W550" s="156">
        <v>48</v>
      </c>
      <c r="X550" s="325"/>
      <c r="Y550" s="325"/>
      <c r="Z550" s="325"/>
      <c r="AA550" s="325"/>
      <c r="AB550" s="325"/>
      <c r="AC550" s="394"/>
      <c r="AD550" s="360">
        <f t="shared" si="705"/>
        <v>49</v>
      </c>
      <c r="AE550" s="359" t="str">
        <f t="shared" si="673"/>
        <v>exx49</v>
      </c>
      <c r="AF550" s="334">
        <f t="shared" si="730"/>
        <v>2</v>
      </c>
      <c r="AG550" s="82">
        <f t="shared" si="731"/>
        <v>0</v>
      </c>
      <c r="AH550" s="295">
        <f t="shared" si="732"/>
        <v>0</v>
      </c>
      <c r="AI550" s="295">
        <f t="shared" si="715"/>
        <v>0</v>
      </c>
      <c r="AJ550" s="295">
        <f t="shared" si="733"/>
        <v>0</v>
      </c>
      <c r="AK550" s="156">
        <v>48</v>
      </c>
      <c r="AL550" s="325"/>
      <c r="AM550" s="325"/>
      <c r="AN550" s="325"/>
      <c r="AO550" s="325"/>
      <c r="AP550" s="325"/>
      <c r="AQ550" s="394"/>
      <c r="AR550" s="360">
        <f t="shared" si="707"/>
        <v>49</v>
      </c>
      <c r="AS550" s="359" t="str">
        <f t="shared" si="719"/>
        <v>exx49</v>
      </c>
      <c r="AT550" s="334">
        <f t="shared" si="734"/>
        <v>2</v>
      </c>
      <c r="AU550" s="82">
        <f t="shared" si="735"/>
        <v>0</v>
      </c>
      <c r="AV550" s="295">
        <f t="shared" si="736"/>
        <v>0</v>
      </c>
      <c r="AW550" s="295">
        <f t="shared" si="716"/>
        <v>0</v>
      </c>
      <c r="AX550" s="295">
        <f t="shared" si="737"/>
        <v>0</v>
      </c>
      <c r="AY550" s="156">
        <v>48</v>
      </c>
      <c r="AZ550" s="325"/>
      <c r="BA550" s="325"/>
      <c r="BB550" s="325"/>
      <c r="BC550" s="325"/>
      <c r="BD550" s="325"/>
      <c r="BE550" s="394"/>
      <c r="BF550" s="360">
        <f t="shared" si="709"/>
        <v>49</v>
      </c>
      <c r="BG550" s="359" t="str">
        <f t="shared" si="720"/>
        <v>exx49</v>
      </c>
      <c r="BH550" s="334">
        <f t="shared" si="738"/>
        <v>2</v>
      </c>
      <c r="BI550" s="82">
        <f t="shared" si="739"/>
        <v>0</v>
      </c>
      <c r="BJ550" s="295">
        <f t="shared" si="740"/>
        <v>0</v>
      </c>
      <c r="BK550" s="295">
        <f t="shared" si="717"/>
        <v>0</v>
      </c>
      <c r="BL550" s="295">
        <f t="shared" si="741"/>
        <v>0</v>
      </c>
      <c r="BM550" s="156">
        <v>48</v>
      </c>
      <c r="BN550" s="325"/>
      <c r="BO550" s="325"/>
      <c r="BP550" s="325"/>
      <c r="BQ550" s="325"/>
      <c r="BR550" s="325"/>
      <c r="BS550" s="394"/>
      <c r="BT550" s="360">
        <f t="shared" si="711"/>
        <v>49</v>
      </c>
      <c r="BU550" s="359" t="str">
        <f t="shared" si="721"/>
        <v>exx49</v>
      </c>
      <c r="BV550" s="334">
        <f t="shared" si="742"/>
        <v>2</v>
      </c>
      <c r="BW550" s="82">
        <f t="shared" si="743"/>
        <v>0</v>
      </c>
      <c r="BX550" s="295">
        <f t="shared" si="744"/>
        <v>0</v>
      </c>
      <c r="BY550" s="295">
        <f t="shared" si="718"/>
        <v>0</v>
      </c>
      <c r="BZ550" s="295">
        <f t="shared" si="745"/>
        <v>0</v>
      </c>
      <c r="CA550" s="156">
        <v>48</v>
      </c>
      <c r="CB550" s="325"/>
      <c r="CC550" s="325"/>
      <c r="CD550" s="325"/>
      <c r="CE550" s="325"/>
      <c r="CF550" s="325"/>
      <c r="CH550" s="394"/>
    </row>
    <row r="551" spans="1:86" ht="15" customHeight="1">
      <c r="A551" s="394"/>
      <c r="B551" s="360">
        <f t="shared" si="701"/>
        <v>50</v>
      </c>
      <c r="C551" s="359" t="str">
        <f t="shared" si="671"/>
        <v>exx50</v>
      </c>
      <c r="D551" s="334">
        <f t="shared" si="722"/>
        <v>2</v>
      </c>
      <c r="E551" s="82">
        <f t="shared" si="723"/>
        <v>0</v>
      </c>
      <c r="F551" s="295">
        <f t="shared" si="724"/>
        <v>0</v>
      </c>
      <c r="G551" s="295">
        <f t="shared" si="713"/>
        <v>0</v>
      </c>
      <c r="H551" s="295">
        <f t="shared" si="725"/>
        <v>0</v>
      </c>
      <c r="I551">
        <v>49</v>
      </c>
      <c r="J551" s="325"/>
      <c r="K551" s="325"/>
      <c r="L551" s="325"/>
      <c r="M551" s="325"/>
      <c r="N551" s="325"/>
      <c r="O551" s="394"/>
      <c r="P551" s="360">
        <f t="shared" si="703"/>
        <v>50</v>
      </c>
      <c r="Q551" s="359" t="str">
        <f t="shared" si="672"/>
        <v>exx50</v>
      </c>
      <c r="R551" s="334">
        <f t="shared" si="726"/>
        <v>2</v>
      </c>
      <c r="S551" s="82">
        <f t="shared" si="727"/>
        <v>0</v>
      </c>
      <c r="T551" s="295">
        <f t="shared" si="728"/>
        <v>0</v>
      </c>
      <c r="U551" s="295">
        <f t="shared" si="714"/>
        <v>0</v>
      </c>
      <c r="V551" s="295">
        <f t="shared" si="729"/>
        <v>0</v>
      </c>
      <c r="W551">
        <v>49</v>
      </c>
      <c r="X551" s="325"/>
      <c r="Y551" s="325"/>
      <c r="Z551" s="325"/>
      <c r="AA551" s="325"/>
      <c r="AB551" s="325"/>
      <c r="AC551" s="394"/>
      <c r="AD551" s="360">
        <f t="shared" si="705"/>
        <v>50</v>
      </c>
      <c r="AE551" s="359" t="str">
        <f t="shared" si="673"/>
        <v>exx50</v>
      </c>
      <c r="AF551" s="334">
        <f t="shared" si="730"/>
        <v>2</v>
      </c>
      <c r="AG551" s="82">
        <f t="shared" si="731"/>
        <v>0</v>
      </c>
      <c r="AH551" s="295">
        <f t="shared" si="732"/>
        <v>0</v>
      </c>
      <c r="AI551" s="295">
        <f t="shared" si="715"/>
        <v>0</v>
      </c>
      <c r="AJ551" s="295">
        <f t="shared" si="733"/>
        <v>0</v>
      </c>
      <c r="AK551">
        <v>49</v>
      </c>
      <c r="AL551" s="325"/>
      <c r="AM551" s="325"/>
      <c r="AN551" s="325"/>
      <c r="AO551" s="325"/>
      <c r="AP551" s="325"/>
      <c r="AQ551" s="394"/>
      <c r="AR551" s="360">
        <f t="shared" si="707"/>
        <v>50</v>
      </c>
      <c r="AS551" s="359" t="str">
        <f t="shared" si="719"/>
        <v>exx50</v>
      </c>
      <c r="AT551" s="334">
        <f t="shared" si="734"/>
        <v>2</v>
      </c>
      <c r="AU551" s="82">
        <f t="shared" si="735"/>
        <v>0</v>
      </c>
      <c r="AV551" s="295">
        <f t="shared" si="736"/>
        <v>0</v>
      </c>
      <c r="AW551" s="295">
        <f t="shared" si="716"/>
        <v>0</v>
      </c>
      <c r="AX551" s="295">
        <f t="shared" si="737"/>
        <v>0</v>
      </c>
      <c r="AY551">
        <v>49</v>
      </c>
      <c r="AZ551" s="325"/>
      <c r="BA551" s="325"/>
      <c r="BB551" s="325"/>
      <c r="BC551" s="325"/>
      <c r="BD551" s="325"/>
      <c r="BE551" s="394"/>
      <c r="BF551" s="360">
        <f t="shared" si="709"/>
        <v>50</v>
      </c>
      <c r="BG551" s="359" t="str">
        <f t="shared" si="720"/>
        <v>exx50</v>
      </c>
      <c r="BH551" s="334">
        <f t="shared" si="738"/>
        <v>2</v>
      </c>
      <c r="BI551" s="82">
        <f t="shared" si="739"/>
        <v>0</v>
      </c>
      <c r="BJ551" s="295">
        <f t="shared" si="740"/>
        <v>0</v>
      </c>
      <c r="BK551" s="295">
        <f t="shared" si="717"/>
        <v>0</v>
      </c>
      <c r="BL551" s="295">
        <f t="shared" si="741"/>
        <v>0</v>
      </c>
      <c r="BM551">
        <v>49</v>
      </c>
      <c r="BN551" s="325"/>
      <c r="BO551" s="325"/>
      <c r="BP551" s="325"/>
      <c r="BQ551" s="325"/>
      <c r="BR551" s="325"/>
      <c r="BS551" s="394"/>
      <c r="BT551" s="360">
        <f t="shared" si="711"/>
        <v>50</v>
      </c>
      <c r="BU551" s="359" t="str">
        <f t="shared" si="721"/>
        <v>exx50</v>
      </c>
      <c r="BV551" s="334">
        <f t="shared" si="742"/>
        <v>2</v>
      </c>
      <c r="BW551" s="82">
        <f t="shared" si="743"/>
        <v>0</v>
      </c>
      <c r="BX551" s="295">
        <f t="shared" si="744"/>
        <v>0</v>
      </c>
      <c r="BY551" s="295">
        <f t="shared" si="718"/>
        <v>0</v>
      </c>
      <c r="BZ551" s="295">
        <f t="shared" si="745"/>
        <v>0</v>
      </c>
      <c r="CA551">
        <v>49</v>
      </c>
      <c r="CB551" s="325"/>
      <c r="CC551" s="325"/>
      <c r="CD551" s="325"/>
      <c r="CE551" s="325"/>
      <c r="CF551" s="325"/>
      <c r="CH551" s="394"/>
    </row>
    <row r="552" spans="1:86" ht="15" customHeight="1">
      <c r="A552" s="394"/>
      <c r="B552" s="360">
        <f t="shared" si="701"/>
        <v>51</v>
      </c>
      <c r="C552" s="359" t="str">
        <f t="shared" si="671"/>
        <v>exx51</v>
      </c>
      <c r="D552" s="334">
        <f t="shared" si="722"/>
        <v>2</v>
      </c>
      <c r="E552" s="82">
        <f t="shared" si="723"/>
        <v>0</v>
      </c>
      <c r="F552" s="295">
        <f t="shared" si="724"/>
        <v>0</v>
      </c>
      <c r="G552" s="295">
        <f t="shared" si="713"/>
        <v>0</v>
      </c>
      <c r="H552" s="295">
        <f t="shared" si="725"/>
        <v>0</v>
      </c>
      <c r="I552" s="156">
        <v>50</v>
      </c>
      <c r="J552" s="325"/>
      <c r="K552" s="325"/>
      <c r="L552" s="325"/>
      <c r="M552" s="325"/>
      <c r="N552" s="325"/>
      <c r="O552" s="394"/>
      <c r="P552" s="360">
        <f t="shared" si="703"/>
        <v>51</v>
      </c>
      <c r="Q552" s="359" t="str">
        <f t="shared" si="672"/>
        <v>exx51</v>
      </c>
      <c r="R552" s="334">
        <f t="shared" si="726"/>
        <v>2</v>
      </c>
      <c r="S552" s="82">
        <f t="shared" si="727"/>
        <v>0</v>
      </c>
      <c r="T552" s="295">
        <f t="shared" si="728"/>
        <v>0</v>
      </c>
      <c r="U552" s="295">
        <f t="shared" si="714"/>
        <v>0</v>
      </c>
      <c r="V552" s="295">
        <f t="shared" si="729"/>
        <v>0</v>
      </c>
      <c r="W552" s="156">
        <v>50</v>
      </c>
      <c r="X552" s="325"/>
      <c r="Y552" s="325"/>
      <c r="Z552" s="325"/>
      <c r="AA552" s="325"/>
      <c r="AB552" s="325"/>
      <c r="AC552" s="394"/>
      <c r="AD552" s="360">
        <f t="shared" si="705"/>
        <v>51</v>
      </c>
      <c r="AE552" s="359" t="str">
        <f t="shared" si="673"/>
        <v>exx51</v>
      </c>
      <c r="AF552" s="334">
        <f t="shared" si="730"/>
        <v>2</v>
      </c>
      <c r="AG552" s="82">
        <f t="shared" si="731"/>
        <v>0</v>
      </c>
      <c r="AH552" s="295">
        <f t="shared" si="732"/>
        <v>0</v>
      </c>
      <c r="AI552" s="295">
        <f t="shared" si="715"/>
        <v>0</v>
      </c>
      <c r="AJ552" s="295">
        <f t="shared" si="733"/>
        <v>0</v>
      </c>
      <c r="AK552" s="156">
        <v>50</v>
      </c>
      <c r="AL552" s="325"/>
      <c r="AM552" s="325"/>
      <c r="AN552" s="325"/>
      <c r="AO552" s="325"/>
      <c r="AP552" s="325"/>
      <c r="AQ552" s="394"/>
      <c r="AR552" s="360">
        <f t="shared" si="707"/>
        <v>51</v>
      </c>
      <c r="AS552" s="359" t="str">
        <f t="shared" si="719"/>
        <v>exx51</v>
      </c>
      <c r="AT552" s="334">
        <f t="shared" si="734"/>
        <v>2</v>
      </c>
      <c r="AU552" s="82">
        <f t="shared" si="735"/>
        <v>0</v>
      </c>
      <c r="AV552" s="295">
        <f t="shared" si="736"/>
        <v>0</v>
      </c>
      <c r="AW552" s="295">
        <f t="shared" si="716"/>
        <v>0</v>
      </c>
      <c r="AX552" s="295">
        <f t="shared" si="737"/>
        <v>0</v>
      </c>
      <c r="AY552" s="156">
        <v>50</v>
      </c>
      <c r="AZ552" s="325"/>
      <c r="BA552" s="325"/>
      <c r="BB552" s="325"/>
      <c r="BC552" s="325"/>
      <c r="BD552" s="325"/>
      <c r="BE552" s="394"/>
      <c r="BF552" s="360">
        <f t="shared" si="709"/>
        <v>51</v>
      </c>
      <c r="BG552" s="359" t="str">
        <f t="shared" si="720"/>
        <v>exx51</v>
      </c>
      <c r="BH552" s="334">
        <f t="shared" si="738"/>
        <v>2</v>
      </c>
      <c r="BI552" s="82">
        <f t="shared" si="739"/>
        <v>0</v>
      </c>
      <c r="BJ552" s="295">
        <f t="shared" si="740"/>
        <v>0</v>
      </c>
      <c r="BK552" s="295">
        <f t="shared" si="717"/>
        <v>0</v>
      </c>
      <c r="BL552" s="295">
        <f t="shared" si="741"/>
        <v>0</v>
      </c>
      <c r="BM552" s="156">
        <v>50</v>
      </c>
      <c r="BN552" s="325"/>
      <c r="BO552" s="325"/>
      <c r="BP552" s="325"/>
      <c r="BQ552" s="325"/>
      <c r="BR552" s="325"/>
      <c r="BS552" s="394"/>
      <c r="BT552" s="360">
        <f t="shared" si="711"/>
        <v>51</v>
      </c>
      <c r="BU552" s="359" t="str">
        <f t="shared" si="721"/>
        <v>exx51</v>
      </c>
      <c r="BV552" s="334">
        <f t="shared" si="742"/>
        <v>2</v>
      </c>
      <c r="BW552" s="82">
        <f t="shared" si="743"/>
        <v>0</v>
      </c>
      <c r="BX552" s="295">
        <f t="shared" si="744"/>
        <v>0</v>
      </c>
      <c r="BY552" s="295">
        <f t="shared" si="718"/>
        <v>0</v>
      </c>
      <c r="BZ552" s="295">
        <f t="shared" si="745"/>
        <v>0</v>
      </c>
      <c r="CA552" s="156">
        <v>50</v>
      </c>
      <c r="CB552" s="325"/>
      <c r="CC552" s="325"/>
      <c r="CD552" s="325"/>
      <c r="CE552" s="325"/>
      <c r="CF552" s="325"/>
      <c r="CH552" s="394"/>
    </row>
    <row r="553" spans="1:86" ht="15" customHeight="1">
      <c r="A553" s="394"/>
      <c r="B553" s="360">
        <f t="shared" si="701"/>
        <v>52</v>
      </c>
      <c r="C553" s="359" t="str">
        <f t="shared" si="671"/>
        <v>exx52</v>
      </c>
      <c r="D553" s="334">
        <f t="shared" si="722"/>
        <v>2</v>
      </c>
      <c r="E553" s="82">
        <f t="shared" si="723"/>
        <v>0</v>
      </c>
      <c r="F553" s="295">
        <f t="shared" si="724"/>
        <v>0</v>
      </c>
      <c r="G553" s="295">
        <f t="shared" si="713"/>
        <v>0</v>
      </c>
      <c r="H553" s="295">
        <f t="shared" si="725"/>
        <v>0</v>
      </c>
      <c r="I553">
        <v>51</v>
      </c>
      <c r="J553" s="325"/>
      <c r="K553" s="325"/>
      <c r="L553" s="325"/>
      <c r="M553" s="325"/>
      <c r="N553" s="325"/>
      <c r="O553" s="394"/>
      <c r="P553" s="360">
        <f t="shared" si="703"/>
        <v>52</v>
      </c>
      <c r="Q553" s="359" t="str">
        <f t="shared" si="672"/>
        <v>exx52</v>
      </c>
      <c r="R553" s="334">
        <f t="shared" si="726"/>
        <v>2</v>
      </c>
      <c r="S553" s="82">
        <f t="shared" si="727"/>
        <v>0</v>
      </c>
      <c r="T553" s="295">
        <f t="shared" si="728"/>
        <v>0</v>
      </c>
      <c r="U553" s="295">
        <f t="shared" si="714"/>
        <v>0</v>
      </c>
      <c r="V553" s="295">
        <f t="shared" si="729"/>
        <v>0</v>
      </c>
      <c r="W553">
        <v>51</v>
      </c>
      <c r="X553" s="325"/>
      <c r="Y553" s="325"/>
      <c r="Z553" s="325"/>
      <c r="AA553" s="325"/>
      <c r="AB553" s="325"/>
      <c r="AC553" s="394"/>
      <c r="AD553" s="360">
        <f t="shared" si="705"/>
        <v>52</v>
      </c>
      <c r="AE553" s="359" t="str">
        <f t="shared" si="673"/>
        <v>exx52</v>
      </c>
      <c r="AF553" s="334">
        <f t="shared" si="730"/>
        <v>2</v>
      </c>
      <c r="AG553" s="82">
        <f t="shared" si="731"/>
        <v>0</v>
      </c>
      <c r="AH553" s="295">
        <f t="shared" si="732"/>
        <v>0</v>
      </c>
      <c r="AI553" s="295">
        <f t="shared" si="715"/>
        <v>0</v>
      </c>
      <c r="AJ553" s="295">
        <f t="shared" si="733"/>
        <v>0</v>
      </c>
      <c r="AK553">
        <v>51</v>
      </c>
      <c r="AL553" s="325"/>
      <c r="AM553" s="325"/>
      <c r="AN553" s="325"/>
      <c r="AO553" s="325"/>
      <c r="AP553" s="325"/>
      <c r="AQ553" s="394"/>
      <c r="AR553" s="360">
        <f t="shared" si="707"/>
        <v>52</v>
      </c>
      <c r="AS553" s="359" t="str">
        <f t="shared" si="719"/>
        <v>exx52</v>
      </c>
      <c r="AT553" s="334">
        <f t="shared" si="734"/>
        <v>2</v>
      </c>
      <c r="AU553" s="82">
        <f t="shared" si="735"/>
        <v>0</v>
      </c>
      <c r="AV553" s="295">
        <f t="shared" si="736"/>
        <v>0</v>
      </c>
      <c r="AW553" s="295">
        <f t="shared" si="716"/>
        <v>0</v>
      </c>
      <c r="AX553" s="295">
        <f t="shared" si="737"/>
        <v>0</v>
      </c>
      <c r="AY553">
        <v>51</v>
      </c>
      <c r="AZ553" s="325"/>
      <c r="BA553" s="325"/>
      <c r="BB553" s="325"/>
      <c r="BC553" s="325"/>
      <c r="BD553" s="325"/>
      <c r="BE553" s="394"/>
      <c r="BF553" s="360">
        <f t="shared" si="709"/>
        <v>52</v>
      </c>
      <c r="BG553" s="359" t="str">
        <f t="shared" si="720"/>
        <v>exx52</v>
      </c>
      <c r="BH553" s="334">
        <f t="shared" si="738"/>
        <v>2</v>
      </c>
      <c r="BI553" s="82">
        <f t="shared" si="739"/>
        <v>0</v>
      </c>
      <c r="BJ553" s="295">
        <f t="shared" si="740"/>
        <v>0</v>
      </c>
      <c r="BK553" s="295">
        <f t="shared" si="717"/>
        <v>0</v>
      </c>
      <c r="BL553" s="295">
        <f t="shared" si="741"/>
        <v>0</v>
      </c>
      <c r="BM553">
        <v>51</v>
      </c>
      <c r="BN553" s="325"/>
      <c r="BO553" s="325"/>
      <c r="BP553" s="325"/>
      <c r="BQ553" s="325"/>
      <c r="BR553" s="325"/>
      <c r="BS553" s="394"/>
      <c r="BT553" s="360">
        <f t="shared" si="711"/>
        <v>52</v>
      </c>
      <c r="BU553" s="359" t="str">
        <f t="shared" si="721"/>
        <v>exx52</v>
      </c>
      <c r="BV553" s="334">
        <f t="shared" si="742"/>
        <v>2</v>
      </c>
      <c r="BW553" s="82">
        <f t="shared" si="743"/>
        <v>0</v>
      </c>
      <c r="BX553" s="295">
        <f t="shared" si="744"/>
        <v>0</v>
      </c>
      <c r="BY553" s="295">
        <f t="shared" si="718"/>
        <v>0</v>
      </c>
      <c r="BZ553" s="295">
        <f t="shared" si="745"/>
        <v>0</v>
      </c>
      <c r="CA553">
        <v>51</v>
      </c>
      <c r="CB553" s="325"/>
      <c r="CC553" s="325"/>
      <c r="CD553" s="325"/>
      <c r="CE553" s="325"/>
      <c r="CF553" s="325"/>
      <c r="CH553" s="394"/>
    </row>
    <row r="554" spans="1:86" ht="15" customHeight="1">
      <c r="A554" s="394"/>
      <c r="B554" s="360">
        <f t="shared" si="701"/>
        <v>53</v>
      </c>
      <c r="C554" s="359" t="str">
        <f t="shared" si="671"/>
        <v>exx53</v>
      </c>
      <c r="D554" s="334">
        <f t="shared" si="722"/>
        <v>2</v>
      </c>
      <c r="E554" s="82">
        <f t="shared" si="723"/>
        <v>0</v>
      </c>
      <c r="F554" s="295">
        <f t="shared" si="724"/>
        <v>0</v>
      </c>
      <c r="G554" s="295">
        <f t="shared" si="713"/>
        <v>0</v>
      </c>
      <c r="H554" s="295">
        <f t="shared" si="725"/>
        <v>0</v>
      </c>
      <c r="I554" s="156">
        <v>52</v>
      </c>
      <c r="J554" s="325"/>
      <c r="K554" s="325"/>
      <c r="L554" s="325"/>
      <c r="M554" s="325"/>
      <c r="N554" s="325"/>
      <c r="O554" s="394"/>
      <c r="P554" s="360">
        <f t="shared" si="703"/>
        <v>53</v>
      </c>
      <c r="Q554" s="359" t="str">
        <f t="shared" si="672"/>
        <v>exx53</v>
      </c>
      <c r="R554" s="334">
        <f t="shared" si="726"/>
        <v>2</v>
      </c>
      <c r="S554" s="82">
        <f t="shared" si="727"/>
        <v>0</v>
      </c>
      <c r="T554" s="295">
        <f t="shared" si="728"/>
        <v>0</v>
      </c>
      <c r="U554" s="295">
        <f t="shared" si="714"/>
        <v>0</v>
      </c>
      <c r="V554" s="295">
        <f t="shared" si="729"/>
        <v>0</v>
      </c>
      <c r="W554" s="156">
        <v>52</v>
      </c>
      <c r="X554" s="325"/>
      <c r="Y554" s="325"/>
      <c r="Z554" s="325"/>
      <c r="AA554" s="325"/>
      <c r="AB554" s="325"/>
      <c r="AC554" s="394"/>
      <c r="AD554" s="360">
        <f t="shared" si="705"/>
        <v>53</v>
      </c>
      <c r="AE554" s="359" t="str">
        <f t="shared" si="673"/>
        <v>exx53</v>
      </c>
      <c r="AF554" s="334">
        <f t="shared" si="730"/>
        <v>2</v>
      </c>
      <c r="AG554" s="82">
        <f t="shared" si="731"/>
        <v>0</v>
      </c>
      <c r="AH554" s="295">
        <f t="shared" si="732"/>
        <v>0</v>
      </c>
      <c r="AI554" s="295">
        <f t="shared" si="715"/>
        <v>0</v>
      </c>
      <c r="AJ554" s="295">
        <f t="shared" si="733"/>
        <v>0</v>
      </c>
      <c r="AK554" s="156">
        <v>52</v>
      </c>
      <c r="AL554" s="325"/>
      <c r="AM554" s="325"/>
      <c r="AN554" s="325"/>
      <c r="AO554" s="325"/>
      <c r="AP554" s="325"/>
      <c r="AQ554" s="394"/>
      <c r="AR554" s="360">
        <f t="shared" si="707"/>
        <v>53</v>
      </c>
      <c r="AS554" s="359" t="str">
        <f t="shared" si="719"/>
        <v>exx53</v>
      </c>
      <c r="AT554" s="334">
        <f t="shared" si="734"/>
        <v>2</v>
      </c>
      <c r="AU554" s="82">
        <f t="shared" si="735"/>
        <v>0</v>
      </c>
      <c r="AV554" s="295">
        <f t="shared" si="736"/>
        <v>0</v>
      </c>
      <c r="AW554" s="295">
        <f t="shared" si="716"/>
        <v>0</v>
      </c>
      <c r="AX554" s="295">
        <f t="shared" si="737"/>
        <v>0</v>
      </c>
      <c r="AY554" s="156">
        <v>52</v>
      </c>
      <c r="AZ554" s="325"/>
      <c r="BA554" s="325"/>
      <c r="BB554" s="325"/>
      <c r="BC554" s="325"/>
      <c r="BD554" s="325"/>
      <c r="BE554" s="394"/>
      <c r="BF554" s="360">
        <f t="shared" si="709"/>
        <v>53</v>
      </c>
      <c r="BG554" s="359" t="str">
        <f t="shared" si="720"/>
        <v>exx53</v>
      </c>
      <c r="BH554" s="334">
        <f t="shared" si="738"/>
        <v>2</v>
      </c>
      <c r="BI554" s="82">
        <f t="shared" si="739"/>
        <v>0</v>
      </c>
      <c r="BJ554" s="295">
        <f t="shared" si="740"/>
        <v>0</v>
      </c>
      <c r="BK554" s="295">
        <f t="shared" si="717"/>
        <v>0</v>
      </c>
      <c r="BL554" s="295">
        <f t="shared" si="741"/>
        <v>0</v>
      </c>
      <c r="BM554" s="156">
        <v>52</v>
      </c>
      <c r="BN554" s="325"/>
      <c r="BO554" s="325"/>
      <c r="BP554" s="325"/>
      <c r="BQ554" s="325"/>
      <c r="BR554" s="325"/>
      <c r="BS554" s="394"/>
      <c r="BT554" s="360">
        <f t="shared" si="711"/>
        <v>53</v>
      </c>
      <c r="BU554" s="359" t="str">
        <f t="shared" si="721"/>
        <v>exx53</v>
      </c>
      <c r="BV554" s="334">
        <f t="shared" si="742"/>
        <v>2</v>
      </c>
      <c r="BW554" s="82">
        <f t="shared" si="743"/>
        <v>0</v>
      </c>
      <c r="BX554" s="295">
        <f t="shared" si="744"/>
        <v>0</v>
      </c>
      <c r="BY554" s="295">
        <f t="shared" si="718"/>
        <v>0</v>
      </c>
      <c r="BZ554" s="295">
        <f t="shared" si="745"/>
        <v>0</v>
      </c>
      <c r="CA554" s="156">
        <v>52</v>
      </c>
      <c r="CB554" s="325"/>
      <c r="CC554" s="325"/>
      <c r="CD554" s="325"/>
      <c r="CE554" s="325"/>
      <c r="CF554" s="325"/>
      <c r="CH554" s="394"/>
    </row>
    <row r="555" spans="1:86" ht="15" customHeight="1">
      <c r="A555" s="394"/>
      <c r="B555" s="360">
        <f t="shared" si="701"/>
        <v>54</v>
      </c>
      <c r="C555" s="359" t="str">
        <f t="shared" si="671"/>
        <v>exx54</v>
      </c>
      <c r="D555" s="334">
        <f t="shared" si="722"/>
        <v>2</v>
      </c>
      <c r="E555" s="82">
        <f t="shared" si="723"/>
        <v>0</v>
      </c>
      <c r="F555" s="295">
        <f t="shared" si="724"/>
        <v>0</v>
      </c>
      <c r="G555" s="295">
        <f t="shared" si="713"/>
        <v>0</v>
      </c>
      <c r="H555" s="295">
        <f t="shared" si="725"/>
        <v>0</v>
      </c>
      <c r="I555">
        <v>53</v>
      </c>
      <c r="J555" s="325"/>
      <c r="K555" s="325"/>
      <c r="L555" s="325"/>
      <c r="M555" s="325"/>
      <c r="N555" s="325"/>
      <c r="O555" s="394"/>
      <c r="P555" s="360">
        <f t="shared" si="703"/>
        <v>54</v>
      </c>
      <c r="Q555" s="359" t="str">
        <f t="shared" si="672"/>
        <v>exx54</v>
      </c>
      <c r="R555" s="334">
        <f t="shared" si="726"/>
        <v>2</v>
      </c>
      <c r="S555" s="82">
        <f t="shared" si="727"/>
        <v>0</v>
      </c>
      <c r="T555" s="295">
        <f t="shared" si="728"/>
        <v>0</v>
      </c>
      <c r="U555" s="295">
        <f t="shared" si="714"/>
        <v>0</v>
      </c>
      <c r="V555" s="295">
        <f t="shared" si="729"/>
        <v>0</v>
      </c>
      <c r="W555">
        <v>53</v>
      </c>
      <c r="X555" s="325"/>
      <c r="Y555" s="325"/>
      <c r="Z555" s="325"/>
      <c r="AA555" s="325"/>
      <c r="AB555" s="325"/>
      <c r="AC555" s="394"/>
      <c r="AD555" s="360">
        <f t="shared" si="705"/>
        <v>54</v>
      </c>
      <c r="AE555" s="359" t="str">
        <f t="shared" si="673"/>
        <v>exx54</v>
      </c>
      <c r="AF555" s="334">
        <f t="shared" si="730"/>
        <v>2</v>
      </c>
      <c r="AG555" s="82">
        <f t="shared" si="731"/>
        <v>0</v>
      </c>
      <c r="AH555" s="295">
        <f t="shared" si="732"/>
        <v>0</v>
      </c>
      <c r="AI555" s="295">
        <f t="shared" si="715"/>
        <v>0</v>
      </c>
      <c r="AJ555" s="295">
        <f t="shared" si="733"/>
        <v>0</v>
      </c>
      <c r="AK555">
        <v>53</v>
      </c>
      <c r="AL555" s="325"/>
      <c r="AM555" s="325"/>
      <c r="AN555" s="325"/>
      <c r="AO555" s="325"/>
      <c r="AP555" s="325"/>
      <c r="AQ555" s="394"/>
      <c r="AR555" s="360">
        <f t="shared" si="707"/>
        <v>54</v>
      </c>
      <c r="AS555" s="359" t="str">
        <f t="shared" si="719"/>
        <v>exx54</v>
      </c>
      <c r="AT555" s="334">
        <f t="shared" si="734"/>
        <v>2</v>
      </c>
      <c r="AU555" s="82">
        <f t="shared" si="735"/>
        <v>0</v>
      </c>
      <c r="AV555" s="295">
        <f t="shared" si="736"/>
        <v>0</v>
      </c>
      <c r="AW555" s="295">
        <f t="shared" si="716"/>
        <v>0</v>
      </c>
      <c r="AX555" s="295">
        <f t="shared" si="737"/>
        <v>0</v>
      </c>
      <c r="AY555">
        <v>53</v>
      </c>
      <c r="AZ555" s="325"/>
      <c r="BA555" s="325"/>
      <c r="BB555" s="325"/>
      <c r="BC555" s="325"/>
      <c r="BD555" s="325"/>
      <c r="BE555" s="394"/>
      <c r="BF555" s="360">
        <f t="shared" si="709"/>
        <v>54</v>
      </c>
      <c r="BG555" s="359" t="str">
        <f t="shared" si="720"/>
        <v>exx54</v>
      </c>
      <c r="BH555" s="334">
        <f t="shared" si="738"/>
        <v>2</v>
      </c>
      <c r="BI555" s="82">
        <f t="shared" si="739"/>
        <v>0</v>
      </c>
      <c r="BJ555" s="295">
        <f t="shared" si="740"/>
        <v>0</v>
      </c>
      <c r="BK555" s="295">
        <f t="shared" si="717"/>
        <v>0</v>
      </c>
      <c r="BL555" s="295">
        <f t="shared" si="741"/>
        <v>0</v>
      </c>
      <c r="BM555">
        <v>53</v>
      </c>
      <c r="BN555" s="325"/>
      <c r="BO555" s="325"/>
      <c r="BP555" s="325"/>
      <c r="BQ555" s="325"/>
      <c r="BR555" s="325"/>
      <c r="BS555" s="394"/>
      <c r="BT555" s="360">
        <f t="shared" si="711"/>
        <v>54</v>
      </c>
      <c r="BU555" s="359" t="str">
        <f t="shared" si="721"/>
        <v>exx54</v>
      </c>
      <c r="BV555" s="334">
        <f t="shared" si="742"/>
        <v>2</v>
      </c>
      <c r="BW555" s="82">
        <f t="shared" si="743"/>
        <v>0</v>
      </c>
      <c r="BX555" s="295">
        <f t="shared" si="744"/>
        <v>0</v>
      </c>
      <c r="BY555" s="295">
        <f t="shared" si="718"/>
        <v>0</v>
      </c>
      <c r="BZ555" s="295">
        <f t="shared" si="745"/>
        <v>0</v>
      </c>
      <c r="CA555">
        <v>53</v>
      </c>
      <c r="CB555" s="325"/>
      <c r="CC555" s="325"/>
      <c r="CD555" s="325"/>
      <c r="CE555" s="325"/>
      <c r="CF555" s="325"/>
      <c r="CH555" s="394"/>
    </row>
    <row r="556" spans="1:86" ht="15" customHeight="1">
      <c r="A556" s="394"/>
      <c r="B556" s="360">
        <f t="shared" si="701"/>
        <v>55</v>
      </c>
      <c r="C556" s="359" t="str">
        <f t="shared" si="671"/>
        <v>exx55</v>
      </c>
      <c r="D556" s="334">
        <f t="shared" si="722"/>
        <v>2</v>
      </c>
      <c r="E556" s="82">
        <f t="shared" si="723"/>
        <v>0</v>
      </c>
      <c r="F556" s="295">
        <f t="shared" si="724"/>
        <v>0</v>
      </c>
      <c r="G556" s="295">
        <f t="shared" si="713"/>
        <v>0</v>
      </c>
      <c r="H556" s="295">
        <f t="shared" si="725"/>
        <v>0</v>
      </c>
      <c r="I556" s="156">
        <v>54</v>
      </c>
      <c r="J556" s="325"/>
      <c r="K556" s="325"/>
      <c r="L556" s="325"/>
      <c r="M556" s="325"/>
      <c r="N556" s="325"/>
      <c r="O556" s="394"/>
      <c r="P556" s="360">
        <f t="shared" si="703"/>
        <v>55</v>
      </c>
      <c r="Q556" s="359" t="str">
        <f t="shared" si="672"/>
        <v>exx55</v>
      </c>
      <c r="R556" s="334">
        <f t="shared" si="726"/>
        <v>2</v>
      </c>
      <c r="S556" s="82">
        <f t="shared" si="727"/>
        <v>0</v>
      </c>
      <c r="T556" s="295">
        <f t="shared" si="728"/>
        <v>0</v>
      </c>
      <c r="U556" s="295">
        <f t="shared" si="714"/>
        <v>0</v>
      </c>
      <c r="V556" s="295">
        <f t="shared" si="729"/>
        <v>0</v>
      </c>
      <c r="W556" s="156">
        <v>54</v>
      </c>
      <c r="X556" s="325"/>
      <c r="Y556" s="325"/>
      <c r="Z556" s="325"/>
      <c r="AA556" s="325"/>
      <c r="AB556" s="325"/>
      <c r="AC556" s="394"/>
      <c r="AD556" s="360">
        <f t="shared" si="705"/>
        <v>55</v>
      </c>
      <c r="AE556" s="359" t="str">
        <f t="shared" si="673"/>
        <v>exx55</v>
      </c>
      <c r="AF556" s="334">
        <f t="shared" si="730"/>
        <v>2</v>
      </c>
      <c r="AG556" s="82">
        <f t="shared" si="731"/>
        <v>0</v>
      </c>
      <c r="AH556" s="295">
        <f t="shared" si="732"/>
        <v>0</v>
      </c>
      <c r="AI556" s="295">
        <f t="shared" si="715"/>
        <v>0</v>
      </c>
      <c r="AJ556" s="295">
        <f t="shared" si="733"/>
        <v>0</v>
      </c>
      <c r="AK556" s="156">
        <v>54</v>
      </c>
      <c r="AL556" s="325"/>
      <c r="AM556" s="325"/>
      <c r="AN556" s="325"/>
      <c r="AO556" s="325"/>
      <c r="AP556" s="325"/>
      <c r="AQ556" s="394"/>
      <c r="AR556" s="360">
        <f t="shared" si="707"/>
        <v>55</v>
      </c>
      <c r="AS556" s="359" t="str">
        <f t="shared" si="719"/>
        <v>exx55</v>
      </c>
      <c r="AT556" s="334">
        <f t="shared" si="734"/>
        <v>2</v>
      </c>
      <c r="AU556" s="82">
        <f t="shared" si="735"/>
        <v>0</v>
      </c>
      <c r="AV556" s="295">
        <f t="shared" si="736"/>
        <v>0</v>
      </c>
      <c r="AW556" s="295">
        <f t="shared" si="716"/>
        <v>0</v>
      </c>
      <c r="AX556" s="295">
        <f t="shared" si="737"/>
        <v>0</v>
      </c>
      <c r="AY556" s="156">
        <v>54</v>
      </c>
      <c r="AZ556" s="325"/>
      <c r="BA556" s="325"/>
      <c r="BB556" s="325"/>
      <c r="BC556" s="325"/>
      <c r="BD556" s="325"/>
      <c r="BE556" s="394"/>
      <c r="BF556" s="360">
        <f t="shared" si="709"/>
        <v>55</v>
      </c>
      <c r="BG556" s="359" t="str">
        <f t="shared" si="720"/>
        <v>exx55</v>
      </c>
      <c r="BH556" s="334">
        <f t="shared" si="738"/>
        <v>2</v>
      </c>
      <c r="BI556" s="82">
        <f t="shared" si="739"/>
        <v>0</v>
      </c>
      <c r="BJ556" s="295">
        <f t="shared" si="740"/>
        <v>0</v>
      </c>
      <c r="BK556" s="295">
        <f t="shared" si="717"/>
        <v>0</v>
      </c>
      <c r="BL556" s="295">
        <f t="shared" si="741"/>
        <v>0</v>
      </c>
      <c r="BM556" s="156">
        <v>54</v>
      </c>
      <c r="BN556" s="325"/>
      <c r="BO556" s="325"/>
      <c r="BP556" s="325"/>
      <c r="BQ556" s="325"/>
      <c r="BR556" s="325"/>
      <c r="BS556" s="394"/>
      <c r="BT556" s="360">
        <f t="shared" si="711"/>
        <v>55</v>
      </c>
      <c r="BU556" s="359" t="str">
        <f t="shared" si="721"/>
        <v>exx55</v>
      </c>
      <c r="BV556" s="334">
        <f t="shared" si="742"/>
        <v>2</v>
      </c>
      <c r="BW556" s="82">
        <f t="shared" si="743"/>
        <v>0</v>
      </c>
      <c r="BX556" s="295">
        <f t="shared" si="744"/>
        <v>0</v>
      </c>
      <c r="BY556" s="295">
        <f t="shared" si="718"/>
        <v>0</v>
      </c>
      <c r="BZ556" s="295">
        <f t="shared" si="745"/>
        <v>0</v>
      </c>
      <c r="CA556" s="156">
        <v>54</v>
      </c>
      <c r="CB556" s="325"/>
      <c r="CC556" s="325"/>
      <c r="CD556" s="325"/>
      <c r="CE556" s="325"/>
      <c r="CF556" s="325"/>
      <c r="CH556" s="394"/>
    </row>
    <row r="557" spans="1:86" ht="15" customHeight="1">
      <c r="A557" s="394"/>
      <c r="B557" s="360">
        <f t="shared" si="701"/>
        <v>56</v>
      </c>
      <c r="C557" s="359" t="str">
        <f t="shared" si="671"/>
        <v>exx56</v>
      </c>
      <c r="D557" s="334">
        <f t="shared" si="722"/>
        <v>2</v>
      </c>
      <c r="E557" s="82">
        <f t="shared" si="723"/>
        <v>0</v>
      </c>
      <c r="F557" s="295">
        <f t="shared" si="724"/>
        <v>0</v>
      </c>
      <c r="G557" s="295">
        <f t="shared" si="713"/>
        <v>0</v>
      </c>
      <c r="H557" s="295">
        <f t="shared" si="725"/>
        <v>0</v>
      </c>
      <c r="I557">
        <v>55</v>
      </c>
      <c r="J557" s="325"/>
      <c r="K557" s="325"/>
      <c r="L557" s="325"/>
      <c r="M557" s="325"/>
      <c r="N557" s="325"/>
      <c r="O557" s="394"/>
      <c r="P557" s="360">
        <f t="shared" si="703"/>
        <v>56</v>
      </c>
      <c r="Q557" s="359" t="str">
        <f t="shared" si="672"/>
        <v>exx56</v>
      </c>
      <c r="R557" s="334">
        <f t="shared" si="726"/>
        <v>2</v>
      </c>
      <c r="S557" s="82">
        <f t="shared" si="727"/>
        <v>0</v>
      </c>
      <c r="T557" s="295">
        <f t="shared" si="728"/>
        <v>0</v>
      </c>
      <c r="U557" s="295">
        <f t="shared" si="714"/>
        <v>0</v>
      </c>
      <c r="V557" s="295">
        <f t="shared" si="729"/>
        <v>0</v>
      </c>
      <c r="W557">
        <v>55</v>
      </c>
      <c r="X557" s="325"/>
      <c r="Y557" s="325"/>
      <c r="Z557" s="325"/>
      <c r="AA557" s="325"/>
      <c r="AB557" s="325"/>
      <c r="AC557" s="394"/>
      <c r="AD557" s="360">
        <f t="shared" si="705"/>
        <v>56</v>
      </c>
      <c r="AE557" s="359" t="str">
        <f t="shared" si="673"/>
        <v>exx56</v>
      </c>
      <c r="AF557" s="334">
        <f t="shared" si="730"/>
        <v>2</v>
      </c>
      <c r="AG557" s="82">
        <f t="shared" si="731"/>
        <v>0</v>
      </c>
      <c r="AH557" s="295">
        <f t="shared" si="732"/>
        <v>0</v>
      </c>
      <c r="AI557" s="295">
        <f t="shared" si="715"/>
        <v>0</v>
      </c>
      <c r="AJ557" s="295">
        <f t="shared" si="733"/>
        <v>0</v>
      </c>
      <c r="AK557">
        <v>55</v>
      </c>
      <c r="AL557" s="325"/>
      <c r="AM557" s="325"/>
      <c r="AN557" s="325"/>
      <c r="AO557" s="325"/>
      <c r="AP557" s="325"/>
      <c r="AQ557" s="394"/>
      <c r="AR557" s="360">
        <f t="shared" si="707"/>
        <v>56</v>
      </c>
      <c r="AS557" s="359" t="str">
        <f t="shared" si="719"/>
        <v>exx56</v>
      </c>
      <c r="AT557" s="334">
        <f t="shared" si="734"/>
        <v>2</v>
      </c>
      <c r="AU557" s="82">
        <f t="shared" si="735"/>
        <v>0</v>
      </c>
      <c r="AV557" s="295">
        <f t="shared" si="736"/>
        <v>0</v>
      </c>
      <c r="AW557" s="295">
        <f t="shared" si="716"/>
        <v>0</v>
      </c>
      <c r="AX557" s="295">
        <f t="shared" si="737"/>
        <v>0</v>
      </c>
      <c r="AY557">
        <v>55</v>
      </c>
      <c r="AZ557" s="325"/>
      <c r="BA557" s="325"/>
      <c r="BB557" s="325"/>
      <c r="BC557" s="325"/>
      <c r="BD557" s="325"/>
      <c r="BE557" s="394"/>
      <c r="BF557" s="360">
        <f t="shared" si="709"/>
        <v>56</v>
      </c>
      <c r="BG557" s="359" t="str">
        <f t="shared" si="720"/>
        <v>exx56</v>
      </c>
      <c r="BH557" s="334">
        <f t="shared" si="738"/>
        <v>2</v>
      </c>
      <c r="BI557" s="82">
        <f t="shared" si="739"/>
        <v>0</v>
      </c>
      <c r="BJ557" s="295">
        <f t="shared" si="740"/>
        <v>0</v>
      </c>
      <c r="BK557" s="295">
        <f t="shared" si="717"/>
        <v>0</v>
      </c>
      <c r="BL557" s="295">
        <f t="shared" si="741"/>
        <v>0</v>
      </c>
      <c r="BM557">
        <v>55</v>
      </c>
      <c r="BN557" s="325"/>
      <c r="BO557" s="325"/>
      <c r="BP557" s="325"/>
      <c r="BQ557" s="325"/>
      <c r="BR557" s="325"/>
      <c r="BS557" s="394"/>
      <c r="BT557" s="360">
        <f t="shared" si="711"/>
        <v>56</v>
      </c>
      <c r="BU557" s="359" t="str">
        <f t="shared" si="721"/>
        <v>exx56</v>
      </c>
      <c r="BV557" s="334">
        <f t="shared" si="742"/>
        <v>2</v>
      </c>
      <c r="BW557" s="82">
        <f t="shared" si="743"/>
        <v>0</v>
      </c>
      <c r="BX557" s="295">
        <f t="shared" si="744"/>
        <v>0</v>
      </c>
      <c r="BY557" s="295">
        <f t="shared" si="718"/>
        <v>0</v>
      </c>
      <c r="BZ557" s="295">
        <f t="shared" si="745"/>
        <v>0</v>
      </c>
      <c r="CA557">
        <v>55</v>
      </c>
      <c r="CB557" s="325"/>
      <c r="CC557" s="325"/>
      <c r="CD557" s="325"/>
      <c r="CE557" s="325"/>
      <c r="CF557" s="325"/>
      <c r="CH557" s="394"/>
    </row>
    <row r="558" spans="1:86" ht="15" customHeight="1">
      <c r="A558" s="394"/>
      <c r="B558" s="360">
        <f t="shared" si="701"/>
        <v>57</v>
      </c>
      <c r="C558" s="359" t="str">
        <f t="shared" si="671"/>
        <v>exx57</v>
      </c>
      <c r="D558" s="334">
        <f t="shared" si="722"/>
        <v>2</v>
      </c>
      <c r="E558" s="82">
        <f t="shared" si="723"/>
        <v>0</v>
      </c>
      <c r="F558" s="295">
        <f t="shared" si="724"/>
        <v>0</v>
      </c>
      <c r="G558" s="295">
        <f t="shared" si="713"/>
        <v>0</v>
      </c>
      <c r="H558" s="295">
        <f t="shared" si="725"/>
        <v>0</v>
      </c>
      <c r="I558" s="156">
        <v>56</v>
      </c>
      <c r="J558" s="325"/>
      <c r="K558" s="325"/>
      <c r="L558" s="325"/>
      <c r="M558" s="325"/>
      <c r="N558" s="325"/>
      <c r="O558" s="394"/>
      <c r="P558" s="360">
        <f t="shared" si="703"/>
        <v>57</v>
      </c>
      <c r="Q558" s="359" t="str">
        <f t="shared" si="672"/>
        <v>exx57</v>
      </c>
      <c r="R558" s="334">
        <f t="shared" si="726"/>
        <v>2</v>
      </c>
      <c r="S558" s="82">
        <f t="shared" si="727"/>
        <v>0</v>
      </c>
      <c r="T558" s="295">
        <f t="shared" si="728"/>
        <v>0</v>
      </c>
      <c r="U558" s="295">
        <f t="shared" si="714"/>
        <v>0</v>
      </c>
      <c r="V558" s="295">
        <f t="shared" si="729"/>
        <v>0</v>
      </c>
      <c r="W558" s="156">
        <v>56</v>
      </c>
      <c r="X558" s="325"/>
      <c r="Y558" s="325"/>
      <c r="Z558" s="325"/>
      <c r="AA558" s="325"/>
      <c r="AB558" s="325"/>
      <c r="AC558" s="394"/>
      <c r="AD558" s="360">
        <f t="shared" si="705"/>
        <v>57</v>
      </c>
      <c r="AE558" s="359" t="str">
        <f t="shared" si="673"/>
        <v>exx57</v>
      </c>
      <c r="AF558" s="334">
        <f t="shared" si="730"/>
        <v>2</v>
      </c>
      <c r="AG558" s="82">
        <f t="shared" si="731"/>
        <v>0</v>
      </c>
      <c r="AH558" s="295">
        <f t="shared" si="732"/>
        <v>0</v>
      </c>
      <c r="AI558" s="295">
        <f t="shared" si="715"/>
        <v>0</v>
      </c>
      <c r="AJ558" s="295">
        <f t="shared" si="733"/>
        <v>0</v>
      </c>
      <c r="AK558" s="156">
        <v>56</v>
      </c>
      <c r="AL558" s="325"/>
      <c r="AM558" s="325"/>
      <c r="AN558" s="325"/>
      <c r="AO558" s="325"/>
      <c r="AP558" s="325"/>
      <c r="AQ558" s="394"/>
      <c r="AR558" s="360">
        <f t="shared" si="707"/>
        <v>57</v>
      </c>
      <c r="AS558" s="359" t="str">
        <f t="shared" si="719"/>
        <v>exx57</v>
      </c>
      <c r="AT558" s="334">
        <f t="shared" si="734"/>
        <v>2</v>
      </c>
      <c r="AU558" s="82">
        <f t="shared" si="735"/>
        <v>0</v>
      </c>
      <c r="AV558" s="295">
        <f t="shared" si="736"/>
        <v>0</v>
      </c>
      <c r="AW558" s="295">
        <f t="shared" si="716"/>
        <v>0</v>
      </c>
      <c r="AX558" s="295">
        <f t="shared" si="737"/>
        <v>0</v>
      </c>
      <c r="AY558" s="156">
        <v>56</v>
      </c>
      <c r="AZ558" s="325"/>
      <c r="BA558" s="325"/>
      <c r="BB558" s="325"/>
      <c r="BC558" s="325"/>
      <c r="BD558" s="325"/>
      <c r="BE558" s="394"/>
      <c r="BF558" s="360">
        <f t="shared" si="709"/>
        <v>57</v>
      </c>
      <c r="BG558" s="359" t="str">
        <f t="shared" si="720"/>
        <v>exx57</v>
      </c>
      <c r="BH558" s="334">
        <f t="shared" si="738"/>
        <v>2</v>
      </c>
      <c r="BI558" s="82">
        <f t="shared" si="739"/>
        <v>0</v>
      </c>
      <c r="BJ558" s="295">
        <f t="shared" si="740"/>
        <v>0</v>
      </c>
      <c r="BK558" s="295">
        <f t="shared" si="717"/>
        <v>0</v>
      </c>
      <c r="BL558" s="295">
        <f t="shared" si="741"/>
        <v>0</v>
      </c>
      <c r="BM558" s="156">
        <v>56</v>
      </c>
      <c r="BN558" s="325"/>
      <c r="BO558" s="325"/>
      <c r="BP558" s="325"/>
      <c r="BQ558" s="325"/>
      <c r="BR558" s="325"/>
      <c r="BS558" s="394"/>
      <c r="BT558" s="360">
        <f t="shared" si="711"/>
        <v>57</v>
      </c>
      <c r="BU558" s="359" t="str">
        <f t="shared" si="721"/>
        <v>exx57</v>
      </c>
      <c r="BV558" s="334">
        <f t="shared" si="742"/>
        <v>2</v>
      </c>
      <c r="BW558" s="82">
        <f t="shared" si="743"/>
        <v>0</v>
      </c>
      <c r="BX558" s="295">
        <f t="shared" si="744"/>
        <v>0</v>
      </c>
      <c r="BY558" s="295">
        <f t="shared" si="718"/>
        <v>0</v>
      </c>
      <c r="BZ558" s="295">
        <f t="shared" si="745"/>
        <v>0</v>
      </c>
      <c r="CA558" s="156">
        <v>56</v>
      </c>
      <c r="CB558" s="325"/>
      <c r="CC558" s="325"/>
      <c r="CD558" s="325"/>
      <c r="CE558" s="325"/>
      <c r="CF558" s="325"/>
      <c r="CH558" s="394"/>
    </row>
    <row r="559" spans="1:86" ht="15" customHeight="1">
      <c r="A559" s="394"/>
      <c r="B559" s="360">
        <f t="shared" si="701"/>
        <v>58</v>
      </c>
      <c r="C559" s="359" t="str">
        <f t="shared" si="671"/>
        <v>exx58</v>
      </c>
      <c r="D559" s="334">
        <f t="shared" si="722"/>
        <v>2</v>
      </c>
      <c r="E559" s="82">
        <f t="shared" si="723"/>
        <v>0</v>
      </c>
      <c r="F559" s="295">
        <f t="shared" si="724"/>
        <v>0</v>
      </c>
      <c r="G559" s="295">
        <f t="shared" si="713"/>
        <v>0</v>
      </c>
      <c r="H559" s="295">
        <f t="shared" si="725"/>
        <v>0</v>
      </c>
      <c r="I559">
        <v>57</v>
      </c>
      <c r="J559" s="325"/>
      <c r="K559" s="325"/>
      <c r="L559" s="325"/>
      <c r="M559" s="325"/>
      <c r="N559" s="325"/>
      <c r="O559" s="394"/>
      <c r="P559" s="360">
        <f t="shared" si="703"/>
        <v>58</v>
      </c>
      <c r="Q559" s="359" t="str">
        <f t="shared" si="672"/>
        <v>exx58</v>
      </c>
      <c r="R559" s="334">
        <f t="shared" si="726"/>
        <v>2</v>
      </c>
      <c r="S559" s="82">
        <f t="shared" si="727"/>
        <v>0</v>
      </c>
      <c r="T559" s="295">
        <f t="shared" si="728"/>
        <v>0</v>
      </c>
      <c r="U559" s="295">
        <f t="shared" si="714"/>
        <v>0</v>
      </c>
      <c r="V559" s="295">
        <f t="shared" si="729"/>
        <v>0</v>
      </c>
      <c r="W559">
        <v>57</v>
      </c>
      <c r="X559" s="325"/>
      <c r="Y559" s="325"/>
      <c r="Z559" s="325"/>
      <c r="AA559" s="325"/>
      <c r="AB559" s="325"/>
      <c r="AC559" s="394"/>
      <c r="AD559" s="360">
        <f t="shared" si="705"/>
        <v>58</v>
      </c>
      <c r="AE559" s="359" t="str">
        <f t="shared" si="673"/>
        <v>exx58</v>
      </c>
      <c r="AF559" s="334">
        <f t="shared" si="730"/>
        <v>2</v>
      </c>
      <c r="AG559" s="82">
        <f t="shared" si="731"/>
        <v>0</v>
      </c>
      <c r="AH559" s="295">
        <f t="shared" si="732"/>
        <v>0</v>
      </c>
      <c r="AI559" s="295">
        <f t="shared" si="715"/>
        <v>0</v>
      </c>
      <c r="AJ559" s="295">
        <f t="shared" si="733"/>
        <v>0</v>
      </c>
      <c r="AK559">
        <v>57</v>
      </c>
      <c r="AL559" s="325"/>
      <c r="AM559" s="325"/>
      <c r="AN559" s="325"/>
      <c r="AO559" s="325"/>
      <c r="AP559" s="325"/>
      <c r="AQ559" s="394"/>
      <c r="AR559" s="360">
        <f t="shared" si="707"/>
        <v>58</v>
      </c>
      <c r="AS559" s="359" t="str">
        <f t="shared" si="719"/>
        <v>exx58</v>
      </c>
      <c r="AT559" s="334">
        <f t="shared" si="734"/>
        <v>2</v>
      </c>
      <c r="AU559" s="82">
        <f t="shared" si="735"/>
        <v>0</v>
      </c>
      <c r="AV559" s="295">
        <f t="shared" si="736"/>
        <v>0</v>
      </c>
      <c r="AW559" s="295">
        <f t="shared" si="716"/>
        <v>0</v>
      </c>
      <c r="AX559" s="295">
        <f t="shared" si="737"/>
        <v>0</v>
      </c>
      <c r="AY559">
        <v>57</v>
      </c>
      <c r="AZ559" s="325"/>
      <c r="BA559" s="325"/>
      <c r="BB559" s="325"/>
      <c r="BC559" s="325"/>
      <c r="BD559" s="325"/>
      <c r="BE559" s="394"/>
      <c r="BF559" s="360">
        <f t="shared" si="709"/>
        <v>58</v>
      </c>
      <c r="BG559" s="359" t="str">
        <f t="shared" si="720"/>
        <v>exx58</v>
      </c>
      <c r="BH559" s="334">
        <f t="shared" si="738"/>
        <v>2</v>
      </c>
      <c r="BI559" s="82">
        <f t="shared" si="739"/>
        <v>0</v>
      </c>
      <c r="BJ559" s="295">
        <f t="shared" si="740"/>
        <v>0</v>
      </c>
      <c r="BK559" s="295">
        <f t="shared" si="717"/>
        <v>0</v>
      </c>
      <c r="BL559" s="295">
        <f t="shared" si="741"/>
        <v>0</v>
      </c>
      <c r="BM559">
        <v>57</v>
      </c>
      <c r="BN559" s="325"/>
      <c r="BO559" s="325"/>
      <c r="BP559" s="325"/>
      <c r="BQ559" s="325"/>
      <c r="BR559" s="325"/>
      <c r="BS559" s="394"/>
      <c r="BT559" s="360">
        <f t="shared" si="711"/>
        <v>58</v>
      </c>
      <c r="BU559" s="359" t="str">
        <f t="shared" si="721"/>
        <v>exx58</v>
      </c>
      <c r="BV559" s="334">
        <f t="shared" si="742"/>
        <v>2</v>
      </c>
      <c r="BW559" s="82">
        <f t="shared" si="743"/>
        <v>0</v>
      </c>
      <c r="BX559" s="295">
        <f t="shared" si="744"/>
        <v>0</v>
      </c>
      <c r="BY559" s="295">
        <f t="shared" si="718"/>
        <v>0</v>
      </c>
      <c r="BZ559" s="295">
        <f t="shared" si="745"/>
        <v>0</v>
      </c>
      <c r="CA559">
        <v>57</v>
      </c>
      <c r="CB559" s="325"/>
      <c r="CC559" s="325"/>
      <c r="CD559" s="325"/>
      <c r="CE559" s="325"/>
      <c r="CF559" s="325"/>
      <c r="CH559" s="394"/>
    </row>
    <row r="560" spans="1:86" ht="15" customHeight="1">
      <c r="A560" s="394"/>
      <c r="B560" s="360">
        <f t="shared" si="701"/>
        <v>59</v>
      </c>
      <c r="C560" s="359" t="str">
        <f t="shared" si="671"/>
        <v>exx59</v>
      </c>
      <c r="D560" s="334">
        <f t="shared" si="722"/>
        <v>2</v>
      </c>
      <c r="E560" s="82">
        <f t="shared" si="723"/>
        <v>0</v>
      </c>
      <c r="F560" s="295">
        <f t="shared" si="724"/>
        <v>0</v>
      </c>
      <c r="G560" s="295">
        <f t="shared" si="713"/>
        <v>0</v>
      </c>
      <c r="H560" s="295">
        <f t="shared" si="725"/>
        <v>0</v>
      </c>
      <c r="I560" s="156">
        <v>58</v>
      </c>
      <c r="J560" s="325"/>
      <c r="K560" s="325"/>
      <c r="L560" s="325"/>
      <c r="M560" s="325"/>
      <c r="N560" s="325"/>
      <c r="O560" s="394"/>
      <c r="P560" s="360">
        <f t="shared" si="703"/>
        <v>59</v>
      </c>
      <c r="Q560" s="359" t="str">
        <f t="shared" si="672"/>
        <v>exx59</v>
      </c>
      <c r="R560" s="334">
        <f t="shared" si="726"/>
        <v>2</v>
      </c>
      <c r="S560" s="82">
        <f t="shared" si="727"/>
        <v>0</v>
      </c>
      <c r="T560" s="295">
        <f t="shared" si="728"/>
        <v>0</v>
      </c>
      <c r="U560" s="295">
        <f t="shared" si="714"/>
        <v>0</v>
      </c>
      <c r="V560" s="295">
        <f t="shared" si="729"/>
        <v>0</v>
      </c>
      <c r="W560" s="156">
        <v>58</v>
      </c>
      <c r="X560" s="325"/>
      <c r="Y560" s="325"/>
      <c r="Z560" s="325"/>
      <c r="AA560" s="325"/>
      <c r="AB560" s="325"/>
      <c r="AC560" s="394"/>
      <c r="AD560" s="360">
        <f t="shared" si="705"/>
        <v>59</v>
      </c>
      <c r="AE560" s="359" t="str">
        <f t="shared" si="673"/>
        <v>exx59</v>
      </c>
      <c r="AF560" s="334">
        <f t="shared" si="730"/>
        <v>2</v>
      </c>
      <c r="AG560" s="82">
        <f t="shared" si="731"/>
        <v>0</v>
      </c>
      <c r="AH560" s="295">
        <f t="shared" si="732"/>
        <v>0</v>
      </c>
      <c r="AI560" s="295">
        <f t="shared" si="715"/>
        <v>0</v>
      </c>
      <c r="AJ560" s="295">
        <f t="shared" si="733"/>
        <v>0</v>
      </c>
      <c r="AK560" s="156">
        <v>58</v>
      </c>
      <c r="AL560" s="325"/>
      <c r="AM560" s="325"/>
      <c r="AN560" s="325"/>
      <c r="AO560" s="325"/>
      <c r="AP560" s="325"/>
      <c r="AQ560" s="394"/>
      <c r="AR560" s="360">
        <f t="shared" si="707"/>
        <v>59</v>
      </c>
      <c r="AS560" s="359" t="str">
        <f t="shared" si="719"/>
        <v>exx59</v>
      </c>
      <c r="AT560" s="334">
        <f t="shared" si="734"/>
        <v>2</v>
      </c>
      <c r="AU560" s="82">
        <f t="shared" si="735"/>
        <v>0</v>
      </c>
      <c r="AV560" s="295">
        <f t="shared" si="736"/>
        <v>0</v>
      </c>
      <c r="AW560" s="295">
        <f t="shared" si="716"/>
        <v>0</v>
      </c>
      <c r="AX560" s="295">
        <f t="shared" si="737"/>
        <v>0</v>
      </c>
      <c r="AY560" s="156">
        <v>58</v>
      </c>
      <c r="AZ560" s="325"/>
      <c r="BA560" s="325"/>
      <c r="BB560" s="325"/>
      <c r="BC560" s="325"/>
      <c r="BD560" s="325"/>
      <c r="BE560" s="394"/>
      <c r="BF560" s="360">
        <f t="shared" si="709"/>
        <v>59</v>
      </c>
      <c r="BG560" s="359" t="str">
        <f t="shared" si="720"/>
        <v>exx59</v>
      </c>
      <c r="BH560" s="334">
        <f t="shared" si="738"/>
        <v>2</v>
      </c>
      <c r="BI560" s="82">
        <f t="shared" si="739"/>
        <v>0</v>
      </c>
      <c r="BJ560" s="295">
        <f t="shared" si="740"/>
        <v>0</v>
      </c>
      <c r="BK560" s="295">
        <f t="shared" si="717"/>
        <v>0</v>
      </c>
      <c r="BL560" s="295">
        <f t="shared" si="741"/>
        <v>0</v>
      </c>
      <c r="BM560" s="156">
        <v>58</v>
      </c>
      <c r="BN560" s="325"/>
      <c r="BO560" s="325"/>
      <c r="BP560" s="325"/>
      <c r="BQ560" s="325"/>
      <c r="BR560" s="325"/>
      <c r="BS560" s="394"/>
      <c r="BT560" s="360">
        <f t="shared" si="711"/>
        <v>59</v>
      </c>
      <c r="BU560" s="359" t="str">
        <f t="shared" si="721"/>
        <v>exx59</v>
      </c>
      <c r="BV560" s="334">
        <f t="shared" si="742"/>
        <v>2</v>
      </c>
      <c r="BW560" s="82">
        <f t="shared" si="743"/>
        <v>0</v>
      </c>
      <c r="BX560" s="295">
        <f t="shared" si="744"/>
        <v>0</v>
      </c>
      <c r="BY560" s="295">
        <f t="shared" si="718"/>
        <v>0</v>
      </c>
      <c r="BZ560" s="295">
        <f t="shared" si="745"/>
        <v>0</v>
      </c>
      <c r="CA560" s="156">
        <v>58</v>
      </c>
      <c r="CB560" s="325"/>
      <c r="CC560" s="325"/>
      <c r="CD560" s="325"/>
      <c r="CE560" s="325"/>
      <c r="CF560" s="325"/>
      <c r="CH560" s="394"/>
    </row>
    <row r="561" spans="1:86" ht="15" customHeight="1">
      <c r="A561" s="394"/>
      <c r="B561" s="360">
        <f t="shared" si="701"/>
        <v>60</v>
      </c>
      <c r="C561" s="359" t="str">
        <f t="shared" si="671"/>
        <v>exx60</v>
      </c>
      <c r="D561" s="334">
        <f t="shared" si="722"/>
        <v>2</v>
      </c>
      <c r="E561" s="82">
        <f t="shared" si="723"/>
        <v>0</v>
      </c>
      <c r="F561" s="295">
        <f t="shared" si="724"/>
        <v>0</v>
      </c>
      <c r="G561" s="295">
        <f t="shared" si="713"/>
        <v>0</v>
      </c>
      <c r="H561" s="295">
        <f t="shared" si="725"/>
        <v>0</v>
      </c>
      <c r="I561">
        <v>59</v>
      </c>
      <c r="J561" s="325"/>
      <c r="K561" s="325"/>
      <c r="L561" s="325"/>
      <c r="M561" s="325"/>
      <c r="N561" s="325"/>
      <c r="O561" s="394"/>
      <c r="P561" s="360">
        <f t="shared" si="703"/>
        <v>60</v>
      </c>
      <c r="Q561" s="359" t="str">
        <f t="shared" si="672"/>
        <v>exx60</v>
      </c>
      <c r="R561" s="334">
        <f t="shared" si="726"/>
        <v>2</v>
      </c>
      <c r="S561" s="82">
        <f t="shared" si="727"/>
        <v>0</v>
      </c>
      <c r="T561" s="295">
        <f t="shared" si="728"/>
        <v>0</v>
      </c>
      <c r="U561" s="295">
        <f t="shared" si="714"/>
        <v>0</v>
      </c>
      <c r="V561" s="295">
        <f t="shared" si="729"/>
        <v>0</v>
      </c>
      <c r="W561">
        <v>59</v>
      </c>
      <c r="X561" s="325"/>
      <c r="Y561" s="325"/>
      <c r="Z561" s="325"/>
      <c r="AA561" s="325"/>
      <c r="AB561" s="325"/>
      <c r="AC561" s="394"/>
      <c r="AD561" s="360">
        <f t="shared" si="705"/>
        <v>60</v>
      </c>
      <c r="AE561" s="359" t="str">
        <f t="shared" si="673"/>
        <v>exx60</v>
      </c>
      <c r="AF561" s="334">
        <f t="shared" si="730"/>
        <v>2</v>
      </c>
      <c r="AG561" s="82">
        <f t="shared" si="731"/>
        <v>0</v>
      </c>
      <c r="AH561" s="295">
        <f t="shared" si="732"/>
        <v>0</v>
      </c>
      <c r="AI561" s="295">
        <f t="shared" si="715"/>
        <v>0</v>
      </c>
      <c r="AJ561" s="295">
        <f t="shared" si="733"/>
        <v>0</v>
      </c>
      <c r="AK561">
        <v>59</v>
      </c>
      <c r="AL561" s="325"/>
      <c r="AM561" s="325"/>
      <c r="AN561" s="325"/>
      <c r="AO561" s="325"/>
      <c r="AP561" s="325"/>
      <c r="AQ561" s="394"/>
      <c r="AR561" s="360">
        <f t="shared" si="707"/>
        <v>60</v>
      </c>
      <c r="AS561" s="359" t="str">
        <f t="shared" si="719"/>
        <v>exx60</v>
      </c>
      <c r="AT561" s="334">
        <f t="shared" si="734"/>
        <v>2</v>
      </c>
      <c r="AU561" s="82">
        <f t="shared" si="735"/>
        <v>0</v>
      </c>
      <c r="AV561" s="295">
        <f t="shared" si="736"/>
        <v>0</v>
      </c>
      <c r="AW561" s="295">
        <f t="shared" si="716"/>
        <v>0</v>
      </c>
      <c r="AX561" s="295">
        <f t="shared" si="737"/>
        <v>0</v>
      </c>
      <c r="AY561">
        <v>59</v>
      </c>
      <c r="AZ561" s="325"/>
      <c r="BA561" s="325"/>
      <c r="BB561" s="325"/>
      <c r="BC561" s="325"/>
      <c r="BD561" s="325"/>
      <c r="BE561" s="394"/>
      <c r="BF561" s="360">
        <f t="shared" si="709"/>
        <v>60</v>
      </c>
      <c r="BG561" s="359" t="str">
        <f t="shared" si="720"/>
        <v>exx60</v>
      </c>
      <c r="BH561" s="334">
        <f t="shared" si="738"/>
        <v>2</v>
      </c>
      <c r="BI561" s="82">
        <f t="shared" si="739"/>
        <v>0</v>
      </c>
      <c r="BJ561" s="295">
        <f t="shared" si="740"/>
        <v>0</v>
      </c>
      <c r="BK561" s="295">
        <f t="shared" si="717"/>
        <v>0</v>
      </c>
      <c r="BL561" s="295">
        <f t="shared" si="741"/>
        <v>0</v>
      </c>
      <c r="BM561">
        <v>59</v>
      </c>
      <c r="BN561" s="325"/>
      <c r="BO561" s="325"/>
      <c r="BP561" s="325"/>
      <c r="BQ561" s="325"/>
      <c r="BR561" s="325"/>
      <c r="BS561" s="394"/>
      <c r="BT561" s="360">
        <f t="shared" si="711"/>
        <v>60</v>
      </c>
      <c r="BU561" s="359" t="str">
        <f t="shared" si="721"/>
        <v>exx60</v>
      </c>
      <c r="BV561" s="334">
        <f t="shared" si="742"/>
        <v>2</v>
      </c>
      <c r="BW561" s="82">
        <f t="shared" si="743"/>
        <v>0</v>
      </c>
      <c r="BX561" s="295">
        <f t="shared" si="744"/>
        <v>0</v>
      </c>
      <c r="BY561" s="295">
        <f t="shared" si="718"/>
        <v>0</v>
      </c>
      <c r="BZ561" s="295">
        <f t="shared" si="745"/>
        <v>0</v>
      </c>
      <c r="CA561">
        <v>59</v>
      </c>
      <c r="CB561" s="325"/>
      <c r="CC561" s="325"/>
      <c r="CD561" s="325"/>
      <c r="CE561" s="325"/>
      <c r="CF561" s="325"/>
      <c r="CH561" s="394"/>
    </row>
    <row r="562" spans="1:86" ht="15" customHeight="1">
      <c r="A562" s="394"/>
      <c r="B562" s="360">
        <f t="shared" si="701"/>
        <v>61</v>
      </c>
      <c r="C562" s="359" t="str">
        <f t="shared" si="671"/>
        <v>exx61</v>
      </c>
      <c r="D562" s="334">
        <f t="shared" si="722"/>
        <v>2</v>
      </c>
      <c r="E562" s="82">
        <f t="shared" si="723"/>
        <v>0</v>
      </c>
      <c r="F562" s="295">
        <f t="shared" si="724"/>
        <v>0</v>
      </c>
      <c r="G562" s="295">
        <f t="shared" si="713"/>
        <v>0</v>
      </c>
      <c r="H562" s="295">
        <f t="shared" si="725"/>
        <v>0</v>
      </c>
      <c r="I562" s="156">
        <v>60</v>
      </c>
      <c r="J562" s="325"/>
      <c r="K562" s="325"/>
      <c r="L562" s="325"/>
      <c r="M562" s="325"/>
      <c r="N562" s="325"/>
      <c r="O562" s="394"/>
      <c r="P562" s="360">
        <f t="shared" si="703"/>
        <v>61</v>
      </c>
      <c r="Q562" s="359" t="str">
        <f t="shared" si="672"/>
        <v>exx61</v>
      </c>
      <c r="R562" s="334">
        <f t="shared" si="726"/>
        <v>2</v>
      </c>
      <c r="S562" s="82">
        <f t="shared" si="727"/>
        <v>0</v>
      </c>
      <c r="T562" s="295">
        <f t="shared" si="728"/>
        <v>0</v>
      </c>
      <c r="U562" s="295">
        <f t="shared" si="714"/>
        <v>0</v>
      </c>
      <c r="V562" s="295">
        <f t="shared" si="729"/>
        <v>0</v>
      </c>
      <c r="W562" s="156">
        <v>60</v>
      </c>
      <c r="X562" s="325"/>
      <c r="Y562" s="325"/>
      <c r="Z562" s="325"/>
      <c r="AA562" s="325"/>
      <c r="AB562" s="325"/>
      <c r="AC562" s="394"/>
      <c r="AD562" s="360">
        <f t="shared" si="705"/>
        <v>61</v>
      </c>
      <c r="AE562" s="359" t="str">
        <f t="shared" si="673"/>
        <v>exx61</v>
      </c>
      <c r="AF562" s="334">
        <f t="shared" si="730"/>
        <v>2</v>
      </c>
      <c r="AG562" s="82">
        <f t="shared" si="731"/>
        <v>0</v>
      </c>
      <c r="AH562" s="295">
        <f t="shared" si="732"/>
        <v>0</v>
      </c>
      <c r="AI562" s="295">
        <f t="shared" si="715"/>
        <v>0</v>
      </c>
      <c r="AJ562" s="295">
        <f t="shared" si="733"/>
        <v>0</v>
      </c>
      <c r="AK562" s="156">
        <v>60</v>
      </c>
      <c r="AL562" s="325"/>
      <c r="AM562" s="325"/>
      <c r="AN562" s="325"/>
      <c r="AO562" s="325"/>
      <c r="AP562" s="325"/>
      <c r="AQ562" s="394"/>
      <c r="AR562" s="360">
        <f t="shared" si="707"/>
        <v>61</v>
      </c>
      <c r="AS562" s="359" t="str">
        <f t="shared" si="719"/>
        <v>exx61</v>
      </c>
      <c r="AT562" s="334">
        <f t="shared" si="734"/>
        <v>2</v>
      </c>
      <c r="AU562" s="82">
        <f t="shared" si="735"/>
        <v>0</v>
      </c>
      <c r="AV562" s="295">
        <f t="shared" si="736"/>
        <v>0</v>
      </c>
      <c r="AW562" s="295">
        <f t="shared" si="716"/>
        <v>0</v>
      </c>
      <c r="AX562" s="295">
        <f t="shared" si="737"/>
        <v>0</v>
      </c>
      <c r="AY562" s="156">
        <v>60</v>
      </c>
      <c r="AZ562" s="325"/>
      <c r="BA562" s="325"/>
      <c r="BB562" s="325"/>
      <c r="BC562" s="325"/>
      <c r="BD562" s="325"/>
      <c r="BE562" s="394"/>
      <c r="BF562" s="360">
        <f t="shared" si="709"/>
        <v>61</v>
      </c>
      <c r="BG562" s="359" t="str">
        <f t="shared" si="720"/>
        <v>exx61</v>
      </c>
      <c r="BH562" s="334">
        <f t="shared" si="738"/>
        <v>2</v>
      </c>
      <c r="BI562" s="82">
        <f t="shared" si="739"/>
        <v>0</v>
      </c>
      <c r="BJ562" s="295">
        <f t="shared" si="740"/>
        <v>0</v>
      </c>
      <c r="BK562" s="295">
        <f t="shared" si="717"/>
        <v>0</v>
      </c>
      <c r="BL562" s="295">
        <f t="shared" si="741"/>
        <v>0</v>
      </c>
      <c r="BM562" s="156">
        <v>60</v>
      </c>
      <c r="BN562" s="325"/>
      <c r="BO562" s="325"/>
      <c r="BP562" s="325"/>
      <c r="BQ562" s="325"/>
      <c r="BR562" s="325"/>
      <c r="BS562" s="394"/>
      <c r="BT562" s="360">
        <f t="shared" si="711"/>
        <v>61</v>
      </c>
      <c r="BU562" s="359" t="str">
        <f t="shared" si="721"/>
        <v>exx61</v>
      </c>
      <c r="BV562" s="334">
        <f t="shared" si="742"/>
        <v>2</v>
      </c>
      <c r="BW562" s="82">
        <f t="shared" si="743"/>
        <v>0</v>
      </c>
      <c r="BX562" s="295">
        <f t="shared" si="744"/>
        <v>0</v>
      </c>
      <c r="BY562" s="295">
        <f t="shared" si="718"/>
        <v>0</v>
      </c>
      <c r="BZ562" s="295">
        <f t="shared" si="745"/>
        <v>0</v>
      </c>
      <c r="CA562" s="156">
        <v>60</v>
      </c>
      <c r="CB562" s="325"/>
      <c r="CC562" s="325"/>
      <c r="CD562" s="325"/>
      <c r="CE562" s="325"/>
      <c r="CF562" s="325"/>
      <c r="CH562" s="394"/>
    </row>
    <row r="563" spans="1:86" ht="15" customHeight="1">
      <c r="A563" s="394"/>
      <c r="B563" s="360">
        <f t="shared" si="701"/>
        <v>62</v>
      </c>
      <c r="C563" s="359" t="str">
        <f t="shared" si="671"/>
        <v>exx62</v>
      </c>
      <c r="D563" s="334">
        <f t="shared" si="722"/>
        <v>3</v>
      </c>
      <c r="E563" s="82">
        <f t="shared" si="723"/>
        <v>0</v>
      </c>
      <c r="F563" s="295">
        <f t="shared" si="724"/>
        <v>0</v>
      </c>
      <c r="G563" s="295">
        <f t="shared" si="713"/>
        <v>0</v>
      </c>
      <c r="H563" s="295">
        <f t="shared" si="725"/>
        <v>0</v>
      </c>
      <c r="I563">
        <v>61</v>
      </c>
      <c r="J563" s="325"/>
      <c r="K563" s="325"/>
      <c r="L563" s="325"/>
      <c r="M563" s="325"/>
      <c r="N563" s="325"/>
      <c r="O563" s="394"/>
      <c r="P563" s="360">
        <f t="shared" si="703"/>
        <v>62</v>
      </c>
      <c r="Q563" s="359" t="str">
        <f t="shared" si="672"/>
        <v>exx62</v>
      </c>
      <c r="R563" s="334">
        <f t="shared" si="726"/>
        <v>3</v>
      </c>
      <c r="S563" s="82">
        <f t="shared" si="727"/>
        <v>0</v>
      </c>
      <c r="T563" s="295">
        <f t="shared" si="728"/>
        <v>0</v>
      </c>
      <c r="U563" s="295">
        <f t="shared" si="714"/>
        <v>0</v>
      </c>
      <c r="V563" s="295">
        <f t="shared" si="729"/>
        <v>0</v>
      </c>
      <c r="W563">
        <v>61</v>
      </c>
      <c r="X563" s="325"/>
      <c r="Y563" s="325"/>
      <c r="Z563" s="325"/>
      <c r="AA563" s="325"/>
      <c r="AB563" s="325"/>
      <c r="AC563" s="394"/>
      <c r="AD563" s="360">
        <f t="shared" si="705"/>
        <v>62</v>
      </c>
      <c r="AE563" s="359" t="str">
        <f t="shared" si="673"/>
        <v>exx62</v>
      </c>
      <c r="AF563" s="334">
        <f t="shared" si="730"/>
        <v>3</v>
      </c>
      <c r="AG563" s="82">
        <f t="shared" si="731"/>
        <v>0</v>
      </c>
      <c r="AH563" s="295">
        <f t="shared" si="732"/>
        <v>0</v>
      </c>
      <c r="AI563" s="295">
        <f t="shared" si="715"/>
        <v>0</v>
      </c>
      <c r="AJ563" s="295">
        <f t="shared" si="733"/>
        <v>0</v>
      </c>
      <c r="AK563">
        <v>61</v>
      </c>
      <c r="AL563" s="325"/>
      <c r="AM563" s="325"/>
      <c r="AN563" s="325"/>
      <c r="AO563" s="325"/>
      <c r="AP563" s="325"/>
      <c r="AQ563" s="394"/>
      <c r="AR563" s="360">
        <f t="shared" si="707"/>
        <v>62</v>
      </c>
      <c r="AS563" s="359" t="str">
        <f t="shared" si="719"/>
        <v>exx62</v>
      </c>
      <c r="AT563" s="334">
        <f t="shared" si="734"/>
        <v>3</v>
      </c>
      <c r="AU563" s="82">
        <f t="shared" si="735"/>
        <v>0</v>
      </c>
      <c r="AV563" s="295">
        <f t="shared" si="736"/>
        <v>0</v>
      </c>
      <c r="AW563" s="295">
        <f t="shared" si="716"/>
        <v>0</v>
      </c>
      <c r="AX563" s="295">
        <f t="shared" si="737"/>
        <v>0</v>
      </c>
      <c r="AY563">
        <v>61</v>
      </c>
      <c r="AZ563" s="325"/>
      <c r="BA563" s="325"/>
      <c r="BB563" s="325"/>
      <c r="BC563" s="325"/>
      <c r="BD563" s="325"/>
      <c r="BE563" s="394"/>
      <c r="BF563" s="360">
        <f t="shared" si="709"/>
        <v>62</v>
      </c>
      <c r="BG563" s="359" t="str">
        <f t="shared" si="720"/>
        <v>exx62</v>
      </c>
      <c r="BH563" s="334">
        <f t="shared" si="738"/>
        <v>3</v>
      </c>
      <c r="BI563" s="82">
        <f t="shared" si="739"/>
        <v>0</v>
      </c>
      <c r="BJ563" s="295">
        <f t="shared" si="740"/>
        <v>0</v>
      </c>
      <c r="BK563" s="295">
        <f t="shared" si="717"/>
        <v>0</v>
      </c>
      <c r="BL563" s="295">
        <f t="shared" si="741"/>
        <v>0</v>
      </c>
      <c r="BM563">
        <v>61</v>
      </c>
      <c r="BN563" s="325"/>
      <c r="BO563" s="325"/>
      <c r="BP563" s="325"/>
      <c r="BQ563" s="325"/>
      <c r="BR563" s="325"/>
      <c r="BS563" s="394"/>
      <c r="BT563" s="360">
        <f t="shared" si="711"/>
        <v>62</v>
      </c>
      <c r="BU563" s="359" t="str">
        <f t="shared" si="721"/>
        <v>exx62</v>
      </c>
      <c r="BV563" s="334">
        <f t="shared" si="742"/>
        <v>3</v>
      </c>
      <c r="BW563" s="82">
        <f t="shared" si="743"/>
        <v>0</v>
      </c>
      <c r="BX563" s="295">
        <f t="shared" si="744"/>
        <v>0</v>
      </c>
      <c r="BY563" s="295">
        <f t="shared" si="718"/>
        <v>0</v>
      </c>
      <c r="BZ563" s="295">
        <f t="shared" si="745"/>
        <v>0</v>
      </c>
      <c r="CA563">
        <v>61</v>
      </c>
      <c r="CB563" s="325"/>
      <c r="CC563" s="325"/>
      <c r="CD563" s="325"/>
      <c r="CE563" s="325"/>
      <c r="CF563" s="325"/>
      <c r="CH563" s="394"/>
    </row>
    <row r="564" spans="1:86" ht="15" customHeight="1">
      <c r="A564" s="394"/>
      <c r="B564" s="360">
        <f t="shared" si="701"/>
        <v>63</v>
      </c>
      <c r="C564" s="359" t="str">
        <f t="shared" si="671"/>
        <v>exx63</v>
      </c>
      <c r="D564" s="334">
        <f t="shared" si="722"/>
        <v>3</v>
      </c>
      <c r="E564" s="82">
        <f t="shared" si="723"/>
        <v>0</v>
      </c>
      <c r="F564" s="295">
        <f t="shared" si="724"/>
        <v>0</v>
      </c>
      <c r="G564" s="295">
        <f t="shared" si="713"/>
        <v>0</v>
      </c>
      <c r="H564" s="295">
        <f t="shared" si="725"/>
        <v>0</v>
      </c>
      <c r="I564" s="156">
        <v>62</v>
      </c>
      <c r="J564" s="325"/>
      <c r="K564" s="325"/>
      <c r="L564" s="325"/>
      <c r="M564" s="325"/>
      <c r="N564" s="325"/>
      <c r="O564" s="394"/>
      <c r="P564" s="360">
        <f t="shared" si="703"/>
        <v>63</v>
      </c>
      <c r="Q564" s="359" t="str">
        <f t="shared" si="672"/>
        <v>exx63</v>
      </c>
      <c r="R564" s="334">
        <f t="shared" si="726"/>
        <v>3</v>
      </c>
      <c r="S564" s="82">
        <f t="shared" si="727"/>
        <v>0</v>
      </c>
      <c r="T564" s="295">
        <f t="shared" si="728"/>
        <v>0</v>
      </c>
      <c r="U564" s="295">
        <f t="shared" si="714"/>
        <v>0</v>
      </c>
      <c r="V564" s="295">
        <f t="shared" si="729"/>
        <v>0</v>
      </c>
      <c r="W564" s="156">
        <v>62</v>
      </c>
      <c r="X564" s="325"/>
      <c r="Y564" s="325"/>
      <c r="Z564" s="325"/>
      <c r="AA564" s="325"/>
      <c r="AB564" s="325"/>
      <c r="AC564" s="394"/>
      <c r="AD564" s="360">
        <f t="shared" si="705"/>
        <v>63</v>
      </c>
      <c r="AE564" s="359" t="str">
        <f t="shared" si="673"/>
        <v>exx63</v>
      </c>
      <c r="AF564" s="334">
        <f t="shared" si="730"/>
        <v>3</v>
      </c>
      <c r="AG564" s="82">
        <f t="shared" si="731"/>
        <v>0</v>
      </c>
      <c r="AH564" s="295">
        <f t="shared" si="732"/>
        <v>0</v>
      </c>
      <c r="AI564" s="295">
        <f t="shared" si="715"/>
        <v>0</v>
      </c>
      <c r="AJ564" s="295">
        <f t="shared" si="733"/>
        <v>0</v>
      </c>
      <c r="AK564" s="156">
        <v>62</v>
      </c>
      <c r="AL564" s="325"/>
      <c r="AM564" s="325"/>
      <c r="AN564" s="325"/>
      <c r="AO564" s="325"/>
      <c r="AP564" s="325"/>
      <c r="AQ564" s="394"/>
      <c r="AR564" s="360">
        <f t="shared" si="707"/>
        <v>63</v>
      </c>
      <c r="AS564" s="359" t="str">
        <f t="shared" si="719"/>
        <v>exx63</v>
      </c>
      <c r="AT564" s="334">
        <f t="shared" si="734"/>
        <v>3</v>
      </c>
      <c r="AU564" s="82">
        <f t="shared" si="735"/>
        <v>0</v>
      </c>
      <c r="AV564" s="295">
        <f t="shared" si="736"/>
        <v>0</v>
      </c>
      <c r="AW564" s="295">
        <f t="shared" si="716"/>
        <v>0</v>
      </c>
      <c r="AX564" s="295">
        <f t="shared" si="737"/>
        <v>0</v>
      </c>
      <c r="AY564" s="156">
        <v>62</v>
      </c>
      <c r="AZ564" s="325"/>
      <c r="BA564" s="325"/>
      <c r="BB564" s="325"/>
      <c r="BC564" s="325"/>
      <c r="BD564" s="325"/>
      <c r="BE564" s="394"/>
      <c r="BF564" s="360">
        <f t="shared" si="709"/>
        <v>63</v>
      </c>
      <c r="BG564" s="359" t="str">
        <f t="shared" si="720"/>
        <v>exx63</v>
      </c>
      <c r="BH564" s="334">
        <f t="shared" si="738"/>
        <v>3</v>
      </c>
      <c r="BI564" s="82">
        <f t="shared" si="739"/>
        <v>0</v>
      </c>
      <c r="BJ564" s="295">
        <f t="shared" si="740"/>
        <v>0</v>
      </c>
      <c r="BK564" s="295">
        <f t="shared" si="717"/>
        <v>0</v>
      </c>
      <c r="BL564" s="295">
        <f t="shared" si="741"/>
        <v>0</v>
      </c>
      <c r="BM564" s="156">
        <v>62</v>
      </c>
      <c r="BN564" s="325"/>
      <c r="BO564" s="325"/>
      <c r="BP564" s="325"/>
      <c r="BQ564" s="325"/>
      <c r="BR564" s="325"/>
      <c r="BS564" s="394"/>
      <c r="BT564" s="360">
        <f t="shared" si="711"/>
        <v>63</v>
      </c>
      <c r="BU564" s="359" t="str">
        <f t="shared" si="721"/>
        <v>exx63</v>
      </c>
      <c r="BV564" s="334">
        <f t="shared" si="742"/>
        <v>3</v>
      </c>
      <c r="BW564" s="82">
        <f t="shared" si="743"/>
        <v>0</v>
      </c>
      <c r="BX564" s="295">
        <f t="shared" si="744"/>
        <v>0</v>
      </c>
      <c r="BY564" s="295">
        <f t="shared" si="718"/>
        <v>0</v>
      </c>
      <c r="BZ564" s="295">
        <f t="shared" si="745"/>
        <v>0</v>
      </c>
      <c r="CA564" s="156">
        <v>62</v>
      </c>
      <c r="CB564" s="325"/>
      <c r="CC564" s="325"/>
      <c r="CD564" s="325"/>
      <c r="CE564" s="325"/>
      <c r="CF564" s="325"/>
      <c r="CH564" s="394"/>
    </row>
    <row r="565" spans="1:86" ht="15" customHeight="1">
      <c r="A565" s="394"/>
      <c r="B565" s="360">
        <f t="shared" si="701"/>
        <v>64</v>
      </c>
      <c r="C565" s="359" t="str">
        <f t="shared" si="671"/>
        <v>exx64</v>
      </c>
      <c r="D565" s="334">
        <f t="shared" si="722"/>
        <v>3</v>
      </c>
      <c r="E565" s="82">
        <f t="shared" si="723"/>
        <v>0</v>
      </c>
      <c r="F565" s="295">
        <f t="shared" si="724"/>
        <v>0</v>
      </c>
      <c r="G565" s="295">
        <f t="shared" si="713"/>
        <v>0</v>
      </c>
      <c r="H565" s="295">
        <f t="shared" si="725"/>
        <v>0</v>
      </c>
      <c r="I565">
        <v>63</v>
      </c>
      <c r="J565" s="325"/>
      <c r="K565" s="325"/>
      <c r="L565" s="325"/>
      <c r="M565" s="325"/>
      <c r="N565" s="325"/>
      <c r="O565" s="394"/>
      <c r="P565" s="360">
        <f t="shared" si="703"/>
        <v>64</v>
      </c>
      <c r="Q565" s="359" t="str">
        <f t="shared" si="672"/>
        <v>exx64</v>
      </c>
      <c r="R565" s="334">
        <f t="shared" si="726"/>
        <v>3</v>
      </c>
      <c r="S565" s="82">
        <f t="shared" si="727"/>
        <v>0</v>
      </c>
      <c r="T565" s="295">
        <f t="shared" si="728"/>
        <v>0</v>
      </c>
      <c r="U565" s="295">
        <f t="shared" si="714"/>
        <v>0</v>
      </c>
      <c r="V565" s="295">
        <f t="shared" si="729"/>
        <v>0</v>
      </c>
      <c r="W565">
        <v>63</v>
      </c>
      <c r="X565" s="325"/>
      <c r="Y565" s="325"/>
      <c r="Z565" s="325"/>
      <c r="AA565" s="325"/>
      <c r="AB565" s="325"/>
      <c r="AC565" s="394"/>
      <c r="AD565" s="360">
        <f t="shared" si="705"/>
        <v>64</v>
      </c>
      <c r="AE565" s="359" t="str">
        <f t="shared" si="673"/>
        <v>exx64</v>
      </c>
      <c r="AF565" s="334">
        <f t="shared" si="730"/>
        <v>3</v>
      </c>
      <c r="AG565" s="82">
        <f t="shared" si="731"/>
        <v>0</v>
      </c>
      <c r="AH565" s="295">
        <f t="shared" si="732"/>
        <v>0</v>
      </c>
      <c r="AI565" s="295">
        <f t="shared" si="715"/>
        <v>0</v>
      </c>
      <c r="AJ565" s="295">
        <f t="shared" si="733"/>
        <v>0</v>
      </c>
      <c r="AK565">
        <v>63</v>
      </c>
      <c r="AL565" s="325"/>
      <c r="AM565" s="325"/>
      <c r="AN565" s="325"/>
      <c r="AO565" s="325"/>
      <c r="AP565" s="325"/>
      <c r="AQ565" s="394"/>
      <c r="AR565" s="360">
        <f t="shared" si="707"/>
        <v>64</v>
      </c>
      <c r="AS565" s="359" t="str">
        <f t="shared" si="719"/>
        <v>exx64</v>
      </c>
      <c r="AT565" s="334">
        <f t="shared" si="734"/>
        <v>3</v>
      </c>
      <c r="AU565" s="82">
        <f t="shared" si="735"/>
        <v>0</v>
      </c>
      <c r="AV565" s="295">
        <f t="shared" si="736"/>
        <v>0</v>
      </c>
      <c r="AW565" s="295">
        <f t="shared" si="716"/>
        <v>0</v>
      </c>
      <c r="AX565" s="295">
        <f t="shared" si="737"/>
        <v>0</v>
      </c>
      <c r="AY565">
        <v>63</v>
      </c>
      <c r="AZ565" s="325"/>
      <c r="BA565" s="325"/>
      <c r="BB565" s="325"/>
      <c r="BC565" s="325"/>
      <c r="BD565" s="325"/>
      <c r="BE565" s="394"/>
      <c r="BF565" s="360">
        <f t="shared" si="709"/>
        <v>64</v>
      </c>
      <c r="BG565" s="359" t="str">
        <f t="shared" si="720"/>
        <v>exx64</v>
      </c>
      <c r="BH565" s="334">
        <f t="shared" si="738"/>
        <v>3</v>
      </c>
      <c r="BI565" s="82">
        <f t="shared" si="739"/>
        <v>0</v>
      </c>
      <c r="BJ565" s="295">
        <f t="shared" si="740"/>
        <v>0</v>
      </c>
      <c r="BK565" s="295">
        <f t="shared" si="717"/>
        <v>0</v>
      </c>
      <c r="BL565" s="295">
        <f t="shared" si="741"/>
        <v>0</v>
      </c>
      <c r="BM565">
        <v>63</v>
      </c>
      <c r="BN565" s="325"/>
      <c r="BO565" s="325"/>
      <c r="BP565" s="325"/>
      <c r="BQ565" s="325"/>
      <c r="BR565" s="325"/>
      <c r="BS565" s="394"/>
      <c r="BT565" s="360">
        <f t="shared" si="711"/>
        <v>64</v>
      </c>
      <c r="BU565" s="359" t="str">
        <f t="shared" si="721"/>
        <v>exx64</v>
      </c>
      <c r="BV565" s="334">
        <f t="shared" si="742"/>
        <v>3</v>
      </c>
      <c r="BW565" s="82">
        <f t="shared" si="743"/>
        <v>0</v>
      </c>
      <c r="BX565" s="295">
        <f t="shared" si="744"/>
        <v>0</v>
      </c>
      <c r="BY565" s="295">
        <f t="shared" si="718"/>
        <v>0</v>
      </c>
      <c r="BZ565" s="295">
        <f t="shared" si="745"/>
        <v>0</v>
      </c>
      <c r="CA565">
        <v>63</v>
      </c>
      <c r="CB565" s="325"/>
      <c r="CC565" s="325"/>
      <c r="CD565" s="325"/>
      <c r="CE565" s="325"/>
      <c r="CF565" s="325"/>
      <c r="CH565" s="394"/>
    </row>
    <row r="566" spans="1:86" ht="15" customHeight="1">
      <c r="A566" s="394"/>
      <c r="B566" s="360">
        <f t="shared" si="701"/>
        <v>65</v>
      </c>
      <c r="C566" s="359" t="str">
        <f t="shared" ref="C566:C621" si="746">IF(B566=0,"exx0","exx"&amp;B566)</f>
        <v>exx65</v>
      </c>
      <c r="D566" s="334">
        <f t="shared" si="722"/>
        <v>3</v>
      </c>
      <c r="E566" s="82">
        <f t="shared" si="723"/>
        <v>0</v>
      </c>
      <c r="F566" s="295">
        <f t="shared" si="724"/>
        <v>0</v>
      </c>
      <c r="G566" s="295">
        <f t="shared" si="713"/>
        <v>0</v>
      </c>
      <c r="H566" s="295">
        <f t="shared" si="725"/>
        <v>0</v>
      </c>
      <c r="I566" s="156">
        <v>64</v>
      </c>
      <c r="J566" s="325"/>
      <c r="K566" s="325"/>
      <c r="L566" s="325"/>
      <c r="M566" s="325"/>
      <c r="N566" s="325"/>
      <c r="O566" s="394"/>
      <c r="P566" s="360">
        <f t="shared" si="703"/>
        <v>65</v>
      </c>
      <c r="Q566" s="359" t="str">
        <f t="shared" ref="Q566:Q621" si="747">IF(P566=0,"exx0","exx"&amp;P566)</f>
        <v>exx65</v>
      </c>
      <c r="R566" s="334">
        <f t="shared" si="726"/>
        <v>3</v>
      </c>
      <c r="S566" s="82">
        <f t="shared" si="727"/>
        <v>0</v>
      </c>
      <c r="T566" s="295">
        <f t="shared" si="728"/>
        <v>0</v>
      </c>
      <c r="U566" s="295">
        <f t="shared" si="714"/>
        <v>0</v>
      </c>
      <c r="V566" s="295">
        <f t="shared" si="729"/>
        <v>0</v>
      </c>
      <c r="W566" s="156">
        <v>64</v>
      </c>
      <c r="X566" s="325"/>
      <c r="Y566" s="325"/>
      <c r="Z566" s="325"/>
      <c r="AA566" s="325"/>
      <c r="AB566" s="325"/>
      <c r="AC566" s="394"/>
      <c r="AD566" s="360">
        <f t="shared" si="705"/>
        <v>65</v>
      </c>
      <c r="AE566" s="359" t="str">
        <f t="shared" ref="AE566:AE621" si="748">IF(AD566=0,"exx0","exx"&amp;AD566)</f>
        <v>exx65</v>
      </c>
      <c r="AF566" s="334">
        <f t="shared" si="730"/>
        <v>3</v>
      </c>
      <c r="AG566" s="82">
        <f t="shared" si="731"/>
        <v>0</v>
      </c>
      <c r="AH566" s="295">
        <f t="shared" si="732"/>
        <v>0</v>
      </c>
      <c r="AI566" s="295">
        <f t="shared" si="715"/>
        <v>0</v>
      </c>
      <c r="AJ566" s="295">
        <f t="shared" si="733"/>
        <v>0</v>
      </c>
      <c r="AK566" s="156">
        <v>64</v>
      </c>
      <c r="AL566" s="325"/>
      <c r="AM566" s="325"/>
      <c r="AN566" s="325"/>
      <c r="AO566" s="325"/>
      <c r="AP566" s="325"/>
      <c r="AQ566" s="394"/>
      <c r="AR566" s="360">
        <f t="shared" si="707"/>
        <v>65</v>
      </c>
      <c r="AS566" s="359" t="str">
        <f t="shared" ref="AS566:AS597" si="749">IF(AR566=0,"exx0","exx"&amp;AR566)</f>
        <v>exx65</v>
      </c>
      <c r="AT566" s="334">
        <f t="shared" si="734"/>
        <v>3</v>
      </c>
      <c r="AU566" s="82">
        <f t="shared" si="735"/>
        <v>0</v>
      </c>
      <c r="AV566" s="295">
        <f t="shared" si="736"/>
        <v>0</v>
      </c>
      <c r="AW566" s="295">
        <f t="shared" si="716"/>
        <v>0</v>
      </c>
      <c r="AX566" s="295">
        <f t="shared" si="737"/>
        <v>0</v>
      </c>
      <c r="AY566" s="156">
        <v>64</v>
      </c>
      <c r="AZ566" s="325"/>
      <c r="BA566" s="325"/>
      <c r="BB566" s="325"/>
      <c r="BC566" s="325"/>
      <c r="BD566" s="325"/>
      <c r="BE566" s="394"/>
      <c r="BF566" s="360">
        <f t="shared" si="709"/>
        <v>65</v>
      </c>
      <c r="BG566" s="359" t="str">
        <f t="shared" ref="BG566:BG597" si="750">IF(BF566=0,"exx0","exx"&amp;BF566)</f>
        <v>exx65</v>
      </c>
      <c r="BH566" s="334">
        <f t="shared" si="738"/>
        <v>3</v>
      </c>
      <c r="BI566" s="82">
        <f t="shared" si="739"/>
        <v>0</v>
      </c>
      <c r="BJ566" s="295">
        <f t="shared" si="740"/>
        <v>0</v>
      </c>
      <c r="BK566" s="295">
        <f t="shared" si="717"/>
        <v>0</v>
      </c>
      <c r="BL566" s="295">
        <f t="shared" si="741"/>
        <v>0</v>
      </c>
      <c r="BM566" s="156">
        <v>64</v>
      </c>
      <c r="BN566" s="325"/>
      <c r="BO566" s="325"/>
      <c r="BP566" s="325"/>
      <c r="BQ566" s="325"/>
      <c r="BR566" s="325"/>
      <c r="BS566" s="394"/>
      <c r="BT566" s="360">
        <f t="shared" si="711"/>
        <v>65</v>
      </c>
      <c r="BU566" s="359" t="str">
        <f t="shared" ref="BU566:BU597" si="751">IF(BT566=0,"exx0","exx"&amp;BT566)</f>
        <v>exx65</v>
      </c>
      <c r="BV566" s="334">
        <f t="shared" si="742"/>
        <v>3</v>
      </c>
      <c r="BW566" s="82">
        <f t="shared" si="743"/>
        <v>0</v>
      </c>
      <c r="BX566" s="295">
        <f t="shared" si="744"/>
        <v>0</v>
      </c>
      <c r="BY566" s="295">
        <f t="shared" si="718"/>
        <v>0</v>
      </c>
      <c r="BZ566" s="295">
        <f t="shared" si="745"/>
        <v>0</v>
      </c>
      <c r="CA566" s="156">
        <v>64</v>
      </c>
      <c r="CB566" s="325"/>
      <c r="CC566" s="325"/>
      <c r="CD566" s="325"/>
      <c r="CE566" s="325"/>
      <c r="CF566" s="325"/>
      <c r="CH566" s="394"/>
    </row>
    <row r="567" spans="1:86" ht="15" customHeight="1">
      <c r="A567" s="394"/>
      <c r="B567" s="360">
        <f t="shared" si="701"/>
        <v>66</v>
      </c>
      <c r="C567" s="359" t="str">
        <f t="shared" si="746"/>
        <v>exx66</v>
      </c>
      <c r="D567" s="334">
        <f t="shared" ref="D567:D598" si="752">IF(I567&gt;emp1_fin,3,IF(I567&lt;=emp1_conge,0,2))</f>
        <v>3</v>
      </c>
      <c r="E567" s="82">
        <f t="shared" ref="E567:E598" si="753">IF(D567=3,0,IF(D567=0,F567,emp1_vers))</f>
        <v>0</v>
      </c>
      <c r="F567" s="295">
        <f t="shared" ref="F567:F598" si="754">ROUND(emp1_tx*H566,2)</f>
        <v>0</v>
      </c>
      <c r="G567" s="295">
        <f t="shared" si="713"/>
        <v>0</v>
      </c>
      <c r="H567" s="295">
        <f t="shared" ref="H567:H598" si="755">IF(OR(D567=3,I567=emp1_fin),0,H566-G567)</f>
        <v>0</v>
      </c>
      <c r="I567">
        <v>65</v>
      </c>
      <c r="J567" s="325"/>
      <c r="K567" s="325"/>
      <c r="L567" s="325"/>
      <c r="M567" s="325"/>
      <c r="N567" s="325"/>
      <c r="O567" s="394"/>
      <c r="P567" s="360">
        <f t="shared" si="703"/>
        <v>66</v>
      </c>
      <c r="Q567" s="359" t="str">
        <f t="shared" si="747"/>
        <v>exx66</v>
      </c>
      <c r="R567" s="334">
        <f t="shared" ref="R567:R598" si="756">IF(W567&gt;emp2_fin,3,IF(W567&lt;=emp2_conge,0,2))</f>
        <v>3</v>
      </c>
      <c r="S567" s="82">
        <f t="shared" ref="S567:S598" si="757">IF(R567=3,0,IF(R567=0,T567,emp2_vers))</f>
        <v>0</v>
      </c>
      <c r="T567" s="295">
        <f t="shared" ref="T567:T598" si="758">ROUND(emp2_tx*V566,2)</f>
        <v>0</v>
      </c>
      <c r="U567" s="295">
        <f t="shared" si="714"/>
        <v>0</v>
      </c>
      <c r="V567" s="295">
        <f t="shared" ref="V567:V598" si="759">IF(OR(R567=3,W567=emp2_fin),0,V566-U567)</f>
        <v>0</v>
      </c>
      <c r="W567">
        <v>65</v>
      </c>
      <c r="X567" s="325"/>
      <c r="Y567" s="325"/>
      <c r="Z567" s="325"/>
      <c r="AA567" s="325"/>
      <c r="AB567" s="325"/>
      <c r="AC567" s="394"/>
      <c r="AD567" s="360">
        <f t="shared" si="705"/>
        <v>66</v>
      </c>
      <c r="AE567" s="359" t="str">
        <f t="shared" si="748"/>
        <v>exx66</v>
      </c>
      <c r="AF567" s="334">
        <f t="shared" ref="AF567:AF598" si="760">IF(AK567&gt;emp3_fin,3,IF(AK567&lt;=emp3_conge,0,2))</f>
        <v>3</v>
      </c>
      <c r="AG567" s="82">
        <f t="shared" ref="AG567:AG598" si="761">IF(AF567=3,0,IF(AF567=0,AH567,emp3_vers))</f>
        <v>0</v>
      </c>
      <c r="AH567" s="295">
        <f t="shared" ref="AH567:AH598" si="762">ROUND(emp3_tx*AJ566,2)</f>
        <v>0</v>
      </c>
      <c r="AI567" s="295">
        <f t="shared" si="715"/>
        <v>0</v>
      </c>
      <c r="AJ567" s="295">
        <f t="shared" ref="AJ567:AJ598" si="763">IF(OR(AF567=3,AK567=emp3_fin),0,AJ566-AI567)</f>
        <v>0</v>
      </c>
      <c r="AK567">
        <v>65</v>
      </c>
      <c r="AL567" s="325"/>
      <c r="AM567" s="325"/>
      <c r="AN567" s="325"/>
      <c r="AO567" s="325"/>
      <c r="AP567" s="325"/>
      <c r="AQ567" s="394"/>
      <c r="AR567" s="360">
        <f t="shared" si="707"/>
        <v>66</v>
      </c>
      <c r="AS567" s="359" t="str">
        <f t="shared" si="749"/>
        <v>exx66</v>
      </c>
      <c r="AT567" s="334">
        <f t="shared" ref="AT567:AT598" si="764">IF(AY567&gt;emp4_fin,3,IF(AY567&lt;=emp4_conge,0,2))</f>
        <v>3</v>
      </c>
      <c r="AU567" s="82">
        <f t="shared" ref="AU567:AU598" si="765">IF(AT567=3,0,IF(AT567=0,AV567,emp4_vers))</f>
        <v>0</v>
      </c>
      <c r="AV567" s="295">
        <f t="shared" ref="AV567:AV598" si="766">ROUND(emp4_tx*AX566,2)</f>
        <v>0</v>
      </c>
      <c r="AW567" s="295">
        <f t="shared" si="716"/>
        <v>0</v>
      </c>
      <c r="AX567" s="295">
        <f t="shared" ref="AX567:AX598" si="767">IF(OR(AT567=3,AY567=emp4_fin),0,AX566-AW567)</f>
        <v>0</v>
      </c>
      <c r="AY567">
        <v>65</v>
      </c>
      <c r="AZ567" s="325"/>
      <c r="BA567" s="325"/>
      <c r="BB567" s="325"/>
      <c r="BC567" s="325"/>
      <c r="BD567" s="325"/>
      <c r="BE567" s="394"/>
      <c r="BF567" s="360">
        <f t="shared" si="709"/>
        <v>66</v>
      </c>
      <c r="BG567" s="359" t="str">
        <f t="shared" si="750"/>
        <v>exx66</v>
      </c>
      <c r="BH567" s="334">
        <f t="shared" ref="BH567:BH598" si="768">IF(BM567&gt;emp5_fin,3,IF(BM567&lt;=emp5_conge,0,2))</f>
        <v>3</v>
      </c>
      <c r="BI567" s="82">
        <f t="shared" ref="BI567:BI598" si="769">IF(BH567=3,0,IF(BH567=0,BJ567,emp5_vers))</f>
        <v>0</v>
      </c>
      <c r="BJ567" s="295">
        <f t="shared" ref="BJ567:BJ598" si="770">ROUND(emp5_tx*BL566,2)</f>
        <v>0</v>
      </c>
      <c r="BK567" s="295">
        <f t="shared" si="717"/>
        <v>0</v>
      </c>
      <c r="BL567" s="295">
        <f t="shared" ref="BL567:BL598" si="771">IF(OR(BH567=3,BM567=emp5_fin),0,BL566-BK567)</f>
        <v>0</v>
      </c>
      <c r="BM567">
        <v>65</v>
      </c>
      <c r="BN567" s="325"/>
      <c r="BO567" s="325"/>
      <c r="BP567" s="325"/>
      <c r="BQ567" s="325"/>
      <c r="BR567" s="325"/>
      <c r="BS567" s="394"/>
      <c r="BT567" s="360">
        <f t="shared" si="711"/>
        <v>66</v>
      </c>
      <c r="BU567" s="359" t="str">
        <f t="shared" si="751"/>
        <v>exx66</v>
      </c>
      <c r="BV567" s="334">
        <f t="shared" ref="BV567:BV598" si="772">IF(CA567&gt;emp6_fin,3,IF(CA567&lt;=emp6_conge,0,2))</f>
        <v>3</v>
      </c>
      <c r="BW567" s="82">
        <f t="shared" ref="BW567:BW598" si="773">IF(BV567=3,0,IF(BV567=0,BX567,emp6_vers))</f>
        <v>0</v>
      </c>
      <c r="BX567" s="295">
        <f t="shared" ref="BX567:BX598" si="774">ROUND(emp6_tx*BZ566,2)</f>
        <v>0</v>
      </c>
      <c r="BY567" s="295">
        <f t="shared" si="718"/>
        <v>0</v>
      </c>
      <c r="BZ567" s="295">
        <f t="shared" ref="BZ567:BZ598" si="775">IF(OR(BV567=3,CA567=emp6_fin),0,BZ566-BY567)</f>
        <v>0</v>
      </c>
      <c r="CA567">
        <v>65</v>
      </c>
      <c r="CB567" s="325"/>
      <c r="CC567" s="325"/>
      <c r="CD567" s="325"/>
      <c r="CE567" s="325"/>
      <c r="CF567" s="325"/>
      <c r="CH567" s="394"/>
    </row>
    <row r="568" spans="1:86" ht="15" customHeight="1">
      <c r="A568" s="394"/>
      <c r="B568" s="360">
        <f t="shared" ref="B568:B621" si="776">B567+1</f>
        <v>67</v>
      </c>
      <c r="C568" s="359" t="str">
        <f t="shared" si="746"/>
        <v>exx67</v>
      </c>
      <c r="D568" s="334">
        <f t="shared" si="752"/>
        <v>3</v>
      </c>
      <c r="E568" s="82">
        <f t="shared" si="753"/>
        <v>0</v>
      </c>
      <c r="F568" s="295">
        <f t="shared" si="754"/>
        <v>0</v>
      </c>
      <c r="G568" s="295">
        <f t="shared" si="713"/>
        <v>0</v>
      </c>
      <c r="H568" s="295">
        <f t="shared" si="755"/>
        <v>0</v>
      </c>
      <c r="I568" s="156">
        <v>66</v>
      </c>
      <c r="J568" s="325"/>
      <c r="K568" s="325"/>
      <c r="L568" s="325"/>
      <c r="M568" s="325"/>
      <c r="N568" s="325"/>
      <c r="O568" s="394"/>
      <c r="P568" s="360">
        <f t="shared" ref="P568:P621" si="777">P567+1</f>
        <v>67</v>
      </c>
      <c r="Q568" s="359" t="str">
        <f t="shared" si="747"/>
        <v>exx67</v>
      </c>
      <c r="R568" s="334">
        <f t="shared" si="756"/>
        <v>3</v>
      </c>
      <c r="S568" s="82">
        <f t="shared" si="757"/>
        <v>0</v>
      </c>
      <c r="T568" s="295">
        <f t="shared" si="758"/>
        <v>0</v>
      </c>
      <c r="U568" s="295">
        <f t="shared" si="714"/>
        <v>0</v>
      </c>
      <c r="V568" s="295">
        <f t="shared" si="759"/>
        <v>0</v>
      </c>
      <c r="W568" s="156">
        <v>66</v>
      </c>
      <c r="X568" s="325"/>
      <c r="Y568" s="325"/>
      <c r="Z568" s="325"/>
      <c r="AA568" s="325"/>
      <c r="AB568" s="325"/>
      <c r="AC568" s="394"/>
      <c r="AD568" s="360">
        <f t="shared" ref="AD568:AD621" si="778">AD567+1</f>
        <v>67</v>
      </c>
      <c r="AE568" s="359" t="str">
        <f t="shared" si="748"/>
        <v>exx67</v>
      </c>
      <c r="AF568" s="334">
        <f t="shared" si="760"/>
        <v>3</v>
      </c>
      <c r="AG568" s="82">
        <f t="shared" si="761"/>
        <v>0</v>
      </c>
      <c r="AH568" s="295">
        <f t="shared" si="762"/>
        <v>0</v>
      </c>
      <c r="AI568" s="295">
        <f t="shared" si="715"/>
        <v>0</v>
      </c>
      <c r="AJ568" s="295">
        <f t="shared" si="763"/>
        <v>0</v>
      </c>
      <c r="AK568" s="156">
        <v>66</v>
      </c>
      <c r="AL568" s="325"/>
      <c r="AM568" s="325"/>
      <c r="AN568" s="325"/>
      <c r="AO568" s="325"/>
      <c r="AP568" s="325"/>
      <c r="AQ568" s="394"/>
      <c r="AR568" s="360">
        <f t="shared" ref="AR568:AR621" si="779">AR567+1</f>
        <v>67</v>
      </c>
      <c r="AS568" s="359" t="str">
        <f t="shared" si="749"/>
        <v>exx67</v>
      </c>
      <c r="AT568" s="334">
        <f t="shared" si="764"/>
        <v>3</v>
      </c>
      <c r="AU568" s="82">
        <f t="shared" si="765"/>
        <v>0</v>
      </c>
      <c r="AV568" s="295">
        <f t="shared" si="766"/>
        <v>0</v>
      </c>
      <c r="AW568" s="295">
        <f t="shared" si="716"/>
        <v>0</v>
      </c>
      <c r="AX568" s="295">
        <f t="shared" si="767"/>
        <v>0</v>
      </c>
      <c r="AY568" s="156">
        <v>66</v>
      </c>
      <c r="AZ568" s="325"/>
      <c r="BA568" s="325"/>
      <c r="BB568" s="325"/>
      <c r="BC568" s="325"/>
      <c r="BD568" s="325"/>
      <c r="BE568" s="394"/>
      <c r="BF568" s="360">
        <f t="shared" ref="BF568:BF621" si="780">BF567+1</f>
        <v>67</v>
      </c>
      <c r="BG568" s="359" t="str">
        <f t="shared" si="750"/>
        <v>exx67</v>
      </c>
      <c r="BH568" s="334">
        <f t="shared" si="768"/>
        <v>3</v>
      </c>
      <c r="BI568" s="82">
        <f t="shared" si="769"/>
        <v>0</v>
      </c>
      <c r="BJ568" s="295">
        <f t="shared" si="770"/>
        <v>0</v>
      </c>
      <c r="BK568" s="295">
        <f t="shared" si="717"/>
        <v>0</v>
      </c>
      <c r="BL568" s="295">
        <f t="shared" si="771"/>
        <v>0</v>
      </c>
      <c r="BM568" s="156">
        <v>66</v>
      </c>
      <c r="BN568" s="325"/>
      <c r="BO568" s="325"/>
      <c r="BP568" s="325"/>
      <c r="BQ568" s="325"/>
      <c r="BR568" s="325"/>
      <c r="BS568" s="394"/>
      <c r="BT568" s="360">
        <f t="shared" ref="BT568:BT621" si="781">BT567+1</f>
        <v>67</v>
      </c>
      <c r="BU568" s="359" t="str">
        <f t="shared" si="751"/>
        <v>exx67</v>
      </c>
      <c r="BV568" s="334">
        <f t="shared" si="772"/>
        <v>3</v>
      </c>
      <c r="BW568" s="82">
        <f t="shared" si="773"/>
        <v>0</v>
      </c>
      <c r="BX568" s="295">
        <f t="shared" si="774"/>
        <v>0</v>
      </c>
      <c r="BY568" s="295">
        <f t="shared" si="718"/>
        <v>0</v>
      </c>
      <c r="BZ568" s="295">
        <f t="shared" si="775"/>
        <v>0</v>
      </c>
      <c r="CA568" s="156">
        <v>66</v>
      </c>
      <c r="CB568" s="325"/>
      <c r="CC568" s="325"/>
      <c r="CD568" s="325"/>
      <c r="CE568" s="325"/>
      <c r="CF568" s="325"/>
      <c r="CH568" s="394"/>
    </row>
    <row r="569" spans="1:86" ht="15" customHeight="1">
      <c r="A569" s="394"/>
      <c r="B569" s="360">
        <f t="shared" si="776"/>
        <v>68</v>
      </c>
      <c r="C569" s="359" t="str">
        <f t="shared" si="746"/>
        <v>exx68</v>
      </c>
      <c r="D569" s="334">
        <f t="shared" si="752"/>
        <v>3</v>
      </c>
      <c r="E569" s="82">
        <f t="shared" si="753"/>
        <v>0</v>
      </c>
      <c r="F569" s="295">
        <f t="shared" si="754"/>
        <v>0</v>
      </c>
      <c r="G569" s="295">
        <f t="shared" si="713"/>
        <v>0</v>
      </c>
      <c r="H569" s="295">
        <f t="shared" si="755"/>
        <v>0</v>
      </c>
      <c r="I569">
        <v>67</v>
      </c>
      <c r="J569" s="325"/>
      <c r="K569" s="325"/>
      <c r="L569" s="325"/>
      <c r="M569" s="325"/>
      <c r="N569" s="325"/>
      <c r="O569" s="394"/>
      <c r="P569" s="360">
        <f t="shared" si="777"/>
        <v>68</v>
      </c>
      <c r="Q569" s="359" t="str">
        <f t="shared" si="747"/>
        <v>exx68</v>
      </c>
      <c r="R569" s="334">
        <f t="shared" si="756"/>
        <v>3</v>
      </c>
      <c r="S569" s="82">
        <f t="shared" si="757"/>
        <v>0</v>
      </c>
      <c r="T569" s="295">
        <f t="shared" si="758"/>
        <v>0</v>
      </c>
      <c r="U569" s="295">
        <f t="shared" si="714"/>
        <v>0</v>
      </c>
      <c r="V569" s="295">
        <f t="shared" si="759"/>
        <v>0</v>
      </c>
      <c r="W569">
        <v>67</v>
      </c>
      <c r="X569" s="325"/>
      <c r="Y569" s="325"/>
      <c r="Z569" s="325"/>
      <c r="AA569" s="325"/>
      <c r="AB569" s="325"/>
      <c r="AC569" s="394"/>
      <c r="AD569" s="360">
        <f t="shared" si="778"/>
        <v>68</v>
      </c>
      <c r="AE569" s="359" t="str">
        <f t="shared" si="748"/>
        <v>exx68</v>
      </c>
      <c r="AF569" s="334">
        <f t="shared" si="760"/>
        <v>3</v>
      </c>
      <c r="AG569" s="82">
        <f t="shared" si="761"/>
        <v>0</v>
      </c>
      <c r="AH569" s="295">
        <f t="shared" si="762"/>
        <v>0</v>
      </c>
      <c r="AI569" s="295">
        <f t="shared" si="715"/>
        <v>0</v>
      </c>
      <c r="AJ569" s="295">
        <f t="shared" si="763"/>
        <v>0</v>
      </c>
      <c r="AK569">
        <v>67</v>
      </c>
      <c r="AL569" s="325"/>
      <c r="AM569" s="325"/>
      <c r="AN569" s="325"/>
      <c r="AO569" s="325"/>
      <c r="AP569" s="325"/>
      <c r="AQ569" s="394"/>
      <c r="AR569" s="360">
        <f t="shared" si="779"/>
        <v>68</v>
      </c>
      <c r="AS569" s="359" t="str">
        <f t="shared" si="749"/>
        <v>exx68</v>
      </c>
      <c r="AT569" s="334">
        <f t="shared" si="764"/>
        <v>3</v>
      </c>
      <c r="AU569" s="82">
        <f t="shared" si="765"/>
        <v>0</v>
      </c>
      <c r="AV569" s="295">
        <f t="shared" si="766"/>
        <v>0</v>
      </c>
      <c r="AW569" s="295">
        <f t="shared" si="716"/>
        <v>0</v>
      </c>
      <c r="AX569" s="295">
        <f t="shared" si="767"/>
        <v>0</v>
      </c>
      <c r="AY569">
        <v>67</v>
      </c>
      <c r="AZ569" s="325"/>
      <c r="BA569" s="325"/>
      <c r="BB569" s="325"/>
      <c r="BC569" s="325"/>
      <c r="BD569" s="325"/>
      <c r="BE569" s="394"/>
      <c r="BF569" s="360">
        <f t="shared" si="780"/>
        <v>68</v>
      </c>
      <c r="BG569" s="359" t="str">
        <f t="shared" si="750"/>
        <v>exx68</v>
      </c>
      <c r="BH569" s="334">
        <f t="shared" si="768"/>
        <v>3</v>
      </c>
      <c r="BI569" s="82">
        <f t="shared" si="769"/>
        <v>0</v>
      </c>
      <c r="BJ569" s="295">
        <f t="shared" si="770"/>
        <v>0</v>
      </c>
      <c r="BK569" s="295">
        <f t="shared" si="717"/>
        <v>0</v>
      </c>
      <c r="BL569" s="295">
        <f t="shared" si="771"/>
        <v>0</v>
      </c>
      <c r="BM569">
        <v>67</v>
      </c>
      <c r="BN569" s="325"/>
      <c r="BO569" s="325"/>
      <c r="BP569" s="325"/>
      <c r="BQ569" s="325"/>
      <c r="BR569" s="325"/>
      <c r="BS569" s="394"/>
      <c r="BT569" s="360">
        <f t="shared" si="781"/>
        <v>68</v>
      </c>
      <c r="BU569" s="359" t="str">
        <f t="shared" si="751"/>
        <v>exx68</v>
      </c>
      <c r="BV569" s="334">
        <f t="shared" si="772"/>
        <v>3</v>
      </c>
      <c r="BW569" s="82">
        <f t="shared" si="773"/>
        <v>0</v>
      </c>
      <c r="BX569" s="295">
        <f t="shared" si="774"/>
        <v>0</v>
      </c>
      <c r="BY569" s="295">
        <f t="shared" si="718"/>
        <v>0</v>
      </c>
      <c r="BZ569" s="295">
        <f t="shared" si="775"/>
        <v>0</v>
      </c>
      <c r="CA569">
        <v>67</v>
      </c>
      <c r="CB569" s="325"/>
      <c r="CC569" s="325"/>
      <c r="CD569" s="325"/>
      <c r="CE569" s="325"/>
      <c r="CF569" s="325"/>
      <c r="CH569" s="394"/>
    </row>
    <row r="570" spans="1:86" ht="15" customHeight="1">
      <c r="A570" s="394"/>
      <c r="B570" s="360">
        <f t="shared" si="776"/>
        <v>69</v>
      </c>
      <c r="C570" s="359" t="str">
        <f t="shared" si="746"/>
        <v>exx69</v>
      </c>
      <c r="D570" s="334">
        <f t="shared" si="752"/>
        <v>3</v>
      </c>
      <c r="E570" s="82">
        <f t="shared" si="753"/>
        <v>0</v>
      </c>
      <c r="F570" s="295">
        <f t="shared" si="754"/>
        <v>0</v>
      </c>
      <c r="G570" s="295">
        <f t="shared" si="713"/>
        <v>0</v>
      </c>
      <c r="H570" s="295">
        <f t="shared" si="755"/>
        <v>0</v>
      </c>
      <c r="I570" s="156">
        <v>68</v>
      </c>
      <c r="J570" s="325"/>
      <c r="K570" s="325"/>
      <c r="L570" s="325"/>
      <c r="M570" s="325"/>
      <c r="N570" s="325"/>
      <c r="O570" s="394"/>
      <c r="P570" s="360">
        <f t="shared" si="777"/>
        <v>69</v>
      </c>
      <c r="Q570" s="359" t="str">
        <f t="shared" si="747"/>
        <v>exx69</v>
      </c>
      <c r="R570" s="334">
        <f t="shared" si="756"/>
        <v>3</v>
      </c>
      <c r="S570" s="82">
        <f t="shared" si="757"/>
        <v>0</v>
      </c>
      <c r="T570" s="295">
        <f t="shared" si="758"/>
        <v>0</v>
      </c>
      <c r="U570" s="295">
        <f t="shared" si="714"/>
        <v>0</v>
      </c>
      <c r="V570" s="295">
        <f t="shared" si="759"/>
        <v>0</v>
      </c>
      <c r="W570" s="156">
        <v>68</v>
      </c>
      <c r="X570" s="325"/>
      <c r="Y570" s="325"/>
      <c r="Z570" s="325"/>
      <c r="AA570" s="325"/>
      <c r="AB570" s="325"/>
      <c r="AC570" s="394"/>
      <c r="AD570" s="360">
        <f t="shared" si="778"/>
        <v>69</v>
      </c>
      <c r="AE570" s="359" t="str">
        <f t="shared" si="748"/>
        <v>exx69</v>
      </c>
      <c r="AF570" s="334">
        <f t="shared" si="760"/>
        <v>3</v>
      </c>
      <c r="AG570" s="82">
        <f t="shared" si="761"/>
        <v>0</v>
      </c>
      <c r="AH570" s="295">
        <f t="shared" si="762"/>
        <v>0</v>
      </c>
      <c r="AI570" s="295">
        <f t="shared" si="715"/>
        <v>0</v>
      </c>
      <c r="AJ570" s="295">
        <f t="shared" si="763"/>
        <v>0</v>
      </c>
      <c r="AK570" s="156">
        <v>68</v>
      </c>
      <c r="AL570" s="325"/>
      <c r="AM570" s="325"/>
      <c r="AN570" s="325"/>
      <c r="AO570" s="325"/>
      <c r="AP570" s="325"/>
      <c r="AQ570" s="394"/>
      <c r="AR570" s="360">
        <f t="shared" si="779"/>
        <v>69</v>
      </c>
      <c r="AS570" s="359" t="str">
        <f t="shared" si="749"/>
        <v>exx69</v>
      </c>
      <c r="AT570" s="334">
        <f t="shared" si="764"/>
        <v>3</v>
      </c>
      <c r="AU570" s="82">
        <f t="shared" si="765"/>
        <v>0</v>
      </c>
      <c r="AV570" s="295">
        <f t="shared" si="766"/>
        <v>0</v>
      </c>
      <c r="AW570" s="295">
        <f t="shared" si="716"/>
        <v>0</v>
      </c>
      <c r="AX570" s="295">
        <f t="shared" si="767"/>
        <v>0</v>
      </c>
      <c r="AY570" s="156">
        <v>68</v>
      </c>
      <c r="AZ570" s="325"/>
      <c r="BA570" s="325"/>
      <c r="BB570" s="325"/>
      <c r="BC570" s="325"/>
      <c r="BD570" s="325"/>
      <c r="BE570" s="394"/>
      <c r="BF570" s="360">
        <f t="shared" si="780"/>
        <v>69</v>
      </c>
      <c r="BG570" s="359" t="str">
        <f t="shared" si="750"/>
        <v>exx69</v>
      </c>
      <c r="BH570" s="334">
        <f t="shared" si="768"/>
        <v>3</v>
      </c>
      <c r="BI570" s="82">
        <f t="shared" si="769"/>
        <v>0</v>
      </c>
      <c r="BJ570" s="295">
        <f t="shared" si="770"/>
        <v>0</v>
      </c>
      <c r="BK570" s="295">
        <f t="shared" si="717"/>
        <v>0</v>
      </c>
      <c r="BL570" s="295">
        <f t="shared" si="771"/>
        <v>0</v>
      </c>
      <c r="BM570" s="156">
        <v>68</v>
      </c>
      <c r="BN570" s="325"/>
      <c r="BO570" s="325"/>
      <c r="BP570" s="325"/>
      <c r="BQ570" s="325"/>
      <c r="BR570" s="325"/>
      <c r="BS570" s="394"/>
      <c r="BT570" s="360">
        <f t="shared" si="781"/>
        <v>69</v>
      </c>
      <c r="BU570" s="359" t="str">
        <f t="shared" si="751"/>
        <v>exx69</v>
      </c>
      <c r="BV570" s="334">
        <f t="shared" si="772"/>
        <v>3</v>
      </c>
      <c r="BW570" s="82">
        <f t="shared" si="773"/>
        <v>0</v>
      </c>
      <c r="BX570" s="295">
        <f t="shared" si="774"/>
        <v>0</v>
      </c>
      <c r="BY570" s="295">
        <f t="shared" si="718"/>
        <v>0</v>
      </c>
      <c r="BZ570" s="295">
        <f t="shared" si="775"/>
        <v>0</v>
      </c>
      <c r="CA570" s="156">
        <v>68</v>
      </c>
      <c r="CB570" s="325"/>
      <c r="CC570" s="325"/>
      <c r="CD570" s="325"/>
      <c r="CE570" s="325"/>
      <c r="CF570" s="325"/>
      <c r="CH570" s="394"/>
    </row>
    <row r="571" spans="1:86" ht="15" customHeight="1">
      <c r="A571" s="394"/>
      <c r="B571" s="360">
        <f t="shared" si="776"/>
        <v>70</v>
      </c>
      <c r="C571" s="359" t="str">
        <f t="shared" si="746"/>
        <v>exx70</v>
      </c>
      <c r="D571" s="334">
        <f t="shared" si="752"/>
        <v>3</v>
      </c>
      <c r="E571" s="82">
        <f t="shared" si="753"/>
        <v>0</v>
      </c>
      <c r="F571" s="295">
        <f t="shared" si="754"/>
        <v>0</v>
      </c>
      <c r="G571" s="295">
        <f t="shared" si="713"/>
        <v>0</v>
      </c>
      <c r="H571" s="295">
        <f t="shared" si="755"/>
        <v>0</v>
      </c>
      <c r="I571">
        <v>69</v>
      </c>
      <c r="J571" s="325"/>
      <c r="K571" s="325"/>
      <c r="L571" s="325"/>
      <c r="M571" s="325"/>
      <c r="N571" s="325"/>
      <c r="O571" s="394"/>
      <c r="P571" s="360">
        <f t="shared" si="777"/>
        <v>70</v>
      </c>
      <c r="Q571" s="359" t="str">
        <f t="shared" si="747"/>
        <v>exx70</v>
      </c>
      <c r="R571" s="334">
        <f t="shared" si="756"/>
        <v>3</v>
      </c>
      <c r="S571" s="82">
        <f t="shared" si="757"/>
        <v>0</v>
      </c>
      <c r="T571" s="295">
        <f t="shared" si="758"/>
        <v>0</v>
      </c>
      <c r="U571" s="295">
        <f t="shared" si="714"/>
        <v>0</v>
      </c>
      <c r="V571" s="295">
        <f t="shared" si="759"/>
        <v>0</v>
      </c>
      <c r="W571">
        <v>69</v>
      </c>
      <c r="X571" s="325"/>
      <c r="Y571" s="325"/>
      <c r="Z571" s="325"/>
      <c r="AA571" s="325"/>
      <c r="AB571" s="325"/>
      <c r="AC571" s="394"/>
      <c r="AD571" s="360">
        <f t="shared" si="778"/>
        <v>70</v>
      </c>
      <c r="AE571" s="359" t="str">
        <f t="shared" si="748"/>
        <v>exx70</v>
      </c>
      <c r="AF571" s="334">
        <f t="shared" si="760"/>
        <v>3</v>
      </c>
      <c r="AG571" s="82">
        <f t="shared" si="761"/>
        <v>0</v>
      </c>
      <c r="AH571" s="295">
        <f t="shared" si="762"/>
        <v>0</v>
      </c>
      <c r="AI571" s="295">
        <f t="shared" si="715"/>
        <v>0</v>
      </c>
      <c r="AJ571" s="295">
        <f t="shared" si="763"/>
        <v>0</v>
      </c>
      <c r="AK571">
        <v>69</v>
      </c>
      <c r="AL571" s="325"/>
      <c r="AM571" s="325"/>
      <c r="AN571" s="325"/>
      <c r="AO571" s="325"/>
      <c r="AP571" s="325"/>
      <c r="AQ571" s="394"/>
      <c r="AR571" s="360">
        <f t="shared" si="779"/>
        <v>70</v>
      </c>
      <c r="AS571" s="359" t="str">
        <f t="shared" si="749"/>
        <v>exx70</v>
      </c>
      <c r="AT571" s="334">
        <f t="shared" si="764"/>
        <v>3</v>
      </c>
      <c r="AU571" s="82">
        <f t="shared" si="765"/>
        <v>0</v>
      </c>
      <c r="AV571" s="295">
        <f t="shared" si="766"/>
        <v>0</v>
      </c>
      <c r="AW571" s="295">
        <f t="shared" si="716"/>
        <v>0</v>
      </c>
      <c r="AX571" s="295">
        <f t="shared" si="767"/>
        <v>0</v>
      </c>
      <c r="AY571">
        <v>69</v>
      </c>
      <c r="AZ571" s="325"/>
      <c r="BA571" s="325"/>
      <c r="BB571" s="325"/>
      <c r="BC571" s="325"/>
      <c r="BD571" s="325"/>
      <c r="BE571" s="394"/>
      <c r="BF571" s="360">
        <f t="shared" si="780"/>
        <v>70</v>
      </c>
      <c r="BG571" s="359" t="str">
        <f t="shared" si="750"/>
        <v>exx70</v>
      </c>
      <c r="BH571" s="334">
        <f t="shared" si="768"/>
        <v>3</v>
      </c>
      <c r="BI571" s="82">
        <f t="shared" si="769"/>
        <v>0</v>
      </c>
      <c r="BJ571" s="295">
        <f t="shared" si="770"/>
        <v>0</v>
      </c>
      <c r="BK571" s="295">
        <f t="shared" si="717"/>
        <v>0</v>
      </c>
      <c r="BL571" s="295">
        <f t="shared" si="771"/>
        <v>0</v>
      </c>
      <c r="BM571">
        <v>69</v>
      </c>
      <c r="BN571" s="325"/>
      <c r="BO571" s="325"/>
      <c r="BP571" s="325"/>
      <c r="BQ571" s="325"/>
      <c r="BR571" s="325"/>
      <c r="BS571" s="394"/>
      <c r="BT571" s="360">
        <f t="shared" si="781"/>
        <v>70</v>
      </c>
      <c r="BU571" s="359" t="str">
        <f t="shared" si="751"/>
        <v>exx70</v>
      </c>
      <c r="BV571" s="334">
        <f t="shared" si="772"/>
        <v>3</v>
      </c>
      <c r="BW571" s="82">
        <f t="shared" si="773"/>
        <v>0</v>
      </c>
      <c r="BX571" s="295">
        <f t="shared" si="774"/>
        <v>0</v>
      </c>
      <c r="BY571" s="295">
        <f t="shared" si="718"/>
        <v>0</v>
      </c>
      <c r="BZ571" s="295">
        <f t="shared" si="775"/>
        <v>0</v>
      </c>
      <c r="CA571">
        <v>69</v>
      </c>
      <c r="CB571" s="325"/>
      <c r="CC571" s="325"/>
      <c r="CD571" s="325"/>
      <c r="CE571" s="325"/>
      <c r="CF571" s="325"/>
      <c r="CH571" s="394"/>
    </row>
    <row r="572" spans="1:86" ht="15" customHeight="1">
      <c r="A572" s="394"/>
      <c r="B572" s="360">
        <f t="shared" si="776"/>
        <v>71</v>
      </c>
      <c r="C572" s="359" t="str">
        <f t="shared" si="746"/>
        <v>exx71</v>
      </c>
      <c r="D572" s="334">
        <f t="shared" si="752"/>
        <v>3</v>
      </c>
      <c r="E572" s="82">
        <f t="shared" si="753"/>
        <v>0</v>
      </c>
      <c r="F572" s="295">
        <f t="shared" si="754"/>
        <v>0</v>
      </c>
      <c r="G572" s="295">
        <f t="shared" si="713"/>
        <v>0</v>
      </c>
      <c r="H572" s="295">
        <f t="shared" si="755"/>
        <v>0</v>
      </c>
      <c r="I572" s="156">
        <v>70</v>
      </c>
      <c r="J572" s="325"/>
      <c r="K572" s="325"/>
      <c r="L572" s="325"/>
      <c r="M572" s="325"/>
      <c r="N572" s="325"/>
      <c r="O572" s="394"/>
      <c r="P572" s="360">
        <f t="shared" si="777"/>
        <v>71</v>
      </c>
      <c r="Q572" s="359" t="str">
        <f t="shared" si="747"/>
        <v>exx71</v>
      </c>
      <c r="R572" s="334">
        <f t="shared" si="756"/>
        <v>3</v>
      </c>
      <c r="S572" s="82">
        <f t="shared" si="757"/>
        <v>0</v>
      </c>
      <c r="T572" s="295">
        <f t="shared" si="758"/>
        <v>0</v>
      </c>
      <c r="U572" s="295">
        <f t="shared" si="714"/>
        <v>0</v>
      </c>
      <c r="V572" s="295">
        <f t="shared" si="759"/>
        <v>0</v>
      </c>
      <c r="W572" s="156">
        <v>70</v>
      </c>
      <c r="X572" s="325"/>
      <c r="Y572" s="325"/>
      <c r="Z572" s="325"/>
      <c r="AA572" s="325"/>
      <c r="AB572" s="325"/>
      <c r="AC572" s="394"/>
      <c r="AD572" s="360">
        <f t="shared" si="778"/>
        <v>71</v>
      </c>
      <c r="AE572" s="359" t="str">
        <f t="shared" si="748"/>
        <v>exx71</v>
      </c>
      <c r="AF572" s="334">
        <f t="shared" si="760"/>
        <v>3</v>
      </c>
      <c r="AG572" s="82">
        <f t="shared" si="761"/>
        <v>0</v>
      </c>
      <c r="AH572" s="295">
        <f t="shared" si="762"/>
        <v>0</v>
      </c>
      <c r="AI572" s="295">
        <f t="shared" si="715"/>
        <v>0</v>
      </c>
      <c r="AJ572" s="295">
        <f t="shared" si="763"/>
        <v>0</v>
      </c>
      <c r="AK572" s="156">
        <v>70</v>
      </c>
      <c r="AL572" s="325"/>
      <c r="AM572" s="325"/>
      <c r="AN572" s="325"/>
      <c r="AO572" s="325"/>
      <c r="AP572" s="325"/>
      <c r="AQ572" s="394"/>
      <c r="AR572" s="360">
        <f t="shared" si="779"/>
        <v>71</v>
      </c>
      <c r="AS572" s="359" t="str">
        <f t="shared" si="749"/>
        <v>exx71</v>
      </c>
      <c r="AT572" s="334">
        <f t="shared" si="764"/>
        <v>3</v>
      </c>
      <c r="AU572" s="82">
        <f t="shared" si="765"/>
        <v>0</v>
      </c>
      <c r="AV572" s="295">
        <f t="shared" si="766"/>
        <v>0</v>
      </c>
      <c r="AW572" s="295">
        <f t="shared" si="716"/>
        <v>0</v>
      </c>
      <c r="AX572" s="295">
        <f t="shared" si="767"/>
        <v>0</v>
      </c>
      <c r="AY572" s="156">
        <v>70</v>
      </c>
      <c r="AZ572" s="325"/>
      <c r="BA572" s="325"/>
      <c r="BB572" s="325"/>
      <c r="BC572" s="325"/>
      <c r="BD572" s="325"/>
      <c r="BE572" s="394"/>
      <c r="BF572" s="360">
        <f t="shared" si="780"/>
        <v>71</v>
      </c>
      <c r="BG572" s="359" t="str">
        <f t="shared" si="750"/>
        <v>exx71</v>
      </c>
      <c r="BH572" s="334">
        <f t="shared" si="768"/>
        <v>3</v>
      </c>
      <c r="BI572" s="82">
        <f t="shared" si="769"/>
        <v>0</v>
      </c>
      <c r="BJ572" s="295">
        <f t="shared" si="770"/>
        <v>0</v>
      </c>
      <c r="BK572" s="295">
        <f t="shared" si="717"/>
        <v>0</v>
      </c>
      <c r="BL572" s="295">
        <f t="shared" si="771"/>
        <v>0</v>
      </c>
      <c r="BM572" s="156">
        <v>70</v>
      </c>
      <c r="BN572" s="325"/>
      <c r="BO572" s="325"/>
      <c r="BP572" s="325"/>
      <c r="BQ572" s="325"/>
      <c r="BR572" s="325"/>
      <c r="BS572" s="394"/>
      <c r="BT572" s="360">
        <f t="shared" si="781"/>
        <v>71</v>
      </c>
      <c r="BU572" s="359" t="str">
        <f t="shared" si="751"/>
        <v>exx71</v>
      </c>
      <c r="BV572" s="334">
        <f t="shared" si="772"/>
        <v>3</v>
      </c>
      <c r="BW572" s="82">
        <f t="shared" si="773"/>
        <v>0</v>
      </c>
      <c r="BX572" s="295">
        <f t="shared" si="774"/>
        <v>0</v>
      </c>
      <c r="BY572" s="295">
        <f t="shared" si="718"/>
        <v>0</v>
      </c>
      <c r="BZ572" s="295">
        <f t="shared" si="775"/>
        <v>0</v>
      </c>
      <c r="CA572" s="156">
        <v>70</v>
      </c>
      <c r="CB572" s="325"/>
      <c r="CC572" s="325"/>
      <c r="CD572" s="325"/>
      <c r="CE572" s="325"/>
      <c r="CF572" s="325"/>
      <c r="CH572" s="394"/>
    </row>
    <row r="573" spans="1:86" ht="15" customHeight="1">
      <c r="A573" s="394"/>
      <c r="B573" s="360">
        <f t="shared" si="776"/>
        <v>72</v>
      </c>
      <c r="C573" s="359" t="str">
        <f t="shared" si="746"/>
        <v>exx72</v>
      </c>
      <c r="D573" s="334">
        <f t="shared" si="752"/>
        <v>3</v>
      </c>
      <c r="E573" s="82">
        <f t="shared" si="753"/>
        <v>0</v>
      </c>
      <c r="F573" s="295">
        <f t="shared" si="754"/>
        <v>0</v>
      </c>
      <c r="G573" s="295">
        <f t="shared" si="713"/>
        <v>0</v>
      </c>
      <c r="H573" s="295">
        <f t="shared" si="755"/>
        <v>0</v>
      </c>
      <c r="I573">
        <v>71</v>
      </c>
      <c r="J573" s="325"/>
      <c r="K573" s="325"/>
      <c r="L573" s="325"/>
      <c r="M573" s="325"/>
      <c r="N573" s="325"/>
      <c r="O573" s="394"/>
      <c r="P573" s="360">
        <f t="shared" si="777"/>
        <v>72</v>
      </c>
      <c r="Q573" s="359" t="str">
        <f t="shared" si="747"/>
        <v>exx72</v>
      </c>
      <c r="R573" s="334">
        <f t="shared" si="756"/>
        <v>3</v>
      </c>
      <c r="S573" s="82">
        <f t="shared" si="757"/>
        <v>0</v>
      </c>
      <c r="T573" s="295">
        <f t="shared" si="758"/>
        <v>0</v>
      </c>
      <c r="U573" s="295">
        <f t="shared" si="714"/>
        <v>0</v>
      </c>
      <c r="V573" s="295">
        <f t="shared" si="759"/>
        <v>0</v>
      </c>
      <c r="W573">
        <v>71</v>
      </c>
      <c r="X573" s="325"/>
      <c r="Y573" s="325"/>
      <c r="Z573" s="325"/>
      <c r="AA573" s="325"/>
      <c r="AB573" s="325"/>
      <c r="AC573" s="394"/>
      <c r="AD573" s="360">
        <f t="shared" si="778"/>
        <v>72</v>
      </c>
      <c r="AE573" s="359" t="str">
        <f t="shared" si="748"/>
        <v>exx72</v>
      </c>
      <c r="AF573" s="334">
        <f t="shared" si="760"/>
        <v>3</v>
      </c>
      <c r="AG573" s="82">
        <f t="shared" si="761"/>
        <v>0</v>
      </c>
      <c r="AH573" s="295">
        <f t="shared" si="762"/>
        <v>0</v>
      </c>
      <c r="AI573" s="295">
        <f t="shared" si="715"/>
        <v>0</v>
      </c>
      <c r="AJ573" s="295">
        <f t="shared" si="763"/>
        <v>0</v>
      </c>
      <c r="AK573">
        <v>71</v>
      </c>
      <c r="AL573" s="325"/>
      <c r="AM573" s="325"/>
      <c r="AN573" s="325"/>
      <c r="AO573" s="325"/>
      <c r="AP573" s="325"/>
      <c r="AQ573" s="394"/>
      <c r="AR573" s="360">
        <f t="shared" si="779"/>
        <v>72</v>
      </c>
      <c r="AS573" s="359" t="str">
        <f t="shared" si="749"/>
        <v>exx72</v>
      </c>
      <c r="AT573" s="334">
        <f t="shared" si="764"/>
        <v>3</v>
      </c>
      <c r="AU573" s="82">
        <f t="shared" si="765"/>
        <v>0</v>
      </c>
      <c r="AV573" s="295">
        <f t="shared" si="766"/>
        <v>0</v>
      </c>
      <c r="AW573" s="295">
        <f t="shared" si="716"/>
        <v>0</v>
      </c>
      <c r="AX573" s="295">
        <f t="shared" si="767"/>
        <v>0</v>
      </c>
      <c r="AY573">
        <v>71</v>
      </c>
      <c r="AZ573" s="325"/>
      <c r="BA573" s="325"/>
      <c r="BB573" s="325"/>
      <c r="BC573" s="325"/>
      <c r="BD573" s="325"/>
      <c r="BE573" s="394"/>
      <c r="BF573" s="360">
        <f t="shared" si="780"/>
        <v>72</v>
      </c>
      <c r="BG573" s="359" t="str">
        <f t="shared" si="750"/>
        <v>exx72</v>
      </c>
      <c r="BH573" s="334">
        <f t="shared" si="768"/>
        <v>3</v>
      </c>
      <c r="BI573" s="82">
        <f t="shared" si="769"/>
        <v>0</v>
      </c>
      <c r="BJ573" s="295">
        <f t="shared" si="770"/>
        <v>0</v>
      </c>
      <c r="BK573" s="295">
        <f t="shared" si="717"/>
        <v>0</v>
      </c>
      <c r="BL573" s="295">
        <f t="shared" si="771"/>
        <v>0</v>
      </c>
      <c r="BM573">
        <v>71</v>
      </c>
      <c r="BN573" s="325"/>
      <c r="BO573" s="325"/>
      <c r="BP573" s="325"/>
      <c r="BQ573" s="325"/>
      <c r="BR573" s="325"/>
      <c r="BS573" s="394"/>
      <c r="BT573" s="360">
        <f t="shared" si="781"/>
        <v>72</v>
      </c>
      <c r="BU573" s="359" t="str">
        <f t="shared" si="751"/>
        <v>exx72</v>
      </c>
      <c r="BV573" s="334">
        <f t="shared" si="772"/>
        <v>3</v>
      </c>
      <c r="BW573" s="82">
        <f t="shared" si="773"/>
        <v>0</v>
      </c>
      <c r="BX573" s="295">
        <f t="shared" si="774"/>
        <v>0</v>
      </c>
      <c r="BY573" s="295">
        <f t="shared" si="718"/>
        <v>0</v>
      </c>
      <c r="BZ573" s="295">
        <f t="shared" si="775"/>
        <v>0</v>
      </c>
      <c r="CA573">
        <v>71</v>
      </c>
      <c r="CB573" s="325"/>
      <c r="CC573" s="325"/>
      <c r="CD573" s="325"/>
      <c r="CE573" s="325"/>
      <c r="CF573" s="325"/>
      <c r="CH573" s="394"/>
    </row>
    <row r="574" spans="1:86" ht="15" customHeight="1">
      <c r="A574" s="394"/>
      <c r="B574" s="360">
        <f t="shared" si="776"/>
        <v>73</v>
      </c>
      <c r="C574" s="359" t="str">
        <f t="shared" si="746"/>
        <v>exx73</v>
      </c>
      <c r="D574" s="334">
        <f t="shared" si="752"/>
        <v>3</v>
      </c>
      <c r="E574" s="82">
        <f t="shared" si="753"/>
        <v>0</v>
      </c>
      <c r="F574" s="295">
        <f t="shared" si="754"/>
        <v>0</v>
      </c>
      <c r="G574" s="295">
        <f t="shared" si="713"/>
        <v>0</v>
      </c>
      <c r="H574" s="295">
        <f t="shared" si="755"/>
        <v>0</v>
      </c>
      <c r="I574" s="156">
        <v>72</v>
      </c>
      <c r="J574" s="325"/>
      <c r="K574" s="325"/>
      <c r="L574" s="325"/>
      <c r="M574" s="325"/>
      <c r="N574" s="325"/>
      <c r="O574" s="394"/>
      <c r="P574" s="360">
        <f t="shared" si="777"/>
        <v>73</v>
      </c>
      <c r="Q574" s="359" t="str">
        <f t="shared" si="747"/>
        <v>exx73</v>
      </c>
      <c r="R574" s="334">
        <f t="shared" si="756"/>
        <v>3</v>
      </c>
      <c r="S574" s="82">
        <f t="shared" si="757"/>
        <v>0</v>
      </c>
      <c r="T574" s="295">
        <f t="shared" si="758"/>
        <v>0</v>
      </c>
      <c r="U574" s="295">
        <f t="shared" si="714"/>
        <v>0</v>
      </c>
      <c r="V574" s="295">
        <f t="shared" si="759"/>
        <v>0</v>
      </c>
      <c r="W574" s="156">
        <v>72</v>
      </c>
      <c r="X574" s="325"/>
      <c r="Y574" s="325"/>
      <c r="Z574" s="325"/>
      <c r="AA574" s="325"/>
      <c r="AB574" s="325"/>
      <c r="AC574" s="394"/>
      <c r="AD574" s="360">
        <f t="shared" si="778"/>
        <v>73</v>
      </c>
      <c r="AE574" s="359" t="str">
        <f t="shared" si="748"/>
        <v>exx73</v>
      </c>
      <c r="AF574" s="334">
        <f t="shared" si="760"/>
        <v>3</v>
      </c>
      <c r="AG574" s="82">
        <f t="shared" si="761"/>
        <v>0</v>
      </c>
      <c r="AH574" s="295">
        <f t="shared" si="762"/>
        <v>0</v>
      </c>
      <c r="AI574" s="295">
        <f t="shared" si="715"/>
        <v>0</v>
      </c>
      <c r="AJ574" s="295">
        <f t="shared" si="763"/>
        <v>0</v>
      </c>
      <c r="AK574" s="156">
        <v>72</v>
      </c>
      <c r="AL574" s="325"/>
      <c r="AM574" s="325"/>
      <c r="AN574" s="325"/>
      <c r="AO574" s="325"/>
      <c r="AP574" s="325"/>
      <c r="AQ574" s="394"/>
      <c r="AR574" s="360">
        <f t="shared" si="779"/>
        <v>73</v>
      </c>
      <c r="AS574" s="359" t="str">
        <f t="shared" si="749"/>
        <v>exx73</v>
      </c>
      <c r="AT574" s="334">
        <f t="shared" si="764"/>
        <v>3</v>
      </c>
      <c r="AU574" s="82">
        <f t="shared" si="765"/>
        <v>0</v>
      </c>
      <c r="AV574" s="295">
        <f t="shared" si="766"/>
        <v>0</v>
      </c>
      <c r="AW574" s="295">
        <f t="shared" si="716"/>
        <v>0</v>
      </c>
      <c r="AX574" s="295">
        <f t="shared" si="767"/>
        <v>0</v>
      </c>
      <c r="AY574" s="156">
        <v>72</v>
      </c>
      <c r="AZ574" s="325"/>
      <c r="BA574" s="325"/>
      <c r="BB574" s="325"/>
      <c r="BC574" s="325"/>
      <c r="BD574" s="325"/>
      <c r="BE574" s="394"/>
      <c r="BF574" s="360">
        <f t="shared" si="780"/>
        <v>73</v>
      </c>
      <c r="BG574" s="359" t="str">
        <f t="shared" si="750"/>
        <v>exx73</v>
      </c>
      <c r="BH574" s="334">
        <f t="shared" si="768"/>
        <v>3</v>
      </c>
      <c r="BI574" s="82">
        <f t="shared" si="769"/>
        <v>0</v>
      </c>
      <c r="BJ574" s="295">
        <f t="shared" si="770"/>
        <v>0</v>
      </c>
      <c r="BK574" s="295">
        <f t="shared" si="717"/>
        <v>0</v>
      </c>
      <c r="BL574" s="295">
        <f t="shared" si="771"/>
        <v>0</v>
      </c>
      <c r="BM574" s="156">
        <v>72</v>
      </c>
      <c r="BN574" s="325"/>
      <c r="BO574" s="325"/>
      <c r="BP574" s="325"/>
      <c r="BQ574" s="325"/>
      <c r="BR574" s="325"/>
      <c r="BS574" s="394"/>
      <c r="BT574" s="360">
        <f t="shared" si="781"/>
        <v>73</v>
      </c>
      <c r="BU574" s="359" t="str">
        <f t="shared" si="751"/>
        <v>exx73</v>
      </c>
      <c r="BV574" s="334">
        <f t="shared" si="772"/>
        <v>3</v>
      </c>
      <c r="BW574" s="82">
        <f t="shared" si="773"/>
        <v>0</v>
      </c>
      <c r="BX574" s="295">
        <f t="shared" si="774"/>
        <v>0</v>
      </c>
      <c r="BY574" s="295">
        <f t="shared" si="718"/>
        <v>0</v>
      </c>
      <c r="BZ574" s="295">
        <f t="shared" si="775"/>
        <v>0</v>
      </c>
      <c r="CA574" s="156">
        <v>72</v>
      </c>
      <c r="CB574" s="325"/>
      <c r="CC574" s="325"/>
      <c r="CD574" s="325"/>
      <c r="CE574" s="325"/>
      <c r="CF574" s="325"/>
      <c r="CH574" s="394"/>
    </row>
    <row r="575" spans="1:86" ht="15" customHeight="1">
      <c r="A575" s="394"/>
      <c r="B575" s="360">
        <f t="shared" si="776"/>
        <v>74</v>
      </c>
      <c r="C575" s="359" t="str">
        <f t="shared" si="746"/>
        <v>exx74</v>
      </c>
      <c r="D575" s="334">
        <f t="shared" si="752"/>
        <v>3</v>
      </c>
      <c r="E575" s="82">
        <f t="shared" si="753"/>
        <v>0</v>
      </c>
      <c r="F575" s="295">
        <f t="shared" si="754"/>
        <v>0</v>
      </c>
      <c r="G575" s="295">
        <f t="shared" si="713"/>
        <v>0</v>
      </c>
      <c r="H575" s="295">
        <f t="shared" si="755"/>
        <v>0</v>
      </c>
      <c r="I575">
        <v>73</v>
      </c>
      <c r="J575" s="325"/>
      <c r="K575" s="325"/>
      <c r="L575" s="325"/>
      <c r="M575" s="325"/>
      <c r="N575" s="325"/>
      <c r="O575" s="394"/>
      <c r="P575" s="360">
        <f t="shared" si="777"/>
        <v>74</v>
      </c>
      <c r="Q575" s="359" t="str">
        <f t="shared" si="747"/>
        <v>exx74</v>
      </c>
      <c r="R575" s="334">
        <f t="shared" si="756"/>
        <v>3</v>
      </c>
      <c r="S575" s="82">
        <f t="shared" si="757"/>
        <v>0</v>
      </c>
      <c r="T575" s="295">
        <f t="shared" si="758"/>
        <v>0</v>
      </c>
      <c r="U575" s="295">
        <f t="shared" si="714"/>
        <v>0</v>
      </c>
      <c r="V575" s="295">
        <f t="shared" si="759"/>
        <v>0</v>
      </c>
      <c r="W575">
        <v>73</v>
      </c>
      <c r="X575" s="325"/>
      <c r="Y575" s="325"/>
      <c r="Z575" s="325"/>
      <c r="AA575" s="325"/>
      <c r="AB575" s="325"/>
      <c r="AC575" s="394"/>
      <c r="AD575" s="360">
        <f t="shared" si="778"/>
        <v>74</v>
      </c>
      <c r="AE575" s="359" t="str">
        <f t="shared" si="748"/>
        <v>exx74</v>
      </c>
      <c r="AF575" s="334">
        <f t="shared" si="760"/>
        <v>3</v>
      </c>
      <c r="AG575" s="82">
        <f t="shared" si="761"/>
        <v>0</v>
      </c>
      <c r="AH575" s="295">
        <f t="shared" si="762"/>
        <v>0</v>
      </c>
      <c r="AI575" s="295">
        <f t="shared" si="715"/>
        <v>0</v>
      </c>
      <c r="AJ575" s="295">
        <f t="shared" si="763"/>
        <v>0</v>
      </c>
      <c r="AK575">
        <v>73</v>
      </c>
      <c r="AL575" s="325"/>
      <c r="AM575" s="325"/>
      <c r="AN575" s="325"/>
      <c r="AO575" s="325"/>
      <c r="AP575" s="325"/>
      <c r="AQ575" s="394"/>
      <c r="AR575" s="360">
        <f t="shared" si="779"/>
        <v>74</v>
      </c>
      <c r="AS575" s="359" t="str">
        <f t="shared" si="749"/>
        <v>exx74</v>
      </c>
      <c r="AT575" s="334">
        <f t="shared" si="764"/>
        <v>3</v>
      </c>
      <c r="AU575" s="82">
        <f t="shared" si="765"/>
        <v>0</v>
      </c>
      <c r="AV575" s="295">
        <f t="shared" si="766"/>
        <v>0</v>
      </c>
      <c r="AW575" s="295">
        <f t="shared" si="716"/>
        <v>0</v>
      </c>
      <c r="AX575" s="295">
        <f t="shared" si="767"/>
        <v>0</v>
      </c>
      <c r="AY575">
        <v>73</v>
      </c>
      <c r="AZ575" s="325"/>
      <c r="BA575" s="325"/>
      <c r="BB575" s="325"/>
      <c r="BC575" s="325"/>
      <c r="BD575" s="325"/>
      <c r="BE575" s="394"/>
      <c r="BF575" s="360">
        <f t="shared" si="780"/>
        <v>74</v>
      </c>
      <c r="BG575" s="359" t="str">
        <f t="shared" si="750"/>
        <v>exx74</v>
      </c>
      <c r="BH575" s="334">
        <f t="shared" si="768"/>
        <v>3</v>
      </c>
      <c r="BI575" s="82">
        <f t="shared" si="769"/>
        <v>0</v>
      </c>
      <c r="BJ575" s="295">
        <f t="shared" si="770"/>
        <v>0</v>
      </c>
      <c r="BK575" s="295">
        <f t="shared" si="717"/>
        <v>0</v>
      </c>
      <c r="BL575" s="295">
        <f t="shared" si="771"/>
        <v>0</v>
      </c>
      <c r="BM575">
        <v>73</v>
      </c>
      <c r="BN575" s="325"/>
      <c r="BO575" s="325"/>
      <c r="BP575" s="325"/>
      <c r="BQ575" s="325"/>
      <c r="BR575" s="325"/>
      <c r="BS575" s="394"/>
      <c r="BT575" s="360">
        <f t="shared" si="781"/>
        <v>74</v>
      </c>
      <c r="BU575" s="359" t="str">
        <f t="shared" si="751"/>
        <v>exx74</v>
      </c>
      <c r="BV575" s="334">
        <f t="shared" si="772"/>
        <v>3</v>
      </c>
      <c r="BW575" s="82">
        <f t="shared" si="773"/>
        <v>0</v>
      </c>
      <c r="BX575" s="295">
        <f t="shared" si="774"/>
        <v>0</v>
      </c>
      <c r="BY575" s="295">
        <f t="shared" si="718"/>
        <v>0</v>
      </c>
      <c r="BZ575" s="295">
        <f t="shared" si="775"/>
        <v>0</v>
      </c>
      <c r="CA575">
        <v>73</v>
      </c>
      <c r="CB575" s="325"/>
      <c r="CC575" s="325"/>
      <c r="CD575" s="325"/>
      <c r="CE575" s="325"/>
      <c r="CF575" s="325"/>
      <c r="CH575" s="394"/>
    </row>
    <row r="576" spans="1:86" ht="15" customHeight="1">
      <c r="A576" s="394"/>
      <c r="B576" s="360">
        <f t="shared" si="776"/>
        <v>75</v>
      </c>
      <c r="C576" s="359" t="str">
        <f t="shared" si="746"/>
        <v>exx75</v>
      </c>
      <c r="D576" s="334">
        <f t="shared" si="752"/>
        <v>3</v>
      </c>
      <c r="E576" s="82">
        <f t="shared" si="753"/>
        <v>0</v>
      </c>
      <c r="F576" s="295">
        <f t="shared" si="754"/>
        <v>0</v>
      </c>
      <c r="G576" s="295">
        <f t="shared" si="713"/>
        <v>0</v>
      </c>
      <c r="H576" s="295">
        <f t="shared" si="755"/>
        <v>0</v>
      </c>
      <c r="I576" s="156">
        <v>74</v>
      </c>
      <c r="J576" s="325"/>
      <c r="K576" s="325"/>
      <c r="L576" s="325"/>
      <c r="M576" s="325"/>
      <c r="N576" s="325"/>
      <c r="O576" s="394"/>
      <c r="P576" s="360">
        <f t="shared" si="777"/>
        <v>75</v>
      </c>
      <c r="Q576" s="359" t="str">
        <f t="shared" si="747"/>
        <v>exx75</v>
      </c>
      <c r="R576" s="334">
        <f t="shared" si="756"/>
        <v>3</v>
      </c>
      <c r="S576" s="82">
        <f t="shared" si="757"/>
        <v>0</v>
      </c>
      <c r="T576" s="295">
        <f t="shared" si="758"/>
        <v>0</v>
      </c>
      <c r="U576" s="295">
        <f t="shared" si="714"/>
        <v>0</v>
      </c>
      <c r="V576" s="295">
        <f t="shared" si="759"/>
        <v>0</v>
      </c>
      <c r="W576" s="156">
        <v>74</v>
      </c>
      <c r="X576" s="325"/>
      <c r="Y576" s="325"/>
      <c r="Z576" s="325"/>
      <c r="AA576" s="325"/>
      <c r="AB576" s="325"/>
      <c r="AC576" s="394"/>
      <c r="AD576" s="360">
        <f t="shared" si="778"/>
        <v>75</v>
      </c>
      <c r="AE576" s="359" t="str">
        <f t="shared" si="748"/>
        <v>exx75</v>
      </c>
      <c r="AF576" s="334">
        <f t="shared" si="760"/>
        <v>3</v>
      </c>
      <c r="AG576" s="82">
        <f t="shared" si="761"/>
        <v>0</v>
      </c>
      <c r="AH576" s="295">
        <f t="shared" si="762"/>
        <v>0</v>
      </c>
      <c r="AI576" s="295">
        <f t="shared" si="715"/>
        <v>0</v>
      </c>
      <c r="AJ576" s="295">
        <f t="shared" si="763"/>
        <v>0</v>
      </c>
      <c r="AK576" s="156">
        <v>74</v>
      </c>
      <c r="AL576" s="325"/>
      <c r="AM576" s="325"/>
      <c r="AN576" s="325"/>
      <c r="AO576" s="325"/>
      <c r="AP576" s="325"/>
      <c r="AQ576" s="394"/>
      <c r="AR576" s="360">
        <f t="shared" si="779"/>
        <v>75</v>
      </c>
      <c r="AS576" s="359" t="str">
        <f t="shared" si="749"/>
        <v>exx75</v>
      </c>
      <c r="AT576" s="334">
        <f t="shared" si="764"/>
        <v>3</v>
      </c>
      <c r="AU576" s="82">
        <f t="shared" si="765"/>
        <v>0</v>
      </c>
      <c r="AV576" s="295">
        <f t="shared" si="766"/>
        <v>0</v>
      </c>
      <c r="AW576" s="295">
        <f t="shared" si="716"/>
        <v>0</v>
      </c>
      <c r="AX576" s="295">
        <f t="shared" si="767"/>
        <v>0</v>
      </c>
      <c r="AY576" s="156">
        <v>74</v>
      </c>
      <c r="AZ576" s="325"/>
      <c r="BA576" s="325"/>
      <c r="BB576" s="325"/>
      <c r="BC576" s="325"/>
      <c r="BD576" s="325"/>
      <c r="BE576" s="394"/>
      <c r="BF576" s="360">
        <f t="shared" si="780"/>
        <v>75</v>
      </c>
      <c r="BG576" s="359" t="str">
        <f t="shared" si="750"/>
        <v>exx75</v>
      </c>
      <c r="BH576" s="334">
        <f t="shared" si="768"/>
        <v>3</v>
      </c>
      <c r="BI576" s="82">
        <f t="shared" si="769"/>
        <v>0</v>
      </c>
      <c r="BJ576" s="295">
        <f t="shared" si="770"/>
        <v>0</v>
      </c>
      <c r="BK576" s="295">
        <f t="shared" si="717"/>
        <v>0</v>
      </c>
      <c r="BL576" s="295">
        <f t="shared" si="771"/>
        <v>0</v>
      </c>
      <c r="BM576" s="156">
        <v>74</v>
      </c>
      <c r="BN576" s="325"/>
      <c r="BO576" s="325"/>
      <c r="BP576" s="325"/>
      <c r="BQ576" s="325"/>
      <c r="BR576" s="325"/>
      <c r="BS576" s="394"/>
      <c r="BT576" s="360">
        <f t="shared" si="781"/>
        <v>75</v>
      </c>
      <c r="BU576" s="359" t="str">
        <f t="shared" si="751"/>
        <v>exx75</v>
      </c>
      <c r="BV576" s="334">
        <f t="shared" si="772"/>
        <v>3</v>
      </c>
      <c r="BW576" s="82">
        <f t="shared" si="773"/>
        <v>0</v>
      </c>
      <c r="BX576" s="295">
        <f t="shared" si="774"/>
        <v>0</v>
      </c>
      <c r="BY576" s="295">
        <f t="shared" si="718"/>
        <v>0</v>
      </c>
      <c r="BZ576" s="295">
        <f t="shared" si="775"/>
        <v>0</v>
      </c>
      <c r="CA576" s="156">
        <v>74</v>
      </c>
      <c r="CB576" s="325"/>
      <c r="CC576" s="325"/>
      <c r="CD576" s="325"/>
      <c r="CE576" s="325"/>
      <c r="CF576" s="325"/>
      <c r="CH576" s="394"/>
    </row>
    <row r="577" spans="1:86" ht="15" customHeight="1">
      <c r="A577" s="394"/>
      <c r="B577" s="360">
        <f t="shared" si="776"/>
        <v>76</v>
      </c>
      <c r="C577" s="359" t="str">
        <f t="shared" si="746"/>
        <v>exx76</v>
      </c>
      <c r="D577" s="334">
        <f t="shared" si="752"/>
        <v>3</v>
      </c>
      <c r="E577" s="82">
        <f t="shared" si="753"/>
        <v>0</v>
      </c>
      <c r="F577" s="295">
        <f t="shared" si="754"/>
        <v>0</v>
      </c>
      <c r="G577" s="295">
        <f t="shared" si="713"/>
        <v>0</v>
      </c>
      <c r="H577" s="295">
        <f t="shared" si="755"/>
        <v>0</v>
      </c>
      <c r="I577">
        <v>75</v>
      </c>
      <c r="J577" s="325"/>
      <c r="K577" s="325"/>
      <c r="L577" s="325"/>
      <c r="M577" s="325"/>
      <c r="N577" s="325"/>
      <c r="O577" s="394"/>
      <c r="P577" s="360">
        <f t="shared" si="777"/>
        <v>76</v>
      </c>
      <c r="Q577" s="359" t="str">
        <f t="shared" si="747"/>
        <v>exx76</v>
      </c>
      <c r="R577" s="334">
        <f t="shared" si="756"/>
        <v>3</v>
      </c>
      <c r="S577" s="82">
        <f t="shared" si="757"/>
        <v>0</v>
      </c>
      <c r="T577" s="295">
        <f t="shared" si="758"/>
        <v>0</v>
      </c>
      <c r="U577" s="295">
        <f t="shared" si="714"/>
        <v>0</v>
      </c>
      <c r="V577" s="295">
        <f t="shared" si="759"/>
        <v>0</v>
      </c>
      <c r="W577">
        <v>75</v>
      </c>
      <c r="X577" s="325"/>
      <c r="Y577" s="325"/>
      <c r="Z577" s="325"/>
      <c r="AA577" s="325"/>
      <c r="AB577" s="325"/>
      <c r="AC577" s="394"/>
      <c r="AD577" s="360">
        <f t="shared" si="778"/>
        <v>76</v>
      </c>
      <c r="AE577" s="359" t="str">
        <f t="shared" si="748"/>
        <v>exx76</v>
      </c>
      <c r="AF577" s="334">
        <f t="shared" si="760"/>
        <v>3</v>
      </c>
      <c r="AG577" s="82">
        <f t="shared" si="761"/>
        <v>0</v>
      </c>
      <c r="AH577" s="295">
        <f t="shared" si="762"/>
        <v>0</v>
      </c>
      <c r="AI577" s="295">
        <f t="shared" si="715"/>
        <v>0</v>
      </c>
      <c r="AJ577" s="295">
        <f t="shared" si="763"/>
        <v>0</v>
      </c>
      <c r="AK577">
        <v>75</v>
      </c>
      <c r="AL577" s="325"/>
      <c r="AM577" s="325"/>
      <c r="AN577" s="325"/>
      <c r="AO577" s="325"/>
      <c r="AP577" s="325"/>
      <c r="AQ577" s="394"/>
      <c r="AR577" s="360">
        <f t="shared" si="779"/>
        <v>76</v>
      </c>
      <c r="AS577" s="359" t="str">
        <f t="shared" si="749"/>
        <v>exx76</v>
      </c>
      <c r="AT577" s="334">
        <f t="shared" si="764"/>
        <v>3</v>
      </c>
      <c r="AU577" s="82">
        <f t="shared" si="765"/>
        <v>0</v>
      </c>
      <c r="AV577" s="295">
        <f t="shared" si="766"/>
        <v>0</v>
      </c>
      <c r="AW577" s="295">
        <f t="shared" si="716"/>
        <v>0</v>
      </c>
      <c r="AX577" s="295">
        <f t="shared" si="767"/>
        <v>0</v>
      </c>
      <c r="AY577">
        <v>75</v>
      </c>
      <c r="AZ577" s="325"/>
      <c r="BA577" s="325"/>
      <c r="BB577" s="325"/>
      <c r="BC577" s="325"/>
      <c r="BD577" s="325"/>
      <c r="BE577" s="394"/>
      <c r="BF577" s="360">
        <f t="shared" si="780"/>
        <v>76</v>
      </c>
      <c r="BG577" s="359" t="str">
        <f t="shared" si="750"/>
        <v>exx76</v>
      </c>
      <c r="BH577" s="334">
        <f t="shared" si="768"/>
        <v>3</v>
      </c>
      <c r="BI577" s="82">
        <f t="shared" si="769"/>
        <v>0</v>
      </c>
      <c r="BJ577" s="295">
        <f t="shared" si="770"/>
        <v>0</v>
      </c>
      <c r="BK577" s="295">
        <f t="shared" si="717"/>
        <v>0</v>
      </c>
      <c r="BL577" s="295">
        <f t="shared" si="771"/>
        <v>0</v>
      </c>
      <c r="BM577">
        <v>75</v>
      </c>
      <c r="BN577" s="325"/>
      <c r="BO577" s="325"/>
      <c r="BP577" s="325"/>
      <c r="BQ577" s="325"/>
      <c r="BR577" s="325"/>
      <c r="BS577" s="394"/>
      <c r="BT577" s="360">
        <f t="shared" si="781"/>
        <v>76</v>
      </c>
      <c r="BU577" s="359" t="str">
        <f t="shared" si="751"/>
        <v>exx76</v>
      </c>
      <c r="BV577" s="334">
        <f t="shared" si="772"/>
        <v>3</v>
      </c>
      <c r="BW577" s="82">
        <f t="shared" si="773"/>
        <v>0</v>
      </c>
      <c r="BX577" s="295">
        <f t="shared" si="774"/>
        <v>0</v>
      </c>
      <c r="BY577" s="295">
        <f t="shared" si="718"/>
        <v>0</v>
      </c>
      <c r="BZ577" s="295">
        <f t="shared" si="775"/>
        <v>0</v>
      </c>
      <c r="CA577">
        <v>75</v>
      </c>
      <c r="CB577" s="325"/>
      <c r="CC577" s="325"/>
      <c r="CD577" s="325"/>
      <c r="CE577" s="325"/>
      <c r="CF577" s="325"/>
      <c r="CH577" s="394"/>
    </row>
    <row r="578" spans="1:86" ht="15" customHeight="1">
      <c r="A578" s="394"/>
      <c r="B578" s="360">
        <f t="shared" si="776"/>
        <v>77</v>
      </c>
      <c r="C578" s="359" t="str">
        <f t="shared" si="746"/>
        <v>exx77</v>
      </c>
      <c r="D578" s="334">
        <f t="shared" si="752"/>
        <v>3</v>
      </c>
      <c r="E578" s="82">
        <f t="shared" si="753"/>
        <v>0</v>
      </c>
      <c r="F578" s="295">
        <f t="shared" si="754"/>
        <v>0</v>
      </c>
      <c r="G578" s="295">
        <f t="shared" si="713"/>
        <v>0</v>
      </c>
      <c r="H578" s="295">
        <f t="shared" si="755"/>
        <v>0</v>
      </c>
      <c r="I578" s="156">
        <v>76</v>
      </c>
      <c r="J578" s="325"/>
      <c r="K578" s="325"/>
      <c r="L578" s="325"/>
      <c r="M578" s="325"/>
      <c r="N578" s="325"/>
      <c r="O578" s="394"/>
      <c r="P578" s="360">
        <f t="shared" si="777"/>
        <v>77</v>
      </c>
      <c r="Q578" s="359" t="str">
        <f t="shared" si="747"/>
        <v>exx77</v>
      </c>
      <c r="R578" s="334">
        <f t="shared" si="756"/>
        <v>3</v>
      </c>
      <c r="S578" s="82">
        <f t="shared" si="757"/>
        <v>0</v>
      </c>
      <c r="T578" s="295">
        <f t="shared" si="758"/>
        <v>0</v>
      </c>
      <c r="U578" s="295">
        <f t="shared" si="714"/>
        <v>0</v>
      </c>
      <c r="V578" s="295">
        <f t="shared" si="759"/>
        <v>0</v>
      </c>
      <c r="W578" s="156">
        <v>76</v>
      </c>
      <c r="X578" s="325"/>
      <c r="Y578" s="325"/>
      <c r="Z578" s="325"/>
      <c r="AA578" s="325"/>
      <c r="AB578" s="325"/>
      <c r="AC578" s="394"/>
      <c r="AD578" s="360">
        <f t="shared" si="778"/>
        <v>77</v>
      </c>
      <c r="AE578" s="359" t="str">
        <f t="shared" si="748"/>
        <v>exx77</v>
      </c>
      <c r="AF578" s="334">
        <f t="shared" si="760"/>
        <v>3</v>
      </c>
      <c r="AG578" s="82">
        <f t="shared" si="761"/>
        <v>0</v>
      </c>
      <c r="AH578" s="295">
        <f t="shared" si="762"/>
        <v>0</v>
      </c>
      <c r="AI578" s="295">
        <f t="shared" si="715"/>
        <v>0</v>
      </c>
      <c r="AJ578" s="295">
        <f t="shared" si="763"/>
        <v>0</v>
      </c>
      <c r="AK578" s="156">
        <v>76</v>
      </c>
      <c r="AL578" s="325"/>
      <c r="AM578" s="325"/>
      <c r="AN578" s="325"/>
      <c r="AO578" s="325"/>
      <c r="AP578" s="325"/>
      <c r="AQ578" s="394"/>
      <c r="AR578" s="360">
        <f t="shared" si="779"/>
        <v>77</v>
      </c>
      <c r="AS578" s="359" t="str">
        <f t="shared" si="749"/>
        <v>exx77</v>
      </c>
      <c r="AT578" s="334">
        <f t="shared" si="764"/>
        <v>3</v>
      </c>
      <c r="AU578" s="82">
        <f t="shared" si="765"/>
        <v>0</v>
      </c>
      <c r="AV578" s="295">
        <f t="shared" si="766"/>
        <v>0</v>
      </c>
      <c r="AW578" s="295">
        <f t="shared" si="716"/>
        <v>0</v>
      </c>
      <c r="AX578" s="295">
        <f t="shared" si="767"/>
        <v>0</v>
      </c>
      <c r="AY578" s="156">
        <v>76</v>
      </c>
      <c r="AZ578" s="325"/>
      <c r="BA578" s="325"/>
      <c r="BB578" s="325"/>
      <c r="BC578" s="325"/>
      <c r="BD578" s="325"/>
      <c r="BE578" s="394"/>
      <c r="BF578" s="360">
        <f t="shared" si="780"/>
        <v>77</v>
      </c>
      <c r="BG578" s="359" t="str">
        <f t="shared" si="750"/>
        <v>exx77</v>
      </c>
      <c r="BH578" s="334">
        <f t="shared" si="768"/>
        <v>3</v>
      </c>
      <c r="BI578" s="82">
        <f t="shared" si="769"/>
        <v>0</v>
      </c>
      <c r="BJ578" s="295">
        <f t="shared" si="770"/>
        <v>0</v>
      </c>
      <c r="BK578" s="295">
        <f t="shared" si="717"/>
        <v>0</v>
      </c>
      <c r="BL578" s="295">
        <f t="shared" si="771"/>
        <v>0</v>
      </c>
      <c r="BM578" s="156">
        <v>76</v>
      </c>
      <c r="BN578" s="325"/>
      <c r="BO578" s="325"/>
      <c r="BP578" s="325"/>
      <c r="BQ578" s="325"/>
      <c r="BR578" s="325"/>
      <c r="BS578" s="394"/>
      <c r="BT578" s="360">
        <f t="shared" si="781"/>
        <v>77</v>
      </c>
      <c r="BU578" s="359" t="str">
        <f t="shared" si="751"/>
        <v>exx77</v>
      </c>
      <c r="BV578" s="334">
        <f t="shared" si="772"/>
        <v>3</v>
      </c>
      <c r="BW578" s="82">
        <f t="shared" si="773"/>
        <v>0</v>
      </c>
      <c r="BX578" s="295">
        <f t="shared" si="774"/>
        <v>0</v>
      </c>
      <c r="BY578" s="295">
        <f t="shared" si="718"/>
        <v>0</v>
      </c>
      <c r="BZ578" s="295">
        <f t="shared" si="775"/>
        <v>0</v>
      </c>
      <c r="CA578" s="156">
        <v>76</v>
      </c>
      <c r="CB578" s="325"/>
      <c r="CC578" s="325"/>
      <c r="CD578" s="325"/>
      <c r="CE578" s="325"/>
      <c r="CF578" s="325"/>
      <c r="CH578" s="394"/>
    </row>
    <row r="579" spans="1:86" ht="15" customHeight="1">
      <c r="A579" s="394"/>
      <c r="B579" s="360">
        <f t="shared" si="776"/>
        <v>78</v>
      </c>
      <c r="C579" s="359" t="str">
        <f t="shared" si="746"/>
        <v>exx78</v>
      </c>
      <c r="D579" s="334">
        <f t="shared" si="752"/>
        <v>3</v>
      </c>
      <c r="E579" s="82">
        <f t="shared" si="753"/>
        <v>0</v>
      </c>
      <c r="F579" s="295">
        <f t="shared" si="754"/>
        <v>0</v>
      </c>
      <c r="G579" s="295">
        <f t="shared" si="713"/>
        <v>0</v>
      </c>
      <c r="H579" s="295">
        <f t="shared" si="755"/>
        <v>0</v>
      </c>
      <c r="I579">
        <v>77</v>
      </c>
      <c r="J579" s="325"/>
      <c r="K579" s="325"/>
      <c r="L579" s="325"/>
      <c r="M579" s="325"/>
      <c r="N579" s="325"/>
      <c r="O579" s="394"/>
      <c r="P579" s="360">
        <f t="shared" si="777"/>
        <v>78</v>
      </c>
      <c r="Q579" s="359" t="str">
        <f t="shared" si="747"/>
        <v>exx78</v>
      </c>
      <c r="R579" s="334">
        <f t="shared" si="756"/>
        <v>3</v>
      </c>
      <c r="S579" s="82">
        <f t="shared" si="757"/>
        <v>0</v>
      </c>
      <c r="T579" s="295">
        <f t="shared" si="758"/>
        <v>0</v>
      </c>
      <c r="U579" s="295">
        <f t="shared" si="714"/>
        <v>0</v>
      </c>
      <c r="V579" s="295">
        <f t="shared" si="759"/>
        <v>0</v>
      </c>
      <c r="W579">
        <v>77</v>
      </c>
      <c r="X579" s="325"/>
      <c r="Y579" s="325"/>
      <c r="Z579" s="325"/>
      <c r="AA579" s="325"/>
      <c r="AB579" s="325"/>
      <c r="AC579" s="394"/>
      <c r="AD579" s="360">
        <f t="shared" si="778"/>
        <v>78</v>
      </c>
      <c r="AE579" s="359" t="str">
        <f t="shared" si="748"/>
        <v>exx78</v>
      </c>
      <c r="AF579" s="334">
        <f t="shared" si="760"/>
        <v>3</v>
      </c>
      <c r="AG579" s="82">
        <f t="shared" si="761"/>
        <v>0</v>
      </c>
      <c r="AH579" s="295">
        <f t="shared" si="762"/>
        <v>0</v>
      </c>
      <c r="AI579" s="295">
        <f t="shared" si="715"/>
        <v>0</v>
      </c>
      <c r="AJ579" s="295">
        <f t="shared" si="763"/>
        <v>0</v>
      </c>
      <c r="AK579">
        <v>77</v>
      </c>
      <c r="AL579" s="325"/>
      <c r="AM579" s="325"/>
      <c r="AN579" s="325"/>
      <c r="AO579" s="325"/>
      <c r="AP579" s="325"/>
      <c r="AQ579" s="394"/>
      <c r="AR579" s="360">
        <f t="shared" si="779"/>
        <v>78</v>
      </c>
      <c r="AS579" s="359" t="str">
        <f t="shared" si="749"/>
        <v>exx78</v>
      </c>
      <c r="AT579" s="334">
        <f t="shared" si="764"/>
        <v>3</v>
      </c>
      <c r="AU579" s="82">
        <f t="shared" si="765"/>
        <v>0</v>
      </c>
      <c r="AV579" s="295">
        <f t="shared" si="766"/>
        <v>0</v>
      </c>
      <c r="AW579" s="295">
        <f t="shared" si="716"/>
        <v>0</v>
      </c>
      <c r="AX579" s="295">
        <f t="shared" si="767"/>
        <v>0</v>
      </c>
      <c r="AY579">
        <v>77</v>
      </c>
      <c r="AZ579" s="325"/>
      <c r="BA579" s="325"/>
      <c r="BB579" s="325"/>
      <c r="BC579" s="325"/>
      <c r="BD579" s="325"/>
      <c r="BE579" s="394"/>
      <c r="BF579" s="360">
        <f t="shared" si="780"/>
        <v>78</v>
      </c>
      <c r="BG579" s="359" t="str">
        <f t="shared" si="750"/>
        <v>exx78</v>
      </c>
      <c r="BH579" s="334">
        <f t="shared" si="768"/>
        <v>3</v>
      </c>
      <c r="BI579" s="82">
        <f t="shared" si="769"/>
        <v>0</v>
      </c>
      <c r="BJ579" s="295">
        <f t="shared" si="770"/>
        <v>0</v>
      </c>
      <c r="BK579" s="295">
        <f t="shared" si="717"/>
        <v>0</v>
      </c>
      <c r="BL579" s="295">
        <f t="shared" si="771"/>
        <v>0</v>
      </c>
      <c r="BM579">
        <v>77</v>
      </c>
      <c r="BN579" s="325"/>
      <c r="BO579" s="325"/>
      <c r="BP579" s="325"/>
      <c r="BQ579" s="325"/>
      <c r="BR579" s="325"/>
      <c r="BS579" s="394"/>
      <c r="BT579" s="360">
        <f t="shared" si="781"/>
        <v>78</v>
      </c>
      <c r="BU579" s="359" t="str">
        <f t="shared" si="751"/>
        <v>exx78</v>
      </c>
      <c r="BV579" s="334">
        <f t="shared" si="772"/>
        <v>3</v>
      </c>
      <c r="BW579" s="82">
        <f t="shared" si="773"/>
        <v>0</v>
      </c>
      <c r="BX579" s="295">
        <f t="shared" si="774"/>
        <v>0</v>
      </c>
      <c r="BY579" s="295">
        <f t="shared" si="718"/>
        <v>0</v>
      </c>
      <c r="BZ579" s="295">
        <f t="shared" si="775"/>
        <v>0</v>
      </c>
      <c r="CA579">
        <v>77</v>
      </c>
      <c r="CB579" s="325"/>
      <c r="CC579" s="325"/>
      <c r="CD579" s="325"/>
      <c r="CE579" s="325"/>
      <c r="CF579" s="325"/>
      <c r="CH579" s="394"/>
    </row>
    <row r="580" spans="1:86" ht="15" customHeight="1">
      <c r="A580" s="394"/>
      <c r="B580" s="360">
        <f t="shared" si="776"/>
        <v>79</v>
      </c>
      <c r="C580" s="359" t="str">
        <f t="shared" si="746"/>
        <v>exx79</v>
      </c>
      <c r="D580" s="334">
        <f t="shared" si="752"/>
        <v>3</v>
      </c>
      <c r="E580" s="82">
        <f t="shared" si="753"/>
        <v>0</v>
      </c>
      <c r="F580" s="295">
        <f t="shared" si="754"/>
        <v>0</v>
      </c>
      <c r="G580" s="295">
        <f t="shared" si="713"/>
        <v>0</v>
      </c>
      <c r="H580" s="295">
        <f t="shared" si="755"/>
        <v>0</v>
      </c>
      <c r="I580" s="156">
        <v>78</v>
      </c>
      <c r="J580" s="325"/>
      <c r="K580" s="325"/>
      <c r="L580" s="325"/>
      <c r="M580" s="325"/>
      <c r="N580" s="325"/>
      <c r="O580" s="394"/>
      <c r="P580" s="360">
        <f t="shared" si="777"/>
        <v>79</v>
      </c>
      <c r="Q580" s="359" t="str">
        <f t="shared" si="747"/>
        <v>exx79</v>
      </c>
      <c r="R580" s="334">
        <f t="shared" si="756"/>
        <v>3</v>
      </c>
      <c r="S580" s="82">
        <f t="shared" si="757"/>
        <v>0</v>
      </c>
      <c r="T580" s="295">
        <f t="shared" si="758"/>
        <v>0</v>
      </c>
      <c r="U580" s="295">
        <f t="shared" si="714"/>
        <v>0</v>
      </c>
      <c r="V580" s="295">
        <f t="shared" si="759"/>
        <v>0</v>
      </c>
      <c r="W580" s="156">
        <v>78</v>
      </c>
      <c r="X580" s="325"/>
      <c r="Y580" s="325"/>
      <c r="Z580" s="325"/>
      <c r="AA580" s="325"/>
      <c r="AB580" s="325"/>
      <c r="AC580" s="394"/>
      <c r="AD580" s="360">
        <f t="shared" si="778"/>
        <v>79</v>
      </c>
      <c r="AE580" s="359" t="str">
        <f t="shared" si="748"/>
        <v>exx79</v>
      </c>
      <c r="AF580" s="334">
        <f t="shared" si="760"/>
        <v>3</v>
      </c>
      <c r="AG580" s="82">
        <f t="shared" si="761"/>
        <v>0</v>
      </c>
      <c r="AH580" s="295">
        <f t="shared" si="762"/>
        <v>0</v>
      </c>
      <c r="AI580" s="295">
        <f t="shared" si="715"/>
        <v>0</v>
      </c>
      <c r="AJ580" s="295">
        <f t="shared" si="763"/>
        <v>0</v>
      </c>
      <c r="AK580" s="156">
        <v>78</v>
      </c>
      <c r="AL580" s="325"/>
      <c r="AM580" s="325"/>
      <c r="AN580" s="325"/>
      <c r="AO580" s="325"/>
      <c r="AP580" s="325"/>
      <c r="AQ580" s="394"/>
      <c r="AR580" s="360">
        <f t="shared" si="779"/>
        <v>79</v>
      </c>
      <c r="AS580" s="359" t="str">
        <f t="shared" si="749"/>
        <v>exx79</v>
      </c>
      <c r="AT580" s="334">
        <f t="shared" si="764"/>
        <v>3</v>
      </c>
      <c r="AU580" s="82">
        <f t="shared" si="765"/>
        <v>0</v>
      </c>
      <c r="AV580" s="295">
        <f t="shared" si="766"/>
        <v>0</v>
      </c>
      <c r="AW580" s="295">
        <f t="shared" si="716"/>
        <v>0</v>
      </c>
      <c r="AX580" s="295">
        <f t="shared" si="767"/>
        <v>0</v>
      </c>
      <c r="AY580" s="156">
        <v>78</v>
      </c>
      <c r="AZ580" s="325"/>
      <c r="BA580" s="325"/>
      <c r="BB580" s="325"/>
      <c r="BC580" s="325"/>
      <c r="BD580" s="325"/>
      <c r="BE580" s="394"/>
      <c r="BF580" s="360">
        <f t="shared" si="780"/>
        <v>79</v>
      </c>
      <c r="BG580" s="359" t="str">
        <f t="shared" si="750"/>
        <v>exx79</v>
      </c>
      <c r="BH580" s="334">
        <f t="shared" si="768"/>
        <v>3</v>
      </c>
      <c r="BI580" s="82">
        <f t="shared" si="769"/>
        <v>0</v>
      </c>
      <c r="BJ580" s="295">
        <f t="shared" si="770"/>
        <v>0</v>
      </c>
      <c r="BK580" s="295">
        <f t="shared" si="717"/>
        <v>0</v>
      </c>
      <c r="BL580" s="295">
        <f t="shared" si="771"/>
        <v>0</v>
      </c>
      <c r="BM580" s="156">
        <v>78</v>
      </c>
      <c r="BN580" s="325"/>
      <c r="BO580" s="325"/>
      <c r="BP580" s="325"/>
      <c r="BQ580" s="325"/>
      <c r="BR580" s="325"/>
      <c r="BS580" s="394"/>
      <c r="BT580" s="360">
        <f t="shared" si="781"/>
        <v>79</v>
      </c>
      <c r="BU580" s="359" t="str">
        <f t="shared" si="751"/>
        <v>exx79</v>
      </c>
      <c r="BV580" s="334">
        <f t="shared" si="772"/>
        <v>3</v>
      </c>
      <c r="BW580" s="82">
        <f t="shared" si="773"/>
        <v>0</v>
      </c>
      <c r="BX580" s="295">
        <f t="shared" si="774"/>
        <v>0</v>
      </c>
      <c r="BY580" s="295">
        <f t="shared" si="718"/>
        <v>0</v>
      </c>
      <c r="BZ580" s="295">
        <f t="shared" si="775"/>
        <v>0</v>
      </c>
      <c r="CA580" s="156">
        <v>78</v>
      </c>
      <c r="CB580" s="325"/>
      <c r="CC580" s="325"/>
      <c r="CD580" s="325"/>
      <c r="CE580" s="325"/>
      <c r="CF580" s="325"/>
      <c r="CH580" s="394"/>
    </row>
    <row r="581" spans="1:86" ht="15" customHeight="1">
      <c r="A581" s="394"/>
      <c r="B581" s="360">
        <f t="shared" si="776"/>
        <v>80</v>
      </c>
      <c r="C581" s="359" t="str">
        <f t="shared" si="746"/>
        <v>exx80</v>
      </c>
      <c r="D581" s="334">
        <f t="shared" si="752"/>
        <v>3</v>
      </c>
      <c r="E581" s="82">
        <f t="shared" si="753"/>
        <v>0</v>
      </c>
      <c r="F581" s="295">
        <f t="shared" si="754"/>
        <v>0</v>
      </c>
      <c r="G581" s="295">
        <f t="shared" si="713"/>
        <v>0</v>
      </c>
      <c r="H581" s="295">
        <f t="shared" si="755"/>
        <v>0</v>
      </c>
      <c r="I581">
        <v>79</v>
      </c>
      <c r="J581" s="325"/>
      <c r="K581" s="325"/>
      <c r="L581" s="325"/>
      <c r="M581" s="325"/>
      <c r="N581" s="325"/>
      <c r="O581" s="394"/>
      <c r="P581" s="360">
        <f t="shared" si="777"/>
        <v>80</v>
      </c>
      <c r="Q581" s="359" t="str">
        <f t="shared" si="747"/>
        <v>exx80</v>
      </c>
      <c r="R581" s="334">
        <f t="shared" si="756"/>
        <v>3</v>
      </c>
      <c r="S581" s="82">
        <f t="shared" si="757"/>
        <v>0</v>
      </c>
      <c r="T581" s="295">
        <f t="shared" si="758"/>
        <v>0</v>
      </c>
      <c r="U581" s="295">
        <f t="shared" si="714"/>
        <v>0</v>
      </c>
      <c r="V581" s="295">
        <f t="shared" si="759"/>
        <v>0</v>
      </c>
      <c r="W581">
        <v>79</v>
      </c>
      <c r="X581" s="325"/>
      <c r="Y581" s="325"/>
      <c r="Z581" s="325"/>
      <c r="AA581" s="325"/>
      <c r="AB581" s="325"/>
      <c r="AC581" s="394"/>
      <c r="AD581" s="360">
        <f t="shared" si="778"/>
        <v>80</v>
      </c>
      <c r="AE581" s="359" t="str">
        <f t="shared" si="748"/>
        <v>exx80</v>
      </c>
      <c r="AF581" s="334">
        <f t="shared" si="760"/>
        <v>3</v>
      </c>
      <c r="AG581" s="82">
        <f t="shared" si="761"/>
        <v>0</v>
      </c>
      <c r="AH581" s="295">
        <f t="shared" si="762"/>
        <v>0</v>
      </c>
      <c r="AI581" s="295">
        <f t="shared" si="715"/>
        <v>0</v>
      </c>
      <c r="AJ581" s="295">
        <f t="shared" si="763"/>
        <v>0</v>
      </c>
      <c r="AK581">
        <v>79</v>
      </c>
      <c r="AL581" s="325"/>
      <c r="AM581" s="325"/>
      <c r="AN581" s="325"/>
      <c r="AO581" s="325"/>
      <c r="AP581" s="325"/>
      <c r="AQ581" s="394"/>
      <c r="AR581" s="360">
        <f t="shared" si="779"/>
        <v>80</v>
      </c>
      <c r="AS581" s="359" t="str">
        <f t="shared" si="749"/>
        <v>exx80</v>
      </c>
      <c r="AT581" s="334">
        <f t="shared" si="764"/>
        <v>3</v>
      </c>
      <c r="AU581" s="82">
        <f t="shared" si="765"/>
        <v>0</v>
      </c>
      <c r="AV581" s="295">
        <f t="shared" si="766"/>
        <v>0</v>
      </c>
      <c r="AW581" s="295">
        <f t="shared" si="716"/>
        <v>0</v>
      </c>
      <c r="AX581" s="295">
        <f t="shared" si="767"/>
        <v>0</v>
      </c>
      <c r="AY581">
        <v>79</v>
      </c>
      <c r="AZ581" s="325"/>
      <c r="BA581" s="325"/>
      <c r="BB581" s="325"/>
      <c r="BC581" s="325"/>
      <c r="BD581" s="325"/>
      <c r="BE581" s="394"/>
      <c r="BF581" s="360">
        <f t="shared" si="780"/>
        <v>80</v>
      </c>
      <c r="BG581" s="359" t="str">
        <f t="shared" si="750"/>
        <v>exx80</v>
      </c>
      <c r="BH581" s="334">
        <f t="shared" si="768"/>
        <v>3</v>
      </c>
      <c r="BI581" s="82">
        <f t="shared" si="769"/>
        <v>0</v>
      </c>
      <c r="BJ581" s="295">
        <f t="shared" si="770"/>
        <v>0</v>
      </c>
      <c r="BK581" s="295">
        <f t="shared" si="717"/>
        <v>0</v>
      </c>
      <c r="BL581" s="295">
        <f t="shared" si="771"/>
        <v>0</v>
      </c>
      <c r="BM581">
        <v>79</v>
      </c>
      <c r="BN581" s="325"/>
      <c r="BO581" s="325"/>
      <c r="BP581" s="325"/>
      <c r="BQ581" s="325"/>
      <c r="BR581" s="325"/>
      <c r="BS581" s="394"/>
      <c r="BT581" s="360">
        <f t="shared" si="781"/>
        <v>80</v>
      </c>
      <c r="BU581" s="359" t="str">
        <f t="shared" si="751"/>
        <v>exx80</v>
      </c>
      <c r="BV581" s="334">
        <f t="shared" si="772"/>
        <v>3</v>
      </c>
      <c r="BW581" s="82">
        <f t="shared" si="773"/>
        <v>0</v>
      </c>
      <c r="BX581" s="295">
        <f t="shared" si="774"/>
        <v>0</v>
      </c>
      <c r="BY581" s="295">
        <f t="shared" si="718"/>
        <v>0</v>
      </c>
      <c r="BZ581" s="295">
        <f t="shared" si="775"/>
        <v>0</v>
      </c>
      <c r="CA581">
        <v>79</v>
      </c>
      <c r="CB581" s="325"/>
      <c r="CC581" s="325"/>
      <c r="CD581" s="325"/>
      <c r="CE581" s="325"/>
      <c r="CF581" s="325"/>
      <c r="CH581" s="394"/>
    </row>
    <row r="582" spans="1:86" ht="15" customHeight="1">
      <c r="A582" s="394"/>
      <c r="B582" s="360">
        <f t="shared" si="776"/>
        <v>81</v>
      </c>
      <c r="C582" s="359" t="str">
        <f t="shared" si="746"/>
        <v>exx81</v>
      </c>
      <c r="D582" s="334">
        <f t="shared" si="752"/>
        <v>3</v>
      </c>
      <c r="E582" s="82">
        <f t="shared" si="753"/>
        <v>0</v>
      </c>
      <c r="F582" s="295">
        <f t="shared" si="754"/>
        <v>0</v>
      </c>
      <c r="G582" s="295">
        <f t="shared" si="713"/>
        <v>0</v>
      </c>
      <c r="H582" s="295">
        <f t="shared" si="755"/>
        <v>0</v>
      </c>
      <c r="I582">
        <v>80</v>
      </c>
      <c r="J582" s="325"/>
      <c r="K582" s="325"/>
      <c r="L582" s="325"/>
      <c r="M582" s="325"/>
      <c r="N582" s="325"/>
      <c r="O582" s="394"/>
      <c r="P582" s="360">
        <f t="shared" si="777"/>
        <v>81</v>
      </c>
      <c r="Q582" s="359" t="str">
        <f t="shared" si="747"/>
        <v>exx81</v>
      </c>
      <c r="R582" s="334">
        <f t="shared" si="756"/>
        <v>3</v>
      </c>
      <c r="S582" s="82">
        <f t="shared" si="757"/>
        <v>0</v>
      </c>
      <c r="T582" s="295">
        <f t="shared" si="758"/>
        <v>0</v>
      </c>
      <c r="U582" s="295">
        <f t="shared" si="714"/>
        <v>0</v>
      </c>
      <c r="V582" s="295">
        <f t="shared" si="759"/>
        <v>0</v>
      </c>
      <c r="W582">
        <v>80</v>
      </c>
      <c r="X582" s="325"/>
      <c r="Y582" s="325"/>
      <c r="Z582" s="325"/>
      <c r="AA582" s="325"/>
      <c r="AB582" s="325"/>
      <c r="AC582" s="394"/>
      <c r="AD582" s="360">
        <f t="shared" si="778"/>
        <v>81</v>
      </c>
      <c r="AE582" s="359" t="str">
        <f t="shared" si="748"/>
        <v>exx81</v>
      </c>
      <c r="AF582" s="334">
        <f t="shared" si="760"/>
        <v>3</v>
      </c>
      <c r="AG582" s="82">
        <f t="shared" si="761"/>
        <v>0</v>
      </c>
      <c r="AH582" s="295">
        <f t="shared" si="762"/>
        <v>0</v>
      </c>
      <c r="AI582" s="295">
        <f t="shared" si="715"/>
        <v>0</v>
      </c>
      <c r="AJ582" s="295">
        <f t="shared" si="763"/>
        <v>0</v>
      </c>
      <c r="AK582">
        <v>80</v>
      </c>
      <c r="AL582" s="325"/>
      <c r="AM582" s="325"/>
      <c r="AN582" s="325"/>
      <c r="AO582" s="325"/>
      <c r="AP582" s="325"/>
      <c r="AQ582" s="394"/>
      <c r="AR582" s="360">
        <f t="shared" si="779"/>
        <v>81</v>
      </c>
      <c r="AS582" s="359" t="str">
        <f t="shared" si="749"/>
        <v>exx81</v>
      </c>
      <c r="AT582" s="334">
        <f t="shared" si="764"/>
        <v>3</v>
      </c>
      <c r="AU582" s="82">
        <f t="shared" si="765"/>
        <v>0</v>
      </c>
      <c r="AV582" s="295">
        <f t="shared" si="766"/>
        <v>0</v>
      </c>
      <c r="AW582" s="295">
        <f t="shared" si="716"/>
        <v>0</v>
      </c>
      <c r="AX582" s="295">
        <f t="shared" si="767"/>
        <v>0</v>
      </c>
      <c r="AY582">
        <v>80</v>
      </c>
      <c r="AZ582" s="325"/>
      <c r="BA582" s="325"/>
      <c r="BB582" s="325"/>
      <c r="BC582" s="325"/>
      <c r="BD582" s="325"/>
      <c r="BE582" s="394"/>
      <c r="BF582" s="360">
        <f t="shared" si="780"/>
        <v>81</v>
      </c>
      <c r="BG582" s="359" t="str">
        <f t="shared" si="750"/>
        <v>exx81</v>
      </c>
      <c r="BH582" s="334">
        <f t="shared" si="768"/>
        <v>3</v>
      </c>
      <c r="BI582" s="82">
        <f t="shared" si="769"/>
        <v>0</v>
      </c>
      <c r="BJ582" s="295">
        <f t="shared" si="770"/>
        <v>0</v>
      </c>
      <c r="BK582" s="295">
        <f t="shared" si="717"/>
        <v>0</v>
      </c>
      <c r="BL582" s="295">
        <f t="shared" si="771"/>
        <v>0</v>
      </c>
      <c r="BM582">
        <v>80</v>
      </c>
      <c r="BN582" s="325"/>
      <c r="BO582" s="325"/>
      <c r="BP582" s="325"/>
      <c r="BQ582" s="325"/>
      <c r="BR582" s="325"/>
      <c r="BS582" s="394"/>
      <c r="BT582" s="360">
        <f t="shared" si="781"/>
        <v>81</v>
      </c>
      <c r="BU582" s="359" t="str">
        <f t="shared" si="751"/>
        <v>exx81</v>
      </c>
      <c r="BV582" s="334">
        <f t="shared" si="772"/>
        <v>3</v>
      </c>
      <c r="BW582" s="82">
        <f t="shared" si="773"/>
        <v>0</v>
      </c>
      <c r="BX582" s="295">
        <f t="shared" si="774"/>
        <v>0</v>
      </c>
      <c r="BY582" s="295">
        <f t="shared" si="718"/>
        <v>0</v>
      </c>
      <c r="BZ582" s="295">
        <f t="shared" si="775"/>
        <v>0</v>
      </c>
      <c r="CA582">
        <v>80</v>
      </c>
      <c r="CB582" s="325"/>
      <c r="CC582" s="325"/>
      <c r="CD582" s="325"/>
      <c r="CE582" s="325"/>
      <c r="CF582" s="325"/>
      <c r="CH582" s="394"/>
    </row>
    <row r="583" spans="1:86" ht="15" customHeight="1">
      <c r="A583" s="394"/>
      <c r="B583" s="360">
        <f t="shared" si="776"/>
        <v>82</v>
      </c>
      <c r="C583" s="359" t="str">
        <f t="shared" si="746"/>
        <v>exx82</v>
      </c>
      <c r="D583" s="334">
        <f t="shared" si="752"/>
        <v>3</v>
      </c>
      <c r="E583" s="82">
        <f t="shared" si="753"/>
        <v>0</v>
      </c>
      <c r="F583" s="295">
        <f t="shared" si="754"/>
        <v>0</v>
      </c>
      <c r="G583" s="295">
        <f t="shared" si="713"/>
        <v>0</v>
      </c>
      <c r="H583" s="295">
        <f t="shared" si="755"/>
        <v>0</v>
      </c>
      <c r="I583" s="156">
        <v>81</v>
      </c>
      <c r="J583" s="325"/>
      <c r="K583" s="325"/>
      <c r="L583" s="325"/>
      <c r="M583" s="325"/>
      <c r="N583" s="325"/>
      <c r="O583" s="394"/>
      <c r="P583" s="360">
        <f t="shared" si="777"/>
        <v>82</v>
      </c>
      <c r="Q583" s="359" t="str">
        <f t="shared" si="747"/>
        <v>exx82</v>
      </c>
      <c r="R583" s="334">
        <f t="shared" si="756"/>
        <v>3</v>
      </c>
      <c r="S583" s="82">
        <f t="shared" si="757"/>
        <v>0</v>
      </c>
      <c r="T583" s="295">
        <f t="shared" si="758"/>
        <v>0</v>
      </c>
      <c r="U583" s="295">
        <f t="shared" si="714"/>
        <v>0</v>
      </c>
      <c r="V583" s="295">
        <f t="shared" si="759"/>
        <v>0</v>
      </c>
      <c r="W583" s="156">
        <v>81</v>
      </c>
      <c r="X583" s="325"/>
      <c r="Y583" s="325"/>
      <c r="Z583" s="325"/>
      <c r="AA583" s="325"/>
      <c r="AB583" s="325"/>
      <c r="AC583" s="394"/>
      <c r="AD583" s="360">
        <f t="shared" si="778"/>
        <v>82</v>
      </c>
      <c r="AE583" s="359" t="str">
        <f t="shared" si="748"/>
        <v>exx82</v>
      </c>
      <c r="AF583" s="334">
        <f t="shared" si="760"/>
        <v>3</v>
      </c>
      <c r="AG583" s="82">
        <f t="shared" si="761"/>
        <v>0</v>
      </c>
      <c r="AH583" s="295">
        <f t="shared" si="762"/>
        <v>0</v>
      </c>
      <c r="AI583" s="295">
        <f t="shared" si="715"/>
        <v>0</v>
      </c>
      <c r="AJ583" s="295">
        <f t="shared" si="763"/>
        <v>0</v>
      </c>
      <c r="AK583" s="156">
        <v>81</v>
      </c>
      <c r="AL583" s="325"/>
      <c r="AM583" s="325"/>
      <c r="AN583" s="325"/>
      <c r="AO583" s="325"/>
      <c r="AP583" s="325"/>
      <c r="AQ583" s="394"/>
      <c r="AR583" s="360">
        <f t="shared" si="779"/>
        <v>82</v>
      </c>
      <c r="AS583" s="359" t="str">
        <f t="shared" si="749"/>
        <v>exx82</v>
      </c>
      <c r="AT583" s="334">
        <f t="shared" si="764"/>
        <v>3</v>
      </c>
      <c r="AU583" s="82">
        <f t="shared" si="765"/>
        <v>0</v>
      </c>
      <c r="AV583" s="295">
        <f t="shared" si="766"/>
        <v>0</v>
      </c>
      <c r="AW583" s="295">
        <f t="shared" si="716"/>
        <v>0</v>
      </c>
      <c r="AX583" s="295">
        <f t="shared" si="767"/>
        <v>0</v>
      </c>
      <c r="AY583" s="156">
        <v>81</v>
      </c>
      <c r="AZ583" s="325"/>
      <c r="BA583" s="325"/>
      <c r="BB583" s="325"/>
      <c r="BC583" s="325"/>
      <c r="BD583" s="325"/>
      <c r="BE583" s="394"/>
      <c r="BF583" s="360">
        <f t="shared" si="780"/>
        <v>82</v>
      </c>
      <c r="BG583" s="359" t="str">
        <f t="shared" si="750"/>
        <v>exx82</v>
      </c>
      <c r="BH583" s="334">
        <f t="shared" si="768"/>
        <v>3</v>
      </c>
      <c r="BI583" s="82">
        <f t="shared" si="769"/>
        <v>0</v>
      </c>
      <c r="BJ583" s="295">
        <f t="shared" si="770"/>
        <v>0</v>
      </c>
      <c r="BK583" s="295">
        <f t="shared" si="717"/>
        <v>0</v>
      </c>
      <c r="BL583" s="295">
        <f t="shared" si="771"/>
        <v>0</v>
      </c>
      <c r="BM583" s="156">
        <v>81</v>
      </c>
      <c r="BN583" s="325"/>
      <c r="BO583" s="325"/>
      <c r="BP583" s="325"/>
      <c r="BQ583" s="325"/>
      <c r="BR583" s="325"/>
      <c r="BS583" s="394"/>
      <c r="BT583" s="360">
        <f t="shared" si="781"/>
        <v>82</v>
      </c>
      <c r="BU583" s="359" t="str">
        <f t="shared" si="751"/>
        <v>exx82</v>
      </c>
      <c r="BV583" s="334">
        <f t="shared" si="772"/>
        <v>3</v>
      </c>
      <c r="BW583" s="82">
        <f t="shared" si="773"/>
        <v>0</v>
      </c>
      <c r="BX583" s="295">
        <f t="shared" si="774"/>
        <v>0</v>
      </c>
      <c r="BY583" s="295">
        <f t="shared" si="718"/>
        <v>0</v>
      </c>
      <c r="BZ583" s="295">
        <f t="shared" si="775"/>
        <v>0</v>
      </c>
      <c r="CA583" s="156">
        <v>81</v>
      </c>
      <c r="CB583" s="325"/>
      <c r="CC583" s="325"/>
      <c r="CD583" s="325"/>
      <c r="CE583" s="325"/>
      <c r="CF583" s="325"/>
      <c r="CH583" s="394"/>
    </row>
    <row r="584" spans="1:86" ht="15" customHeight="1">
      <c r="A584" s="394"/>
      <c r="B584" s="360">
        <f t="shared" si="776"/>
        <v>83</v>
      </c>
      <c r="C584" s="359" t="str">
        <f t="shared" si="746"/>
        <v>exx83</v>
      </c>
      <c r="D584" s="334">
        <f t="shared" si="752"/>
        <v>3</v>
      </c>
      <c r="E584" s="82">
        <f t="shared" si="753"/>
        <v>0</v>
      </c>
      <c r="F584" s="295">
        <f t="shared" si="754"/>
        <v>0</v>
      </c>
      <c r="G584" s="295">
        <f t="shared" si="713"/>
        <v>0</v>
      </c>
      <c r="H584" s="295">
        <f t="shared" si="755"/>
        <v>0</v>
      </c>
      <c r="I584">
        <v>82</v>
      </c>
      <c r="J584" s="325"/>
      <c r="K584" s="325"/>
      <c r="L584" s="325"/>
      <c r="M584" s="325"/>
      <c r="N584" s="325"/>
      <c r="O584" s="394"/>
      <c r="P584" s="360">
        <f t="shared" si="777"/>
        <v>83</v>
      </c>
      <c r="Q584" s="359" t="str">
        <f t="shared" si="747"/>
        <v>exx83</v>
      </c>
      <c r="R584" s="334">
        <f t="shared" si="756"/>
        <v>3</v>
      </c>
      <c r="S584" s="82">
        <f t="shared" si="757"/>
        <v>0</v>
      </c>
      <c r="T584" s="295">
        <f t="shared" si="758"/>
        <v>0</v>
      </c>
      <c r="U584" s="295">
        <f t="shared" si="714"/>
        <v>0</v>
      </c>
      <c r="V584" s="295">
        <f t="shared" si="759"/>
        <v>0</v>
      </c>
      <c r="W584">
        <v>82</v>
      </c>
      <c r="X584" s="325"/>
      <c r="Y584" s="325"/>
      <c r="Z584" s="325"/>
      <c r="AA584" s="325"/>
      <c r="AB584" s="325"/>
      <c r="AC584" s="394"/>
      <c r="AD584" s="360">
        <f t="shared" si="778"/>
        <v>83</v>
      </c>
      <c r="AE584" s="359" t="str">
        <f t="shared" si="748"/>
        <v>exx83</v>
      </c>
      <c r="AF584" s="334">
        <f t="shared" si="760"/>
        <v>3</v>
      </c>
      <c r="AG584" s="82">
        <f t="shared" si="761"/>
        <v>0</v>
      </c>
      <c r="AH584" s="295">
        <f t="shared" si="762"/>
        <v>0</v>
      </c>
      <c r="AI584" s="295">
        <f t="shared" si="715"/>
        <v>0</v>
      </c>
      <c r="AJ584" s="295">
        <f t="shared" si="763"/>
        <v>0</v>
      </c>
      <c r="AK584">
        <v>82</v>
      </c>
      <c r="AL584" s="325"/>
      <c r="AM584" s="325"/>
      <c r="AN584" s="325"/>
      <c r="AO584" s="325"/>
      <c r="AP584" s="325"/>
      <c r="AQ584" s="394"/>
      <c r="AR584" s="360">
        <f t="shared" si="779"/>
        <v>83</v>
      </c>
      <c r="AS584" s="359" t="str">
        <f t="shared" si="749"/>
        <v>exx83</v>
      </c>
      <c r="AT584" s="334">
        <f t="shared" si="764"/>
        <v>3</v>
      </c>
      <c r="AU584" s="82">
        <f t="shared" si="765"/>
        <v>0</v>
      </c>
      <c r="AV584" s="295">
        <f t="shared" si="766"/>
        <v>0</v>
      </c>
      <c r="AW584" s="295">
        <f t="shared" si="716"/>
        <v>0</v>
      </c>
      <c r="AX584" s="295">
        <f t="shared" si="767"/>
        <v>0</v>
      </c>
      <c r="AY584">
        <v>82</v>
      </c>
      <c r="AZ584" s="325"/>
      <c r="BA584" s="325"/>
      <c r="BB584" s="325"/>
      <c r="BC584" s="325"/>
      <c r="BD584" s="325"/>
      <c r="BE584" s="394"/>
      <c r="BF584" s="360">
        <f t="shared" si="780"/>
        <v>83</v>
      </c>
      <c r="BG584" s="359" t="str">
        <f t="shared" si="750"/>
        <v>exx83</v>
      </c>
      <c r="BH584" s="334">
        <f t="shared" si="768"/>
        <v>3</v>
      </c>
      <c r="BI584" s="82">
        <f t="shared" si="769"/>
        <v>0</v>
      </c>
      <c r="BJ584" s="295">
        <f t="shared" si="770"/>
        <v>0</v>
      </c>
      <c r="BK584" s="295">
        <f t="shared" si="717"/>
        <v>0</v>
      </c>
      <c r="BL584" s="295">
        <f t="shared" si="771"/>
        <v>0</v>
      </c>
      <c r="BM584">
        <v>82</v>
      </c>
      <c r="BN584" s="325"/>
      <c r="BO584" s="325"/>
      <c r="BP584" s="325"/>
      <c r="BQ584" s="325"/>
      <c r="BR584" s="325"/>
      <c r="BS584" s="394"/>
      <c r="BT584" s="360">
        <f t="shared" si="781"/>
        <v>83</v>
      </c>
      <c r="BU584" s="359" t="str">
        <f t="shared" si="751"/>
        <v>exx83</v>
      </c>
      <c r="BV584" s="334">
        <f t="shared" si="772"/>
        <v>3</v>
      </c>
      <c r="BW584" s="82">
        <f t="shared" si="773"/>
        <v>0</v>
      </c>
      <c r="BX584" s="295">
        <f t="shared" si="774"/>
        <v>0</v>
      </c>
      <c r="BY584" s="295">
        <f t="shared" si="718"/>
        <v>0</v>
      </c>
      <c r="BZ584" s="295">
        <f t="shared" si="775"/>
        <v>0</v>
      </c>
      <c r="CA584">
        <v>82</v>
      </c>
      <c r="CB584" s="325"/>
      <c r="CC584" s="325"/>
      <c r="CD584" s="325"/>
      <c r="CE584" s="325"/>
      <c r="CF584" s="325"/>
      <c r="CH584" s="394"/>
    </row>
    <row r="585" spans="1:86" ht="15" customHeight="1">
      <c r="A585" s="394"/>
      <c r="B585" s="360">
        <f t="shared" si="776"/>
        <v>84</v>
      </c>
      <c r="C585" s="359" t="str">
        <f t="shared" si="746"/>
        <v>exx84</v>
      </c>
      <c r="D585" s="334">
        <f t="shared" si="752"/>
        <v>3</v>
      </c>
      <c r="E585" s="82">
        <f t="shared" si="753"/>
        <v>0</v>
      </c>
      <c r="F585" s="295">
        <f t="shared" si="754"/>
        <v>0</v>
      </c>
      <c r="G585" s="295">
        <f t="shared" si="713"/>
        <v>0</v>
      </c>
      <c r="H585" s="295">
        <f t="shared" si="755"/>
        <v>0</v>
      </c>
      <c r="I585" s="156">
        <v>83</v>
      </c>
      <c r="J585" s="325"/>
      <c r="K585" s="325"/>
      <c r="L585" s="325"/>
      <c r="M585" s="325"/>
      <c r="N585" s="325"/>
      <c r="O585" s="394"/>
      <c r="P585" s="360">
        <f t="shared" si="777"/>
        <v>84</v>
      </c>
      <c r="Q585" s="359" t="str">
        <f t="shared" si="747"/>
        <v>exx84</v>
      </c>
      <c r="R585" s="334">
        <f t="shared" si="756"/>
        <v>3</v>
      </c>
      <c r="S585" s="82">
        <f t="shared" si="757"/>
        <v>0</v>
      </c>
      <c r="T585" s="295">
        <f t="shared" si="758"/>
        <v>0</v>
      </c>
      <c r="U585" s="295">
        <f t="shared" si="714"/>
        <v>0</v>
      </c>
      <c r="V585" s="295">
        <f t="shared" si="759"/>
        <v>0</v>
      </c>
      <c r="W585" s="156">
        <v>83</v>
      </c>
      <c r="X585" s="325"/>
      <c r="Y585" s="325"/>
      <c r="Z585" s="325"/>
      <c r="AA585" s="325"/>
      <c r="AB585" s="325"/>
      <c r="AC585" s="394"/>
      <c r="AD585" s="360">
        <f t="shared" si="778"/>
        <v>84</v>
      </c>
      <c r="AE585" s="359" t="str">
        <f t="shared" si="748"/>
        <v>exx84</v>
      </c>
      <c r="AF585" s="334">
        <f t="shared" si="760"/>
        <v>3</v>
      </c>
      <c r="AG585" s="82">
        <f t="shared" si="761"/>
        <v>0</v>
      </c>
      <c r="AH585" s="295">
        <f t="shared" si="762"/>
        <v>0</v>
      </c>
      <c r="AI585" s="295">
        <f t="shared" si="715"/>
        <v>0</v>
      </c>
      <c r="AJ585" s="295">
        <f t="shared" si="763"/>
        <v>0</v>
      </c>
      <c r="AK585" s="156">
        <v>83</v>
      </c>
      <c r="AL585" s="325"/>
      <c r="AM585" s="325"/>
      <c r="AN585" s="325"/>
      <c r="AO585" s="325"/>
      <c r="AP585" s="325"/>
      <c r="AQ585" s="394"/>
      <c r="AR585" s="360">
        <f t="shared" si="779"/>
        <v>84</v>
      </c>
      <c r="AS585" s="359" t="str">
        <f t="shared" si="749"/>
        <v>exx84</v>
      </c>
      <c r="AT585" s="334">
        <f t="shared" si="764"/>
        <v>3</v>
      </c>
      <c r="AU585" s="82">
        <f t="shared" si="765"/>
        <v>0</v>
      </c>
      <c r="AV585" s="295">
        <f t="shared" si="766"/>
        <v>0</v>
      </c>
      <c r="AW585" s="295">
        <f t="shared" si="716"/>
        <v>0</v>
      </c>
      <c r="AX585" s="295">
        <f t="shared" si="767"/>
        <v>0</v>
      </c>
      <c r="AY585" s="156">
        <v>83</v>
      </c>
      <c r="AZ585" s="325"/>
      <c r="BA585" s="325"/>
      <c r="BB585" s="325"/>
      <c r="BC585" s="325"/>
      <c r="BD585" s="325"/>
      <c r="BE585" s="394"/>
      <c r="BF585" s="360">
        <f t="shared" si="780"/>
        <v>84</v>
      </c>
      <c r="BG585" s="359" t="str">
        <f t="shared" si="750"/>
        <v>exx84</v>
      </c>
      <c r="BH585" s="334">
        <f t="shared" si="768"/>
        <v>3</v>
      </c>
      <c r="BI585" s="82">
        <f t="shared" si="769"/>
        <v>0</v>
      </c>
      <c r="BJ585" s="295">
        <f t="shared" si="770"/>
        <v>0</v>
      </c>
      <c r="BK585" s="295">
        <f t="shared" si="717"/>
        <v>0</v>
      </c>
      <c r="BL585" s="295">
        <f t="shared" si="771"/>
        <v>0</v>
      </c>
      <c r="BM585" s="156">
        <v>83</v>
      </c>
      <c r="BN585" s="325"/>
      <c r="BO585" s="325"/>
      <c r="BP585" s="325"/>
      <c r="BQ585" s="325"/>
      <c r="BR585" s="325"/>
      <c r="BS585" s="394"/>
      <c r="BT585" s="360">
        <f t="shared" si="781"/>
        <v>84</v>
      </c>
      <c r="BU585" s="359" t="str">
        <f t="shared" si="751"/>
        <v>exx84</v>
      </c>
      <c r="BV585" s="334">
        <f t="shared" si="772"/>
        <v>3</v>
      </c>
      <c r="BW585" s="82">
        <f t="shared" si="773"/>
        <v>0</v>
      </c>
      <c r="BX585" s="295">
        <f t="shared" si="774"/>
        <v>0</v>
      </c>
      <c r="BY585" s="295">
        <f t="shared" si="718"/>
        <v>0</v>
      </c>
      <c r="BZ585" s="295">
        <f t="shared" si="775"/>
        <v>0</v>
      </c>
      <c r="CA585" s="156">
        <v>83</v>
      </c>
      <c r="CB585" s="325"/>
      <c r="CC585" s="325"/>
      <c r="CD585" s="325"/>
      <c r="CE585" s="325"/>
      <c r="CF585" s="325"/>
      <c r="CH585" s="394"/>
    </row>
    <row r="586" spans="1:86" ht="15" customHeight="1">
      <c r="A586" s="394"/>
      <c r="B586" s="360">
        <f t="shared" si="776"/>
        <v>85</v>
      </c>
      <c r="C586" s="359" t="str">
        <f t="shared" si="746"/>
        <v>exx85</v>
      </c>
      <c r="D586" s="334">
        <f t="shared" si="752"/>
        <v>3</v>
      </c>
      <c r="E586" s="82">
        <f t="shared" si="753"/>
        <v>0</v>
      </c>
      <c r="F586" s="295">
        <f t="shared" si="754"/>
        <v>0</v>
      </c>
      <c r="G586" s="295">
        <f t="shared" si="713"/>
        <v>0</v>
      </c>
      <c r="H586" s="295">
        <f t="shared" si="755"/>
        <v>0</v>
      </c>
      <c r="I586">
        <v>84</v>
      </c>
      <c r="J586" s="325"/>
      <c r="K586" s="325"/>
      <c r="L586" s="325"/>
      <c r="M586" s="325"/>
      <c r="N586" s="325"/>
      <c r="O586" s="394"/>
      <c r="P586" s="360">
        <f t="shared" si="777"/>
        <v>85</v>
      </c>
      <c r="Q586" s="359" t="str">
        <f t="shared" si="747"/>
        <v>exx85</v>
      </c>
      <c r="R586" s="334">
        <f t="shared" si="756"/>
        <v>3</v>
      </c>
      <c r="S586" s="82">
        <f t="shared" si="757"/>
        <v>0</v>
      </c>
      <c r="T586" s="295">
        <f t="shared" si="758"/>
        <v>0</v>
      </c>
      <c r="U586" s="295">
        <f t="shared" si="714"/>
        <v>0</v>
      </c>
      <c r="V586" s="295">
        <f t="shared" si="759"/>
        <v>0</v>
      </c>
      <c r="W586">
        <v>84</v>
      </c>
      <c r="X586" s="325"/>
      <c r="Y586" s="325"/>
      <c r="Z586" s="325"/>
      <c r="AA586" s="325"/>
      <c r="AB586" s="325"/>
      <c r="AC586" s="394"/>
      <c r="AD586" s="360">
        <f t="shared" si="778"/>
        <v>85</v>
      </c>
      <c r="AE586" s="359" t="str">
        <f t="shared" si="748"/>
        <v>exx85</v>
      </c>
      <c r="AF586" s="334">
        <f t="shared" si="760"/>
        <v>3</v>
      </c>
      <c r="AG586" s="82">
        <f t="shared" si="761"/>
        <v>0</v>
      </c>
      <c r="AH586" s="295">
        <f t="shared" si="762"/>
        <v>0</v>
      </c>
      <c r="AI586" s="295">
        <f t="shared" si="715"/>
        <v>0</v>
      </c>
      <c r="AJ586" s="295">
        <f t="shared" si="763"/>
        <v>0</v>
      </c>
      <c r="AK586">
        <v>84</v>
      </c>
      <c r="AL586" s="325"/>
      <c r="AM586" s="325"/>
      <c r="AN586" s="325"/>
      <c r="AO586" s="325"/>
      <c r="AP586" s="325"/>
      <c r="AQ586" s="394"/>
      <c r="AR586" s="360">
        <f t="shared" si="779"/>
        <v>85</v>
      </c>
      <c r="AS586" s="359" t="str">
        <f t="shared" si="749"/>
        <v>exx85</v>
      </c>
      <c r="AT586" s="334">
        <f t="shared" si="764"/>
        <v>3</v>
      </c>
      <c r="AU586" s="82">
        <f t="shared" si="765"/>
        <v>0</v>
      </c>
      <c r="AV586" s="295">
        <f t="shared" si="766"/>
        <v>0</v>
      </c>
      <c r="AW586" s="295">
        <f t="shared" si="716"/>
        <v>0</v>
      </c>
      <c r="AX586" s="295">
        <f t="shared" si="767"/>
        <v>0</v>
      </c>
      <c r="AY586">
        <v>84</v>
      </c>
      <c r="AZ586" s="325"/>
      <c r="BA586" s="325"/>
      <c r="BB586" s="325"/>
      <c r="BC586" s="325"/>
      <c r="BD586" s="325"/>
      <c r="BE586" s="394"/>
      <c r="BF586" s="360">
        <f t="shared" si="780"/>
        <v>85</v>
      </c>
      <c r="BG586" s="359" t="str">
        <f t="shared" si="750"/>
        <v>exx85</v>
      </c>
      <c r="BH586" s="334">
        <f t="shared" si="768"/>
        <v>3</v>
      </c>
      <c r="BI586" s="82">
        <f t="shared" si="769"/>
        <v>0</v>
      </c>
      <c r="BJ586" s="295">
        <f t="shared" si="770"/>
        <v>0</v>
      </c>
      <c r="BK586" s="295">
        <f t="shared" si="717"/>
        <v>0</v>
      </c>
      <c r="BL586" s="295">
        <f t="shared" si="771"/>
        <v>0</v>
      </c>
      <c r="BM586">
        <v>84</v>
      </c>
      <c r="BN586" s="325"/>
      <c r="BO586" s="325"/>
      <c r="BP586" s="325"/>
      <c r="BQ586" s="325"/>
      <c r="BR586" s="325"/>
      <c r="BS586" s="394"/>
      <c r="BT586" s="360">
        <f t="shared" si="781"/>
        <v>85</v>
      </c>
      <c r="BU586" s="359" t="str">
        <f t="shared" si="751"/>
        <v>exx85</v>
      </c>
      <c r="BV586" s="334">
        <f t="shared" si="772"/>
        <v>3</v>
      </c>
      <c r="BW586" s="82">
        <f t="shared" si="773"/>
        <v>0</v>
      </c>
      <c r="BX586" s="295">
        <f t="shared" si="774"/>
        <v>0</v>
      </c>
      <c r="BY586" s="295">
        <f t="shared" si="718"/>
        <v>0</v>
      </c>
      <c r="BZ586" s="295">
        <f t="shared" si="775"/>
        <v>0</v>
      </c>
      <c r="CA586">
        <v>84</v>
      </c>
      <c r="CB586" s="325"/>
      <c r="CC586" s="325"/>
      <c r="CD586" s="325"/>
      <c r="CE586" s="325"/>
      <c r="CF586" s="325"/>
      <c r="CH586" s="394"/>
    </row>
    <row r="587" spans="1:86" ht="15" customHeight="1">
      <c r="A587" s="394"/>
      <c r="B587" s="360">
        <f t="shared" si="776"/>
        <v>86</v>
      </c>
      <c r="C587" s="359" t="str">
        <f t="shared" si="746"/>
        <v>exx86</v>
      </c>
      <c r="D587" s="334">
        <f t="shared" si="752"/>
        <v>3</v>
      </c>
      <c r="E587" s="82">
        <f t="shared" si="753"/>
        <v>0</v>
      </c>
      <c r="F587" s="295">
        <f t="shared" si="754"/>
        <v>0</v>
      </c>
      <c r="G587" s="295">
        <f t="shared" si="713"/>
        <v>0</v>
      </c>
      <c r="H587" s="295">
        <f t="shared" si="755"/>
        <v>0</v>
      </c>
      <c r="I587" s="156">
        <v>85</v>
      </c>
      <c r="J587" s="325"/>
      <c r="K587" s="325"/>
      <c r="L587" s="325"/>
      <c r="M587" s="325"/>
      <c r="N587" s="325"/>
      <c r="O587" s="394"/>
      <c r="P587" s="360">
        <f t="shared" si="777"/>
        <v>86</v>
      </c>
      <c r="Q587" s="359" t="str">
        <f t="shared" si="747"/>
        <v>exx86</v>
      </c>
      <c r="R587" s="334">
        <f t="shared" si="756"/>
        <v>3</v>
      </c>
      <c r="S587" s="82">
        <f t="shared" si="757"/>
        <v>0</v>
      </c>
      <c r="T587" s="295">
        <f t="shared" si="758"/>
        <v>0</v>
      </c>
      <c r="U587" s="295">
        <f t="shared" si="714"/>
        <v>0</v>
      </c>
      <c r="V587" s="295">
        <f t="shared" si="759"/>
        <v>0</v>
      </c>
      <c r="W587" s="156">
        <v>85</v>
      </c>
      <c r="X587" s="325"/>
      <c r="Y587" s="325"/>
      <c r="Z587" s="325"/>
      <c r="AA587" s="325"/>
      <c r="AB587" s="325"/>
      <c r="AC587" s="394"/>
      <c r="AD587" s="360">
        <f t="shared" si="778"/>
        <v>86</v>
      </c>
      <c r="AE587" s="359" t="str">
        <f t="shared" si="748"/>
        <v>exx86</v>
      </c>
      <c r="AF587" s="334">
        <f t="shared" si="760"/>
        <v>3</v>
      </c>
      <c r="AG587" s="82">
        <f t="shared" si="761"/>
        <v>0</v>
      </c>
      <c r="AH587" s="295">
        <f t="shared" si="762"/>
        <v>0</v>
      </c>
      <c r="AI587" s="295">
        <f t="shared" si="715"/>
        <v>0</v>
      </c>
      <c r="AJ587" s="295">
        <f t="shared" si="763"/>
        <v>0</v>
      </c>
      <c r="AK587" s="156">
        <v>85</v>
      </c>
      <c r="AL587" s="325"/>
      <c r="AM587" s="325"/>
      <c r="AN587" s="325"/>
      <c r="AO587" s="325"/>
      <c r="AP587" s="325"/>
      <c r="AQ587" s="394"/>
      <c r="AR587" s="360">
        <f t="shared" si="779"/>
        <v>86</v>
      </c>
      <c r="AS587" s="359" t="str">
        <f t="shared" si="749"/>
        <v>exx86</v>
      </c>
      <c r="AT587" s="334">
        <f t="shared" si="764"/>
        <v>3</v>
      </c>
      <c r="AU587" s="82">
        <f t="shared" si="765"/>
        <v>0</v>
      </c>
      <c r="AV587" s="295">
        <f t="shared" si="766"/>
        <v>0</v>
      </c>
      <c r="AW587" s="295">
        <f t="shared" si="716"/>
        <v>0</v>
      </c>
      <c r="AX587" s="295">
        <f t="shared" si="767"/>
        <v>0</v>
      </c>
      <c r="AY587" s="156">
        <v>85</v>
      </c>
      <c r="AZ587" s="325"/>
      <c r="BA587" s="325"/>
      <c r="BB587" s="325"/>
      <c r="BC587" s="325"/>
      <c r="BD587" s="325"/>
      <c r="BE587" s="394"/>
      <c r="BF587" s="360">
        <f t="shared" si="780"/>
        <v>86</v>
      </c>
      <c r="BG587" s="359" t="str">
        <f t="shared" si="750"/>
        <v>exx86</v>
      </c>
      <c r="BH587" s="334">
        <f t="shared" si="768"/>
        <v>3</v>
      </c>
      <c r="BI587" s="82">
        <f t="shared" si="769"/>
        <v>0</v>
      </c>
      <c r="BJ587" s="295">
        <f t="shared" si="770"/>
        <v>0</v>
      </c>
      <c r="BK587" s="295">
        <f t="shared" si="717"/>
        <v>0</v>
      </c>
      <c r="BL587" s="295">
        <f t="shared" si="771"/>
        <v>0</v>
      </c>
      <c r="BM587" s="156">
        <v>85</v>
      </c>
      <c r="BN587" s="325"/>
      <c r="BO587" s="325"/>
      <c r="BP587" s="325"/>
      <c r="BQ587" s="325"/>
      <c r="BR587" s="325"/>
      <c r="BS587" s="394"/>
      <c r="BT587" s="360">
        <f t="shared" si="781"/>
        <v>86</v>
      </c>
      <c r="BU587" s="359" t="str">
        <f t="shared" si="751"/>
        <v>exx86</v>
      </c>
      <c r="BV587" s="334">
        <f t="shared" si="772"/>
        <v>3</v>
      </c>
      <c r="BW587" s="82">
        <f t="shared" si="773"/>
        <v>0</v>
      </c>
      <c r="BX587" s="295">
        <f t="shared" si="774"/>
        <v>0</v>
      </c>
      <c r="BY587" s="295">
        <f t="shared" si="718"/>
        <v>0</v>
      </c>
      <c r="BZ587" s="295">
        <f t="shared" si="775"/>
        <v>0</v>
      </c>
      <c r="CA587" s="156">
        <v>85</v>
      </c>
      <c r="CB587" s="325"/>
      <c r="CC587" s="325"/>
      <c r="CD587" s="325"/>
      <c r="CE587" s="325"/>
      <c r="CF587" s="325"/>
      <c r="CH587" s="394"/>
    </row>
    <row r="588" spans="1:86" ht="15" customHeight="1">
      <c r="A588" s="394"/>
      <c r="B588" s="360">
        <f t="shared" si="776"/>
        <v>87</v>
      </c>
      <c r="C588" s="359" t="str">
        <f t="shared" si="746"/>
        <v>exx87</v>
      </c>
      <c r="D588" s="334">
        <f t="shared" si="752"/>
        <v>3</v>
      </c>
      <c r="E588" s="82">
        <f t="shared" si="753"/>
        <v>0</v>
      </c>
      <c r="F588" s="295">
        <f t="shared" si="754"/>
        <v>0</v>
      </c>
      <c r="G588" s="295">
        <f t="shared" si="713"/>
        <v>0</v>
      </c>
      <c r="H588" s="295">
        <f t="shared" si="755"/>
        <v>0</v>
      </c>
      <c r="I588">
        <v>86</v>
      </c>
      <c r="J588" s="325"/>
      <c r="K588" s="325"/>
      <c r="L588" s="325"/>
      <c r="M588" s="325"/>
      <c r="N588" s="325"/>
      <c r="O588" s="394"/>
      <c r="P588" s="360">
        <f t="shared" si="777"/>
        <v>87</v>
      </c>
      <c r="Q588" s="359" t="str">
        <f t="shared" si="747"/>
        <v>exx87</v>
      </c>
      <c r="R588" s="334">
        <f t="shared" si="756"/>
        <v>3</v>
      </c>
      <c r="S588" s="82">
        <f t="shared" si="757"/>
        <v>0</v>
      </c>
      <c r="T588" s="295">
        <f t="shared" si="758"/>
        <v>0</v>
      </c>
      <c r="U588" s="295">
        <f t="shared" si="714"/>
        <v>0</v>
      </c>
      <c r="V588" s="295">
        <f t="shared" si="759"/>
        <v>0</v>
      </c>
      <c r="W588">
        <v>86</v>
      </c>
      <c r="X588" s="325"/>
      <c r="Y588" s="325"/>
      <c r="Z588" s="325"/>
      <c r="AA588" s="325"/>
      <c r="AB588" s="325"/>
      <c r="AC588" s="394"/>
      <c r="AD588" s="360">
        <f t="shared" si="778"/>
        <v>87</v>
      </c>
      <c r="AE588" s="359" t="str">
        <f t="shared" si="748"/>
        <v>exx87</v>
      </c>
      <c r="AF588" s="334">
        <f t="shared" si="760"/>
        <v>3</v>
      </c>
      <c r="AG588" s="82">
        <f t="shared" si="761"/>
        <v>0</v>
      </c>
      <c r="AH588" s="295">
        <f t="shared" si="762"/>
        <v>0</v>
      </c>
      <c r="AI588" s="295">
        <f t="shared" si="715"/>
        <v>0</v>
      </c>
      <c r="AJ588" s="295">
        <f t="shared" si="763"/>
        <v>0</v>
      </c>
      <c r="AK588">
        <v>86</v>
      </c>
      <c r="AL588" s="325"/>
      <c r="AM588" s="325"/>
      <c r="AN588" s="325"/>
      <c r="AO588" s="325"/>
      <c r="AP588" s="325"/>
      <c r="AQ588" s="394"/>
      <c r="AR588" s="360">
        <f t="shared" si="779"/>
        <v>87</v>
      </c>
      <c r="AS588" s="359" t="str">
        <f t="shared" si="749"/>
        <v>exx87</v>
      </c>
      <c r="AT588" s="334">
        <f t="shared" si="764"/>
        <v>3</v>
      </c>
      <c r="AU588" s="82">
        <f t="shared" si="765"/>
        <v>0</v>
      </c>
      <c r="AV588" s="295">
        <f t="shared" si="766"/>
        <v>0</v>
      </c>
      <c r="AW588" s="295">
        <f t="shared" si="716"/>
        <v>0</v>
      </c>
      <c r="AX588" s="295">
        <f t="shared" si="767"/>
        <v>0</v>
      </c>
      <c r="AY588">
        <v>86</v>
      </c>
      <c r="AZ588" s="325"/>
      <c r="BA588" s="325"/>
      <c r="BB588" s="325"/>
      <c r="BC588" s="325"/>
      <c r="BD588" s="325"/>
      <c r="BE588" s="394"/>
      <c r="BF588" s="360">
        <f t="shared" si="780"/>
        <v>87</v>
      </c>
      <c r="BG588" s="359" t="str">
        <f t="shared" si="750"/>
        <v>exx87</v>
      </c>
      <c r="BH588" s="334">
        <f t="shared" si="768"/>
        <v>3</v>
      </c>
      <c r="BI588" s="82">
        <f t="shared" si="769"/>
        <v>0</v>
      </c>
      <c r="BJ588" s="295">
        <f t="shared" si="770"/>
        <v>0</v>
      </c>
      <c r="BK588" s="295">
        <f t="shared" si="717"/>
        <v>0</v>
      </c>
      <c r="BL588" s="295">
        <f t="shared" si="771"/>
        <v>0</v>
      </c>
      <c r="BM588">
        <v>86</v>
      </c>
      <c r="BN588" s="325"/>
      <c r="BO588" s="325"/>
      <c r="BP588" s="325"/>
      <c r="BQ588" s="325"/>
      <c r="BR588" s="325"/>
      <c r="BS588" s="394"/>
      <c r="BT588" s="360">
        <f t="shared" si="781"/>
        <v>87</v>
      </c>
      <c r="BU588" s="359" t="str">
        <f t="shared" si="751"/>
        <v>exx87</v>
      </c>
      <c r="BV588" s="334">
        <f t="shared" si="772"/>
        <v>3</v>
      </c>
      <c r="BW588" s="82">
        <f t="shared" si="773"/>
        <v>0</v>
      </c>
      <c r="BX588" s="295">
        <f t="shared" si="774"/>
        <v>0</v>
      </c>
      <c r="BY588" s="295">
        <f t="shared" si="718"/>
        <v>0</v>
      </c>
      <c r="BZ588" s="295">
        <f t="shared" si="775"/>
        <v>0</v>
      </c>
      <c r="CA588">
        <v>86</v>
      </c>
      <c r="CB588" s="325"/>
      <c r="CC588" s="325"/>
      <c r="CD588" s="325"/>
      <c r="CE588" s="325"/>
      <c r="CF588" s="325"/>
      <c r="CH588" s="394"/>
    </row>
    <row r="589" spans="1:86" ht="15" customHeight="1">
      <c r="A589" s="394"/>
      <c r="B589" s="360">
        <f t="shared" si="776"/>
        <v>88</v>
      </c>
      <c r="C589" s="359" t="str">
        <f t="shared" si="746"/>
        <v>exx88</v>
      </c>
      <c r="D589" s="334">
        <f t="shared" si="752"/>
        <v>3</v>
      </c>
      <c r="E589" s="82">
        <f t="shared" si="753"/>
        <v>0</v>
      </c>
      <c r="F589" s="295">
        <f t="shared" si="754"/>
        <v>0</v>
      </c>
      <c r="G589" s="295">
        <f t="shared" si="713"/>
        <v>0</v>
      </c>
      <c r="H589" s="295">
        <f t="shared" si="755"/>
        <v>0</v>
      </c>
      <c r="I589" s="156">
        <v>87</v>
      </c>
      <c r="J589" s="325"/>
      <c r="K589" s="325"/>
      <c r="L589" s="325"/>
      <c r="M589" s="325"/>
      <c r="N589" s="325"/>
      <c r="O589" s="394"/>
      <c r="P589" s="360">
        <f t="shared" si="777"/>
        <v>88</v>
      </c>
      <c r="Q589" s="359" t="str">
        <f t="shared" si="747"/>
        <v>exx88</v>
      </c>
      <c r="R589" s="334">
        <f t="shared" si="756"/>
        <v>3</v>
      </c>
      <c r="S589" s="82">
        <f t="shared" si="757"/>
        <v>0</v>
      </c>
      <c r="T589" s="295">
        <f t="shared" si="758"/>
        <v>0</v>
      </c>
      <c r="U589" s="295">
        <f t="shared" si="714"/>
        <v>0</v>
      </c>
      <c r="V589" s="295">
        <f t="shared" si="759"/>
        <v>0</v>
      </c>
      <c r="W589" s="156">
        <v>87</v>
      </c>
      <c r="X589" s="325"/>
      <c r="Y589" s="325"/>
      <c r="Z589" s="325"/>
      <c r="AA589" s="325"/>
      <c r="AB589" s="325"/>
      <c r="AC589" s="394"/>
      <c r="AD589" s="360">
        <f t="shared" si="778"/>
        <v>88</v>
      </c>
      <c r="AE589" s="359" t="str">
        <f t="shared" si="748"/>
        <v>exx88</v>
      </c>
      <c r="AF589" s="334">
        <f t="shared" si="760"/>
        <v>3</v>
      </c>
      <c r="AG589" s="82">
        <f t="shared" si="761"/>
        <v>0</v>
      </c>
      <c r="AH589" s="295">
        <f t="shared" si="762"/>
        <v>0</v>
      </c>
      <c r="AI589" s="295">
        <f t="shared" si="715"/>
        <v>0</v>
      </c>
      <c r="AJ589" s="295">
        <f t="shared" si="763"/>
        <v>0</v>
      </c>
      <c r="AK589" s="156">
        <v>87</v>
      </c>
      <c r="AL589" s="325"/>
      <c r="AM589" s="325"/>
      <c r="AN589" s="325"/>
      <c r="AO589" s="325"/>
      <c r="AP589" s="325"/>
      <c r="AQ589" s="394"/>
      <c r="AR589" s="360">
        <f t="shared" si="779"/>
        <v>88</v>
      </c>
      <c r="AS589" s="359" t="str">
        <f t="shared" si="749"/>
        <v>exx88</v>
      </c>
      <c r="AT589" s="334">
        <f t="shared" si="764"/>
        <v>3</v>
      </c>
      <c r="AU589" s="82">
        <f t="shared" si="765"/>
        <v>0</v>
      </c>
      <c r="AV589" s="295">
        <f t="shared" si="766"/>
        <v>0</v>
      </c>
      <c r="AW589" s="295">
        <f t="shared" si="716"/>
        <v>0</v>
      </c>
      <c r="AX589" s="295">
        <f t="shared" si="767"/>
        <v>0</v>
      </c>
      <c r="AY589" s="156">
        <v>87</v>
      </c>
      <c r="AZ589" s="325"/>
      <c r="BA589" s="325"/>
      <c r="BB589" s="325"/>
      <c r="BC589" s="325"/>
      <c r="BD589" s="325"/>
      <c r="BE589" s="394"/>
      <c r="BF589" s="360">
        <f t="shared" si="780"/>
        <v>88</v>
      </c>
      <c r="BG589" s="359" t="str">
        <f t="shared" si="750"/>
        <v>exx88</v>
      </c>
      <c r="BH589" s="334">
        <f t="shared" si="768"/>
        <v>3</v>
      </c>
      <c r="BI589" s="82">
        <f t="shared" si="769"/>
        <v>0</v>
      </c>
      <c r="BJ589" s="295">
        <f t="shared" si="770"/>
        <v>0</v>
      </c>
      <c r="BK589" s="295">
        <f t="shared" si="717"/>
        <v>0</v>
      </c>
      <c r="BL589" s="295">
        <f t="shared" si="771"/>
        <v>0</v>
      </c>
      <c r="BM589" s="156">
        <v>87</v>
      </c>
      <c r="BN589" s="325"/>
      <c r="BO589" s="325"/>
      <c r="BP589" s="325"/>
      <c r="BQ589" s="325"/>
      <c r="BR589" s="325"/>
      <c r="BS589" s="394"/>
      <c r="BT589" s="360">
        <f t="shared" si="781"/>
        <v>88</v>
      </c>
      <c r="BU589" s="359" t="str">
        <f t="shared" si="751"/>
        <v>exx88</v>
      </c>
      <c r="BV589" s="334">
        <f t="shared" si="772"/>
        <v>3</v>
      </c>
      <c r="BW589" s="82">
        <f t="shared" si="773"/>
        <v>0</v>
      </c>
      <c r="BX589" s="295">
        <f t="shared" si="774"/>
        <v>0</v>
      </c>
      <c r="BY589" s="295">
        <f t="shared" si="718"/>
        <v>0</v>
      </c>
      <c r="BZ589" s="295">
        <f t="shared" si="775"/>
        <v>0</v>
      </c>
      <c r="CA589" s="156">
        <v>87</v>
      </c>
      <c r="CB589" s="325"/>
      <c r="CC589" s="325"/>
      <c r="CD589" s="325"/>
      <c r="CE589" s="325"/>
      <c r="CF589" s="325"/>
      <c r="CH589" s="394"/>
    </row>
    <row r="590" spans="1:86" ht="15" customHeight="1">
      <c r="A590" s="394"/>
      <c r="B590" s="360">
        <f t="shared" si="776"/>
        <v>89</v>
      </c>
      <c r="C590" s="359" t="str">
        <f t="shared" si="746"/>
        <v>exx89</v>
      </c>
      <c r="D590" s="334">
        <f t="shared" si="752"/>
        <v>3</v>
      </c>
      <c r="E590" s="82">
        <f t="shared" si="753"/>
        <v>0</v>
      </c>
      <c r="F590" s="295">
        <f t="shared" si="754"/>
        <v>0</v>
      </c>
      <c r="G590" s="295">
        <f t="shared" si="713"/>
        <v>0</v>
      </c>
      <c r="H590" s="295">
        <f t="shared" si="755"/>
        <v>0</v>
      </c>
      <c r="I590">
        <v>88</v>
      </c>
      <c r="J590" s="325"/>
      <c r="K590" s="325"/>
      <c r="L590" s="325"/>
      <c r="M590" s="325"/>
      <c r="N590" s="325"/>
      <c r="O590" s="394"/>
      <c r="P590" s="360">
        <f t="shared" si="777"/>
        <v>89</v>
      </c>
      <c r="Q590" s="359" t="str">
        <f t="shared" si="747"/>
        <v>exx89</v>
      </c>
      <c r="R590" s="334">
        <f t="shared" si="756"/>
        <v>3</v>
      </c>
      <c r="S590" s="82">
        <f t="shared" si="757"/>
        <v>0</v>
      </c>
      <c r="T590" s="295">
        <f t="shared" si="758"/>
        <v>0</v>
      </c>
      <c r="U590" s="295">
        <f t="shared" si="714"/>
        <v>0</v>
      </c>
      <c r="V590" s="295">
        <f t="shared" si="759"/>
        <v>0</v>
      </c>
      <c r="W590">
        <v>88</v>
      </c>
      <c r="X590" s="325"/>
      <c r="Y590" s="325"/>
      <c r="Z590" s="325"/>
      <c r="AA590" s="325"/>
      <c r="AB590" s="325"/>
      <c r="AC590" s="394"/>
      <c r="AD590" s="360">
        <f t="shared" si="778"/>
        <v>89</v>
      </c>
      <c r="AE590" s="359" t="str">
        <f t="shared" si="748"/>
        <v>exx89</v>
      </c>
      <c r="AF590" s="334">
        <f t="shared" si="760"/>
        <v>3</v>
      </c>
      <c r="AG590" s="82">
        <f t="shared" si="761"/>
        <v>0</v>
      </c>
      <c r="AH590" s="295">
        <f t="shared" si="762"/>
        <v>0</v>
      </c>
      <c r="AI590" s="295">
        <f t="shared" si="715"/>
        <v>0</v>
      </c>
      <c r="AJ590" s="295">
        <f t="shared" si="763"/>
        <v>0</v>
      </c>
      <c r="AK590">
        <v>88</v>
      </c>
      <c r="AL590" s="325"/>
      <c r="AM590" s="325"/>
      <c r="AN590" s="325"/>
      <c r="AO590" s="325"/>
      <c r="AP590" s="325"/>
      <c r="AQ590" s="394"/>
      <c r="AR590" s="360">
        <f t="shared" si="779"/>
        <v>89</v>
      </c>
      <c r="AS590" s="359" t="str">
        <f t="shared" si="749"/>
        <v>exx89</v>
      </c>
      <c r="AT590" s="334">
        <f t="shared" si="764"/>
        <v>3</v>
      </c>
      <c r="AU590" s="82">
        <f t="shared" si="765"/>
        <v>0</v>
      </c>
      <c r="AV590" s="295">
        <f t="shared" si="766"/>
        <v>0</v>
      </c>
      <c r="AW590" s="295">
        <f t="shared" si="716"/>
        <v>0</v>
      </c>
      <c r="AX590" s="295">
        <f t="shared" si="767"/>
        <v>0</v>
      </c>
      <c r="AY590">
        <v>88</v>
      </c>
      <c r="AZ590" s="325"/>
      <c r="BA590" s="325"/>
      <c r="BB590" s="325"/>
      <c r="BC590" s="325"/>
      <c r="BD590" s="325"/>
      <c r="BE590" s="394"/>
      <c r="BF590" s="360">
        <f t="shared" si="780"/>
        <v>89</v>
      </c>
      <c r="BG590" s="359" t="str">
        <f t="shared" si="750"/>
        <v>exx89</v>
      </c>
      <c r="BH590" s="334">
        <f t="shared" si="768"/>
        <v>3</v>
      </c>
      <c r="BI590" s="82">
        <f t="shared" si="769"/>
        <v>0</v>
      </c>
      <c r="BJ590" s="295">
        <f t="shared" si="770"/>
        <v>0</v>
      </c>
      <c r="BK590" s="295">
        <f t="shared" si="717"/>
        <v>0</v>
      </c>
      <c r="BL590" s="295">
        <f t="shared" si="771"/>
        <v>0</v>
      </c>
      <c r="BM590">
        <v>88</v>
      </c>
      <c r="BN590" s="325"/>
      <c r="BO590" s="325"/>
      <c r="BP590" s="325"/>
      <c r="BQ590" s="325"/>
      <c r="BR590" s="325"/>
      <c r="BS590" s="394"/>
      <c r="BT590" s="360">
        <f t="shared" si="781"/>
        <v>89</v>
      </c>
      <c r="BU590" s="359" t="str">
        <f t="shared" si="751"/>
        <v>exx89</v>
      </c>
      <c r="BV590" s="334">
        <f t="shared" si="772"/>
        <v>3</v>
      </c>
      <c r="BW590" s="82">
        <f t="shared" si="773"/>
        <v>0</v>
      </c>
      <c r="BX590" s="295">
        <f t="shared" si="774"/>
        <v>0</v>
      </c>
      <c r="BY590" s="295">
        <f t="shared" si="718"/>
        <v>0</v>
      </c>
      <c r="BZ590" s="295">
        <f t="shared" si="775"/>
        <v>0</v>
      </c>
      <c r="CA590">
        <v>88</v>
      </c>
      <c r="CB590" s="325"/>
      <c r="CC590" s="325"/>
      <c r="CD590" s="325"/>
      <c r="CE590" s="325"/>
      <c r="CF590" s="325"/>
      <c r="CH590" s="394"/>
    </row>
    <row r="591" spans="1:86" ht="15" customHeight="1">
      <c r="A591" s="394"/>
      <c r="B591" s="360">
        <f t="shared" si="776"/>
        <v>90</v>
      </c>
      <c r="C591" s="359" t="str">
        <f t="shared" si="746"/>
        <v>exx90</v>
      </c>
      <c r="D591" s="334">
        <f t="shared" si="752"/>
        <v>3</v>
      </c>
      <c r="E591" s="82">
        <f t="shared" si="753"/>
        <v>0</v>
      </c>
      <c r="F591" s="295">
        <f t="shared" si="754"/>
        <v>0</v>
      </c>
      <c r="G591" s="295">
        <f t="shared" si="713"/>
        <v>0</v>
      </c>
      <c r="H591" s="295">
        <f t="shared" si="755"/>
        <v>0</v>
      </c>
      <c r="I591" s="156">
        <v>89</v>
      </c>
      <c r="J591" s="325"/>
      <c r="K591" s="325"/>
      <c r="L591" s="325"/>
      <c r="M591" s="325"/>
      <c r="N591" s="325"/>
      <c r="O591" s="394"/>
      <c r="P591" s="360">
        <f t="shared" si="777"/>
        <v>90</v>
      </c>
      <c r="Q591" s="359" t="str">
        <f t="shared" si="747"/>
        <v>exx90</v>
      </c>
      <c r="R591" s="334">
        <f t="shared" si="756"/>
        <v>3</v>
      </c>
      <c r="S591" s="82">
        <f t="shared" si="757"/>
        <v>0</v>
      </c>
      <c r="T591" s="295">
        <f t="shared" si="758"/>
        <v>0</v>
      </c>
      <c r="U591" s="295">
        <f t="shared" si="714"/>
        <v>0</v>
      </c>
      <c r="V591" s="295">
        <f t="shared" si="759"/>
        <v>0</v>
      </c>
      <c r="W591" s="156">
        <v>89</v>
      </c>
      <c r="X591" s="325"/>
      <c r="Y591" s="325"/>
      <c r="Z591" s="325"/>
      <c r="AA591" s="325"/>
      <c r="AB591" s="325"/>
      <c r="AC591" s="394"/>
      <c r="AD591" s="360">
        <f t="shared" si="778"/>
        <v>90</v>
      </c>
      <c r="AE591" s="359" t="str">
        <f t="shared" si="748"/>
        <v>exx90</v>
      </c>
      <c r="AF591" s="334">
        <f t="shared" si="760"/>
        <v>3</v>
      </c>
      <c r="AG591" s="82">
        <f t="shared" si="761"/>
        <v>0</v>
      </c>
      <c r="AH591" s="295">
        <f t="shared" si="762"/>
        <v>0</v>
      </c>
      <c r="AI591" s="295">
        <f t="shared" si="715"/>
        <v>0</v>
      </c>
      <c r="AJ591" s="295">
        <f t="shared" si="763"/>
        <v>0</v>
      </c>
      <c r="AK591" s="156">
        <v>89</v>
      </c>
      <c r="AL591" s="325"/>
      <c r="AM591" s="325"/>
      <c r="AN591" s="325"/>
      <c r="AO591" s="325"/>
      <c r="AP591" s="325"/>
      <c r="AQ591" s="394"/>
      <c r="AR591" s="360">
        <f t="shared" si="779"/>
        <v>90</v>
      </c>
      <c r="AS591" s="359" t="str">
        <f t="shared" si="749"/>
        <v>exx90</v>
      </c>
      <c r="AT591" s="334">
        <f t="shared" si="764"/>
        <v>3</v>
      </c>
      <c r="AU591" s="82">
        <f t="shared" si="765"/>
        <v>0</v>
      </c>
      <c r="AV591" s="295">
        <f t="shared" si="766"/>
        <v>0</v>
      </c>
      <c r="AW591" s="295">
        <f t="shared" si="716"/>
        <v>0</v>
      </c>
      <c r="AX591" s="295">
        <f t="shared" si="767"/>
        <v>0</v>
      </c>
      <c r="AY591" s="156">
        <v>89</v>
      </c>
      <c r="AZ591" s="325"/>
      <c r="BA591" s="325"/>
      <c r="BB591" s="325"/>
      <c r="BC591" s="325"/>
      <c r="BD591" s="325"/>
      <c r="BE591" s="394"/>
      <c r="BF591" s="360">
        <f t="shared" si="780"/>
        <v>90</v>
      </c>
      <c r="BG591" s="359" t="str">
        <f t="shared" si="750"/>
        <v>exx90</v>
      </c>
      <c r="BH591" s="334">
        <f t="shared" si="768"/>
        <v>3</v>
      </c>
      <c r="BI591" s="82">
        <f t="shared" si="769"/>
        <v>0</v>
      </c>
      <c r="BJ591" s="295">
        <f t="shared" si="770"/>
        <v>0</v>
      </c>
      <c r="BK591" s="295">
        <f t="shared" si="717"/>
        <v>0</v>
      </c>
      <c r="BL591" s="295">
        <f t="shared" si="771"/>
        <v>0</v>
      </c>
      <c r="BM591" s="156">
        <v>89</v>
      </c>
      <c r="BN591" s="325"/>
      <c r="BO591" s="325"/>
      <c r="BP591" s="325"/>
      <c r="BQ591" s="325"/>
      <c r="BR591" s="325"/>
      <c r="BS591" s="394"/>
      <c r="BT591" s="360">
        <f t="shared" si="781"/>
        <v>90</v>
      </c>
      <c r="BU591" s="359" t="str">
        <f t="shared" si="751"/>
        <v>exx90</v>
      </c>
      <c r="BV591" s="334">
        <f t="shared" si="772"/>
        <v>3</v>
      </c>
      <c r="BW591" s="82">
        <f t="shared" si="773"/>
        <v>0</v>
      </c>
      <c r="BX591" s="295">
        <f t="shared" si="774"/>
        <v>0</v>
      </c>
      <c r="BY591" s="295">
        <f t="shared" si="718"/>
        <v>0</v>
      </c>
      <c r="BZ591" s="295">
        <f t="shared" si="775"/>
        <v>0</v>
      </c>
      <c r="CA591" s="156">
        <v>89</v>
      </c>
      <c r="CB591" s="325"/>
      <c r="CC591" s="325"/>
      <c r="CD591" s="325"/>
      <c r="CE591" s="325"/>
      <c r="CF591" s="325"/>
      <c r="CH591" s="394"/>
    </row>
    <row r="592" spans="1:86" ht="15" customHeight="1">
      <c r="A592" s="394"/>
      <c r="B592" s="360">
        <f t="shared" si="776"/>
        <v>91</v>
      </c>
      <c r="C592" s="359" t="str">
        <f t="shared" si="746"/>
        <v>exx91</v>
      </c>
      <c r="D592" s="334">
        <f t="shared" si="752"/>
        <v>3</v>
      </c>
      <c r="E592" s="82">
        <f t="shared" si="753"/>
        <v>0</v>
      </c>
      <c r="F592" s="295">
        <f t="shared" si="754"/>
        <v>0</v>
      </c>
      <c r="G592" s="295">
        <f t="shared" si="713"/>
        <v>0</v>
      </c>
      <c r="H592" s="295">
        <f t="shared" si="755"/>
        <v>0</v>
      </c>
      <c r="I592">
        <v>90</v>
      </c>
      <c r="J592" s="325"/>
      <c r="K592" s="325"/>
      <c r="L592" s="325"/>
      <c r="M592" s="325"/>
      <c r="N592" s="325"/>
      <c r="O592" s="394"/>
      <c r="P592" s="360">
        <f t="shared" si="777"/>
        <v>91</v>
      </c>
      <c r="Q592" s="359" t="str">
        <f t="shared" si="747"/>
        <v>exx91</v>
      </c>
      <c r="R592" s="334">
        <f t="shared" si="756"/>
        <v>3</v>
      </c>
      <c r="S592" s="82">
        <f t="shared" si="757"/>
        <v>0</v>
      </c>
      <c r="T592" s="295">
        <f t="shared" si="758"/>
        <v>0</v>
      </c>
      <c r="U592" s="295">
        <f t="shared" si="714"/>
        <v>0</v>
      </c>
      <c r="V592" s="295">
        <f t="shared" si="759"/>
        <v>0</v>
      </c>
      <c r="W592">
        <v>90</v>
      </c>
      <c r="X592" s="325"/>
      <c r="Y592" s="325"/>
      <c r="Z592" s="325"/>
      <c r="AA592" s="325"/>
      <c r="AB592" s="325"/>
      <c r="AC592" s="394"/>
      <c r="AD592" s="360">
        <f t="shared" si="778"/>
        <v>91</v>
      </c>
      <c r="AE592" s="359" t="str">
        <f t="shared" si="748"/>
        <v>exx91</v>
      </c>
      <c r="AF592" s="334">
        <f t="shared" si="760"/>
        <v>3</v>
      </c>
      <c r="AG592" s="82">
        <f t="shared" si="761"/>
        <v>0</v>
      </c>
      <c r="AH592" s="295">
        <f t="shared" si="762"/>
        <v>0</v>
      </c>
      <c r="AI592" s="295">
        <f t="shared" si="715"/>
        <v>0</v>
      </c>
      <c r="AJ592" s="295">
        <f t="shared" si="763"/>
        <v>0</v>
      </c>
      <c r="AK592">
        <v>90</v>
      </c>
      <c r="AL592" s="325"/>
      <c r="AM592" s="325"/>
      <c r="AN592" s="325"/>
      <c r="AO592" s="325"/>
      <c r="AP592" s="325"/>
      <c r="AQ592" s="394"/>
      <c r="AR592" s="360">
        <f t="shared" si="779"/>
        <v>91</v>
      </c>
      <c r="AS592" s="359" t="str">
        <f t="shared" si="749"/>
        <v>exx91</v>
      </c>
      <c r="AT592" s="334">
        <f t="shared" si="764"/>
        <v>3</v>
      </c>
      <c r="AU592" s="82">
        <f t="shared" si="765"/>
        <v>0</v>
      </c>
      <c r="AV592" s="295">
        <f t="shared" si="766"/>
        <v>0</v>
      </c>
      <c r="AW592" s="295">
        <f t="shared" si="716"/>
        <v>0</v>
      </c>
      <c r="AX592" s="295">
        <f t="shared" si="767"/>
        <v>0</v>
      </c>
      <c r="AY592">
        <v>90</v>
      </c>
      <c r="AZ592" s="325"/>
      <c r="BA592" s="325"/>
      <c r="BB592" s="325"/>
      <c r="BC592" s="325"/>
      <c r="BD592" s="325"/>
      <c r="BE592" s="394"/>
      <c r="BF592" s="360">
        <f t="shared" si="780"/>
        <v>91</v>
      </c>
      <c r="BG592" s="359" t="str">
        <f t="shared" si="750"/>
        <v>exx91</v>
      </c>
      <c r="BH592" s="334">
        <f t="shared" si="768"/>
        <v>3</v>
      </c>
      <c r="BI592" s="82">
        <f t="shared" si="769"/>
        <v>0</v>
      </c>
      <c r="BJ592" s="295">
        <f t="shared" si="770"/>
        <v>0</v>
      </c>
      <c r="BK592" s="295">
        <f t="shared" si="717"/>
        <v>0</v>
      </c>
      <c r="BL592" s="295">
        <f t="shared" si="771"/>
        <v>0</v>
      </c>
      <c r="BM592">
        <v>90</v>
      </c>
      <c r="BN592" s="325"/>
      <c r="BO592" s="325"/>
      <c r="BP592" s="325"/>
      <c r="BQ592" s="325"/>
      <c r="BR592" s="325"/>
      <c r="BS592" s="394"/>
      <c r="BT592" s="360">
        <f t="shared" si="781"/>
        <v>91</v>
      </c>
      <c r="BU592" s="359" t="str">
        <f t="shared" si="751"/>
        <v>exx91</v>
      </c>
      <c r="BV592" s="334">
        <f t="shared" si="772"/>
        <v>3</v>
      </c>
      <c r="BW592" s="82">
        <f t="shared" si="773"/>
        <v>0</v>
      </c>
      <c r="BX592" s="295">
        <f t="shared" si="774"/>
        <v>0</v>
      </c>
      <c r="BY592" s="295">
        <f t="shared" si="718"/>
        <v>0</v>
      </c>
      <c r="BZ592" s="295">
        <f t="shared" si="775"/>
        <v>0</v>
      </c>
      <c r="CA592">
        <v>90</v>
      </c>
      <c r="CB592" s="325"/>
      <c r="CC592" s="325"/>
      <c r="CD592" s="325"/>
      <c r="CE592" s="325"/>
      <c r="CF592" s="325"/>
      <c r="CH592" s="394"/>
    </row>
    <row r="593" spans="1:86" ht="15" customHeight="1">
      <c r="A593" s="394"/>
      <c r="B593" s="360">
        <f t="shared" si="776"/>
        <v>92</v>
      </c>
      <c r="C593" s="359" t="str">
        <f t="shared" si="746"/>
        <v>exx92</v>
      </c>
      <c r="D593" s="334">
        <f t="shared" si="752"/>
        <v>3</v>
      </c>
      <c r="E593" s="82">
        <f t="shared" si="753"/>
        <v>0</v>
      </c>
      <c r="F593" s="295">
        <f t="shared" si="754"/>
        <v>0</v>
      </c>
      <c r="G593" s="295">
        <f t="shared" ref="G593:G621" si="782">IF(D593=2,E593-F593,0)</f>
        <v>0</v>
      </c>
      <c r="H593" s="295">
        <f t="shared" si="755"/>
        <v>0</v>
      </c>
      <c r="I593" s="156">
        <v>91</v>
      </c>
      <c r="J593" s="325"/>
      <c r="K593" s="325"/>
      <c r="L593" s="325"/>
      <c r="M593" s="325"/>
      <c r="N593" s="325"/>
      <c r="O593" s="394"/>
      <c r="P593" s="360">
        <f t="shared" si="777"/>
        <v>92</v>
      </c>
      <c r="Q593" s="359" t="str">
        <f t="shared" si="747"/>
        <v>exx92</v>
      </c>
      <c r="R593" s="334">
        <f t="shared" si="756"/>
        <v>3</v>
      </c>
      <c r="S593" s="82">
        <f t="shared" si="757"/>
        <v>0</v>
      </c>
      <c r="T593" s="295">
        <f t="shared" si="758"/>
        <v>0</v>
      </c>
      <c r="U593" s="295">
        <f t="shared" ref="U593:U621" si="783">IF(R593=2,S593-T593,0)</f>
        <v>0</v>
      </c>
      <c r="V593" s="295">
        <f t="shared" si="759"/>
        <v>0</v>
      </c>
      <c r="W593" s="156">
        <v>91</v>
      </c>
      <c r="X593" s="325"/>
      <c r="Y593" s="325"/>
      <c r="Z593" s="325"/>
      <c r="AA593" s="325"/>
      <c r="AB593" s="325"/>
      <c r="AC593" s="394"/>
      <c r="AD593" s="360">
        <f t="shared" si="778"/>
        <v>92</v>
      </c>
      <c r="AE593" s="359" t="str">
        <f t="shared" si="748"/>
        <v>exx92</v>
      </c>
      <c r="AF593" s="334">
        <f t="shared" si="760"/>
        <v>3</v>
      </c>
      <c r="AG593" s="82">
        <f t="shared" si="761"/>
        <v>0</v>
      </c>
      <c r="AH593" s="295">
        <f t="shared" si="762"/>
        <v>0</v>
      </c>
      <c r="AI593" s="295">
        <f t="shared" ref="AI593:AI621" si="784">IF(AF593=2,AG593-AH593,0)</f>
        <v>0</v>
      </c>
      <c r="AJ593" s="295">
        <f t="shared" si="763"/>
        <v>0</v>
      </c>
      <c r="AK593" s="156">
        <v>91</v>
      </c>
      <c r="AL593" s="325"/>
      <c r="AM593" s="325"/>
      <c r="AN593" s="325"/>
      <c r="AO593" s="325"/>
      <c r="AP593" s="325"/>
      <c r="AQ593" s="394"/>
      <c r="AR593" s="360">
        <f t="shared" si="779"/>
        <v>92</v>
      </c>
      <c r="AS593" s="359" t="str">
        <f t="shared" si="749"/>
        <v>exx92</v>
      </c>
      <c r="AT593" s="334">
        <f t="shared" si="764"/>
        <v>3</v>
      </c>
      <c r="AU593" s="82">
        <f t="shared" si="765"/>
        <v>0</v>
      </c>
      <c r="AV593" s="295">
        <f t="shared" si="766"/>
        <v>0</v>
      </c>
      <c r="AW593" s="295">
        <f t="shared" ref="AW593:AW621" si="785">IF(AT593=2,AU593-AV593,0)</f>
        <v>0</v>
      </c>
      <c r="AX593" s="295">
        <f t="shared" si="767"/>
        <v>0</v>
      </c>
      <c r="AY593" s="156">
        <v>91</v>
      </c>
      <c r="AZ593" s="325"/>
      <c r="BA593" s="325"/>
      <c r="BB593" s="325"/>
      <c r="BC593" s="325"/>
      <c r="BD593" s="325"/>
      <c r="BE593" s="394"/>
      <c r="BF593" s="360">
        <f t="shared" si="780"/>
        <v>92</v>
      </c>
      <c r="BG593" s="359" t="str">
        <f t="shared" si="750"/>
        <v>exx92</v>
      </c>
      <c r="BH593" s="334">
        <f t="shared" si="768"/>
        <v>3</v>
      </c>
      <c r="BI593" s="82">
        <f t="shared" si="769"/>
        <v>0</v>
      </c>
      <c r="BJ593" s="295">
        <f t="shared" si="770"/>
        <v>0</v>
      </c>
      <c r="BK593" s="295">
        <f t="shared" ref="BK593:BK621" si="786">IF(BH593=2,BI593-BJ593,0)</f>
        <v>0</v>
      </c>
      <c r="BL593" s="295">
        <f t="shared" si="771"/>
        <v>0</v>
      </c>
      <c r="BM593" s="156">
        <v>91</v>
      </c>
      <c r="BN593" s="325"/>
      <c r="BO593" s="325"/>
      <c r="BP593" s="325"/>
      <c r="BQ593" s="325"/>
      <c r="BR593" s="325"/>
      <c r="BS593" s="394"/>
      <c r="BT593" s="360">
        <f t="shared" si="781"/>
        <v>92</v>
      </c>
      <c r="BU593" s="359" t="str">
        <f t="shared" si="751"/>
        <v>exx92</v>
      </c>
      <c r="BV593" s="334">
        <f t="shared" si="772"/>
        <v>3</v>
      </c>
      <c r="BW593" s="82">
        <f t="shared" si="773"/>
        <v>0</v>
      </c>
      <c r="BX593" s="295">
        <f t="shared" si="774"/>
        <v>0</v>
      </c>
      <c r="BY593" s="295">
        <f t="shared" ref="BY593:BY621" si="787">IF(BV593=2,BW593-BX593,0)</f>
        <v>0</v>
      </c>
      <c r="BZ593" s="295">
        <f t="shared" si="775"/>
        <v>0</v>
      </c>
      <c r="CA593" s="156">
        <v>91</v>
      </c>
      <c r="CB593" s="325"/>
      <c r="CC593" s="325"/>
      <c r="CD593" s="325"/>
      <c r="CE593" s="325"/>
      <c r="CF593" s="325"/>
      <c r="CH593" s="394"/>
    </row>
    <row r="594" spans="1:86" ht="15" customHeight="1">
      <c r="A594" s="394"/>
      <c r="B594" s="360">
        <f t="shared" si="776"/>
        <v>93</v>
      </c>
      <c r="C594" s="359" t="str">
        <f t="shared" si="746"/>
        <v>exx93</v>
      </c>
      <c r="D594" s="334">
        <f t="shared" si="752"/>
        <v>3</v>
      </c>
      <c r="E594" s="82">
        <f t="shared" si="753"/>
        <v>0</v>
      </c>
      <c r="F594" s="295">
        <f t="shared" si="754"/>
        <v>0</v>
      </c>
      <c r="G594" s="295">
        <f t="shared" si="782"/>
        <v>0</v>
      </c>
      <c r="H594" s="295">
        <f t="shared" si="755"/>
        <v>0</v>
      </c>
      <c r="I594">
        <v>92</v>
      </c>
      <c r="J594" s="325"/>
      <c r="K594" s="325"/>
      <c r="L594" s="325"/>
      <c r="M594" s="325"/>
      <c r="N594" s="325"/>
      <c r="O594" s="394"/>
      <c r="P594" s="360">
        <f t="shared" si="777"/>
        <v>93</v>
      </c>
      <c r="Q594" s="359" t="str">
        <f t="shared" si="747"/>
        <v>exx93</v>
      </c>
      <c r="R594" s="334">
        <f t="shared" si="756"/>
        <v>3</v>
      </c>
      <c r="S594" s="82">
        <f t="shared" si="757"/>
        <v>0</v>
      </c>
      <c r="T594" s="295">
        <f t="shared" si="758"/>
        <v>0</v>
      </c>
      <c r="U594" s="295">
        <f t="shared" si="783"/>
        <v>0</v>
      </c>
      <c r="V594" s="295">
        <f t="shared" si="759"/>
        <v>0</v>
      </c>
      <c r="W594">
        <v>92</v>
      </c>
      <c r="X594" s="325"/>
      <c r="Y594" s="325"/>
      <c r="Z594" s="325"/>
      <c r="AA594" s="325"/>
      <c r="AB594" s="325"/>
      <c r="AC594" s="394"/>
      <c r="AD594" s="360">
        <f t="shared" si="778"/>
        <v>93</v>
      </c>
      <c r="AE594" s="359" t="str">
        <f t="shared" si="748"/>
        <v>exx93</v>
      </c>
      <c r="AF594" s="334">
        <f t="shared" si="760"/>
        <v>3</v>
      </c>
      <c r="AG594" s="82">
        <f t="shared" si="761"/>
        <v>0</v>
      </c>
      <c r="AH594" s="295">
        <f t="shared" si="762"/>
        <v>0</v>
      </c>
      <c r="AI594" s="295">
        <f t="shared" si="784"/>
        <v>0</v>
      </c>
      <c r="AJ594" s="295">
        <f t="shared" si="763"/>
        <v>0</v>
      </c>
      <c r="AK594">
        <v>92</v>
      </c>
      <c r="AL594" s="325"/>
      <c r="AM594" s="325"/>
      <c r="AN594" s="325"/>
      <c r="AO594" s="325"/>
      <c r="AP594" s="325"/>
      <c r="AQ594" s="394"/>
      <c r="AR594" s="360">
        <f t="shared" si="779"/>
        <v>93</v>
      </c>
      <c r="AS594" s="359" t="str">
        <f t="shared" si="749"/>
        <v>exx93</v>
      </c>
      <c r="AT594" s="334">
        <f t="shared" si="764"/>
        <v>3</v>
      </c>
      <c r="AU594" s="82">
        <f t="shared" si="765"/>
        <v>0</v>
      </c>
      <c r="AV594" s="295">
        <f t="shared" si="766"/>
        <v>0</v>
      </c>
      <c r="AW594" s="295">
        <f t="shared" si="785"/>
        <v>0</v>
      </c>
      <c r="AX594" s="295">
        <f t="shared" si="767"/>
        <v>0</v>
      </c>
      <c r="AY594">
        <v>92</v>
      </c>
      <c r="AZ594" s="325"/>
      <c r="BA594" s="325"/>
      <c r="BB594" s="325"/>
      <c r="BC594" s="325"/>
      <c r="BD594" s="325"/>
      <c r="BE594" s="394"/>
      <c r="BF594" s="360">
        <f t="shared" si="780"/>
        <v>93</v>
      </c>
      <c r="BG594" s="359" t="str">
        <f t="shared" si="750"/>
        <v>exx93</v>
      </c>
      <c r="BH594" s="334">
        <f t="shared" si="768"/>
        <v>3</v>
      </c>
      <c r="BI594" s="82">
        <f t="shared" si="769"/>
        <v>0</v>
      </c>
      <c r="BJ594" s="295">
        <f t="shared" si="770"/>
        <v>0</v>
      </c>
      <c r="BK594" s="295">
        <f t="shared" si="786"/>
        <v>0</v>
      </c>
      <c r="BL594" s="295">
        <f t="shared" si="771"/>
        <v>0</v>
      </c>
      <c r="BM594">
        <v>92</v>
      </c>
      <c r="BN594" s="325"/>
      <c r="BO594" s="325"/>
      <c r="BP594" s="325"/>
      <c r="BQ594" s="325"/>
      <c r="BR594" s="325"/>
      <c r="BS594" s="394"/>
      <c r="BT594" s="360">
        <f t="shared" si="781"/>
        <v>93</v>
      </c>
      <c r="BU594" s="359" t="str">
        <f t="shared" si="751"/>
        <v>exx93</v>
      </c>
      <c r="BV594" s="334">
        <f t="shared" si="772"/>
        <v>3</v>
      </c>
      <c r="BW594" s="82">
        <f t="shared" si="773"/>
        <v>0</v>
      </c>
      <c r="BX594" s="295">
        <f t="shared" si="774"/>
        <v>0</v>
      </c>
      <c r="BY594" s="295">
        <f t="shared" si="787"/>
        <v>0</v>
      </c>
      <c r="BZ594" s="295">
        <f t="shared" si="775"/>
        <v>0</v>
      </c>
      <c r="CA594">
        <v>92</v>
      </c>
      <c r="CB594" s="325"/>
      <c r="CC594" s="325"/>
      <c r="CD594" s="325"/>
      <c r="CE594" s="325"/>
      <c r="CF594" s="325"/>
      <c r="CH594" s="394"/>
    </row>
    <row r="595" spans="1:86" ht="15" customHeight="1">
      <c r="A595" s="394"/>
      <c r="B595" s="360">
        <f t="shared" si="776"/>
        <v>94</v>
      </c>
      <c r="C595" s="359" t="str">
        <f t="shared" si="746"/>
        <v>exx94</v>
      </c>
      <c r="D595" s="334">
        <f t="shared" si="752"/>
        <v>3</v>
      </c>
      <c r="E595" s="82">
        <f t="shared" si="753"/>
        <v>0</v>
      </c>
      <c r="F595" s="295">
        <f t="shared" si="754"/>
        <v>0</v>
      </c>
      <c r="G595" s="295">
        <f t="shared" si="782"/>
        <v>0</v>
      </c>
      <c r="H595" s="295">
        <f t="shared" si="755"/>
        <v>0</v>
      </c>
      <c r="I595" s="156">
        <v>93</v>
      </c>
      <c r="J595" s="325"/>
      <c r="K595" s="325"/>
      <c r="L595" s="325"/>
      <c r="M595" s="325"/>
      <c r="N595" s="325"/>
      <c r="O595" s="394"/>
      <c r="P595" s="360">
        <f t="shared" si="777"/>
        <v>94</v>
      </c>
      <c r="Q595" s="359" t="str">
        <f t="shared" si="747"/>
        <v>exx94</v>
      </c>
      <c r="R595" s="334">
        <f t="shared" si="756"/>
        <v>3</v>
      </c>
      <c r="S595" s="82">
        <f t="shared" si="757"/>
        <v>0</v>
      </c>
      <c r="T595" s="295">
        <f t="shared" si="758"/>
        <v>0</v>
      </c>
      <c r="U595" s="295">
        <f t="shared" si="783"/>
        <v>0</v>
      </c>
      <c r="V595" s="295">
        <f t="shared" si="759"/>
        <v>0</v>
      </c>
      <c r="W595" s="156">
        <v>93</v>
      </c>
      <c r="X595" s="325"/>
      <c r="Y595" s="325"/>
      <c r="Z595" s="325"/>
      <c r="AA595" s="325"/>
      <c r="AB595" s="325"/>
      <c r="AC595" s="394"/>
      <c r="AD595" s="360">
        <f t="shared" si="778"/>
        <v>94</v>
      </c>
      <c r="AE595" s="359" t="str">
        <f t="shared" si="748"/>
        <v>exx94</v>
      </c>
      <c r="AF595" s="334">
        <f t="shared" si="760"/>
        <v>3</v>
      </c>
      <c r="AG595" s="82">
        <f t="shared" si="761"/>
        <v>0</v>
      </c>
      <c r="AH595" s="295">
        <f t="shared" si="762"/>
        <v>0</v>
      </c>
      <c r="AI595" s="295">
        <f t="shared" si="784"/>
        <v>0</v>
      </c>
      <c r="AJ595" s="295">
        <f t="shared" si="763"/>
        <v>0</v>
      </c>
      <c r="AK595" s="156">
        <v>93</v>
      </c>
      <c r="AL595" s="325"/>
      <c r="AM595" s="325"/>
      <c r="AN595" s="325"/>
      <c r="AO595" s="325"/>
      <c r="AP595" s="325"/>
      <c r="AQ595" s="394"/>
      <c r="AR595" s="360">
        <f t="shared" si="779"/>
        <v>94</v>
      </c>
      <c r="AS595" s="359" t="str">
        <f t="shared" si="749"/>
        <v>exx94</v>
      </c>
      <c r="AT595" s="334">
        <f t="shared" si="764"/>
        <v>3</v>
      </c>
      <c r="AU595" s="82">
        <f t="shared" si="765"/>
        <v>0</v>
      </c>
      <c r="AV595" s="295">
        <f t="shared" si="766"/>
        <v>0</v>
      </c>
      <c r="AW595" s="295">
        <f t="shared" si="785"/>
        <v>0</v>
      </c>
      <c r="AX595" s="295">
        <f t="shared" si="767"/>
        <v>0</v>
      </c>
      <c r="AY595" s="156">
        <v>93</v>
      </c>
      <c r="AZ595" s="325"/>
      <c r="BA595" s="325"/>
      <c r="BB595" s="325"/>
      <c r="BC595" s="325"/>
      <c r="BD595" s="325"/>
      <c r="BE595" s="394"/>
      <c r="BF595" s="360">
        <f t="shared" si="780"/>
        <v>94</v>
      </c>
      <c r="BG595" s="359" t="str">
        <f t="shared" si="750"/>
        <v>exx94</v>
      </c>
      <c r="BH595" s="334">
        <f t="shared" si="768"/>
        <v>3</v>
      </c>
      <c r="BI595" s="82">
        <f t="shared" si="769"/>
        <v>0</v>
      </c>
      <c r="BJ595" s="295">
        <f t="shared" si="770"/>
        <v>0</v>
      </c>
      <c r="BK595" s="295">
        <f t="shared" si="786"/>
        <v>0</v>
      </c>
      <c r="BL595" s="295">
        <f t="shared" si="771"/>
        <v>0</v>
      </c>
      <c r="BM595" s="156">
        <v>93</v>
      </c>
      <c r="BN595" s="325"/>
      <c r="BO595" s="325"/>
      <c r="BP595" s="325"/>
      <c r="BQ595" s="325"/>
      <c r="BR595" s="325"/>
      <c r="BS595" s="394"/>
      <c r="BT595" s="360">
        <f t="shared" si="781"/>
        <v>94</v>
      </c>
      <c r="BU595" s="359" t="str">
        <f t="shared" si="751"/>
        <v>exx94</v>
      </c>
      <c r="BV595" s="334">
        <f t="shared" si="772"/>
        <v>3</v>
      </c>
      <c r="BW595" s="82">
        <f t="shared" si="773"/>
        <v>0</v>
      </c>
      <c r="BX595" s="295">
        <f t="shared" si="774"/>
        <v>0</v>
      </c>
      <c r="BY595" s="295">
        <f t="shared" si="787"/>
        <v>0</v>
      </c>
      <c r="BZ595" s="295">
        <f t="shared" si="775"/>
        <v>0</v>
      </c>
      <c r="CA595" s="156">
        <v>93</v>
      </c>
      <c r="CB595" s="325"/>
      <c r="CC595" s="325"/>
      <c r="CD595" s="325"/>
      <c r="CE595" s="325"/>
      <c r="CF595" s="325"/>
      <c r="CH595" s="394"/>
    </row>
    <row r="596" spans="1:86" ht="15" customHeight="1">
      <c r="A596" s="394"/>
      <c r="B596" s="360">
        <f t="shared" si="776"/>
        <v>95</v>
      </c>
      <c r="C596" s="359" t="str">
        <f t="shared" si="746"/>
        <v>exx95</v>
      </c>
      <c r="D596" s="334">
        <f t="shared" si="752"/>
        <v>3</v>
      </c>
      <c r="E596" s="82">
        <f t="shared" si="753"/>
        <v>0</v>
      </c>
      <c r="F596" s="295">
        <f t="shared" si="754"/>
        <v>0</v>
      </c>
      <c r="G596" s="295">
        <f t="shared" si="782"/>
        <v>0</v>
      </c>
      <c r="H596" s="295">
        <f t="shared" si="755"/>
        <v>0</v>
      </c>
      <c r="I596">
        <v>94</v>
      </c>
      <c r="J596" s="325"/>
      <c r="K596" s="325"/>
      <c r="L596" s="325"/>
      <c r="M596" s="325"/>
      <c r="N596" s="325"/>
      <c r="O596" s="394"/>
      <c r="P596" s="360">
        <f t="shared" si="777"/>
        <v>95</v>
      </c>
      <c r="Q596" s="359" t="str">
        <f t="shared" si="747"/>
        <v>exx95</v>
      </c>
      <c r="R596" s="334">
        <f t="shared" si="756"/>
        <v>3</v>
      </c>
      <c r="S596" s="82">
        <f t="shared" si="757"/>
        <v>0</v>
      </c>
      <c r="T596" s="295">
        <f t="shared" si="758"/>
        <v>0</v>
      </c>
      <c r="U596" s="295">
        <f t="shared" si="783"/>
        <v>0</v>
      </c>
      <c r="V596" s="295">
        <f t="shared" si="759"/>
        <v>0</v>
      </c>
      <c r="W596">
        <v>94</v>
      </c>
      <c r="X596" s="325"/>
      <c r="Y596" s="325"/>
      <c r="Z596" s="325"/>
      <c r="AA596" s="325"/>
      <c r="AB596" s="325"/>
      <c r="AC596" s="394"/>
      <c r="AD596" s="360">
        <f t="shared" si="778"/>
        <v>95</v>
      </c>
      <c r="AE596" s="359" t="str">
        <f t="shared" si="748"/>
        <v>exx95</v>
      </c>
      <c r="AF596" s="334">
        <f t="shared" si="760"/>
        <v>3</v>
      </c>
      <c r="AG596" s="82">
        <f t="shared" si="761"/>
        <v>0</v>
      </c>
      <c r="AH596" s="295">
        <f t="shared" si="762"/>
        <v>0</v>
      </c>
      <c r="AI596" s="295">
        <f t="shared" si="784"/>
        <v>0</v>
      </c>
      <c r="AJ596" s="295">
        <f t="shared" si="763"/>
        <v>0</v>
      </c>
      <c r="AK596">
        <v>94</v>
      </c>
      <c r="AL596" s="325"/>
      <c r="AM596" s="325"/>
      <c r="AN596" s="325"/>
      <c r="AO596" s="325"/>
      <c r="AP596" s="325"/>
      <c r="AQ596" s="394"/>
      <c r="AR596" s="360">
        <f t="shared" si="779"/>
        <v>95</v>
      </c>
      <c r="AS596" s="359" t="str">
        <f t="shared" si="749"/>
        <v>exx95</v>
      </c>
      <c r="AT596" s="334">
        <f t="shared" si="764"/>
        <v>3</v>
      </c>
      <c r="AU596" s="82">
        <f t="shared" si="765"/>
        <v>0</v>
      </c>
      <c r="AV596" s="295">
        <f t="shared" si="766"/>
        <v>0</v>
      </c>
      <c r="AW596" s="295">
        <f t="shared" si="785"/>
        <v>0</v>
      </c>
      <c r="AX596" s="295">
        <f t="shared" si="767"/>
        <v>0</v>
      </c>
      <c r="AY596">
        <v>94</v>
      </c>
      <c r="AZ596" s="325"/>
      <c r="BA596" s="325"/>
      <c r="BB596" s="325"/>
      <c r="BC596" s="325"/>
      <c r="BD596" s="325"/>
      <c r="BE596" s="394"/>
      <c r="BF596" s="360">
        <f t="shared" si="780"/>
        <v>95</v>
      </c>
      <c r="BG596" s="359" t="str">
        <f t="shared" si="750"/>
        <v>exx95</v>
      </c>
      <c r="BH596" s="334">
        <f t="shared" si="768"/>
        <v>3</v>
      </c>
      <c r="BI596" s="82">
        <f t="shared" si="769"/>
        <v>0</v>
      </c>
      <c r="BJ596" s="295">
        <f t="shared" si="770"/>
        <v>0</v>
      </c>
      <c r="BK596" s="295">
        <f t="shared" si="786"/>
        <v>0</v>
      </c>
      <c r="BL596" s="295">
        <f t="shared" si="771"/>
        <v>0</v>
      </c>
      <c r="BM596">
        <v>94</v>
      </c>
      <c r="BN596" s="325"/>
      <c r="BO596" s="325"/>
      <c r="BP596" s="325"/>
      <c r="BQ596" s="325"/>
      <c r="BR596" s="325"/>
      <c r="BS596" s="394"/>
      <c r="BT596" s="360">
        <f t="shared" si="781"/>
        <v>95</v>
      </c>
      <c r="BU596" s="359" t="str">
        <f t="shared" si="751"/>
        <v>exx95</v>
      </c>
      <c r="BV596" s="334">
        <f t="shared" si="772"/>
        <v>3</v>
      </c>
      <c r="BW596" s="82">
        <f t="shared" si="773"/>
        <v>0</v>
      </c>
      <c r="BX596" s="295">
        <f t="shared" si="774"/>
        <v>0</v>
      </c>
      <c r="BY596" s="295">
        <f t="shared" si="787"/>
        <v>0</v>
      </c>
      <c r="BZ596" s="295">
        <f t="shared" si="775"/>
        <v>0</v>
      </c>
      <c r="CA596">
        <v>94</v>
      </c>
      <c r="CB596" s="325"/>
      <c r="CC596" s="325"/>
      <c r="CD596" s="325"/>
      <c r="CE596" s="325"/>
      <c r="CF596" s="325"/>
      <c r="CH596" s="394"/>
    </row>
    <row r="597" spans="1:86" ht="15" customHeight="1">
      <c r="A597" s="394"/>
      <c r="B597" s="360">
        <f t="shared" si="776"/>
        <v>96</v>
      </c>
      <c r="C597" s="359" t="str">
        <f t="shared" si="746"/>
        <v>exx96</v>
      </c>
      <c r="D597" s="334">
        <f t="shared" si="752"/>
        <v>3</v>
      </c>
      <c r="E597" s="82">
        <f t="shared" si="753"/>
        <v>0</v>
      </c>
      <c r="F597" s="295">
        <f t="shared" si="754"/>
        <v>0</v>
      </c>
      <c r="G597" s="295">
        <f t="shared" si="782"/>
        <v>0</v>
      </c>
      <c r="H597" s="295">
        <f t="shared" si="755"/>
        <v>0</v>
      </c>
      <c r="I597" s="156">
        <v>95</v>
      </c>
      <c r="J597" s="325"/>
      <c r="K597" s="325"/>
      <c r="L597" s="325"/>
      <c r="M597" s="325"/>
      <c r="N597" s="325"/>
      <c r="O597" s="394"/>
      <c r="P597" s="360">
        <f t="shared" si="777"/>
        <v>96</v>
      </c>
      <c r="Q597" s="359" t="str">
        <f t="shared" si="747"/>
        <v>exx96</v>
      </c>
      <c r="R597" s="334">
        <f t="shared" si="756"/>
        <v>3</v>
      </c>
      <c r="S597" s="82">
        <f t="shared" si="757"/>
        <v>0</v>
      </c>
      <c r="T597" s="295">
        <f t="shared" si="758"/>
        <v>0</v>
      </c>
      <c r="U597" s="295">
        <f t="shared" si="783"/>
        <v>0</v>
      </c>
      <c r="V597" s="295">
        <f t="shared" si="759"/>
        <v>0</v>
      </c>
      <c r="W597" s="156">
        <v>95</v>
      </c>
      <c r="X597" s="325"/>
      <c r="Y597" s="325"/>
      <c r="Z597" s="325"/>
      <c r="AA597" s="325"/>
      <c r="AB597" s="325"/>
      <c r="AC597" s="394"/>
      <c r="AD597" s="360">
        <f t="shared" si="778"/>
        <v>96</v>
      </c>
      <c r="AE597" s="359" t="str">
        <f t="shared" si="748"/>
        <v>exx96</v>
      </c>
      <c r="AF597" s="334">
        <f t="shared" si="760"/>
        <v>3</v>
      </c>
      <c r="AG597" s="82">
        <f t="shared" si="761"/>
        <v>0</v>
      </c>
      <c r="AH597" s="295">
        <f t="shared" si="762"/>
        <v>0</v>
      </c>
      <c r="AI597" s="295">
        <f t="shared" si="784"/>
        <v>0</v>
      </c>
      <c r="AJ597" s="295">
        <f t="shared" si="763"/>
        <v>0</v>
      </c>
      <c r="AK597" s="156">
        <v>95</v>
      </c>
      <c r="AL597" s="325"/>
      <c r="AM597" s="325"/>
      <c r="AN597" s="325"/>
      <c r="AO597" s="325"/>
      <c r="AP597" s="325"/>
      <c r="AQ597" s="394"/>
      <c r="AR597" s="360">
        <f t="shared" si="779"/>
        <v>96</v>
      </c>
      <c r="AS597" s="359" t="str">
        <f t="shared" si="749"/>
        <v>exx96</v>
      </c>
      <c r="AT597" s="334">
        <f t="shared" si="764"/>
        <v>3</v>
      </c>
      <c r="AU597" s="82">
        <f t="shared" si="765"/>
        <v>0</v>
      </c>
      <c r="AV597" s="295">
        <f t="shared" si="766"/>
        <v>0</v>
      </c>
      <c r="AW597" s="295">
        <f t="shared" si="785"/>
        <v>0</v>
      </c>
      <c r="AX597" s="295">
        <f t="shared" si="767"/>
        <v>0</v>
      </c>
      <c r="AY597" s="156">
        <v>95</v>
      </c>
      <c r="AZ597" s="325"/>
      <c r="BA597" s="325"/>
      <c r="BB597" s="325"/>
      <c r="BC597" s="325"/>
      <c r="BD597" s="325"/>
      <c r="BE597" s="394"/>
      <c r="BF597" s="360">
        <f t="shared" si="780"/>
        <v>96</v>
      </c>
      <c r="BG597" s="359" t="str">
        <f t="shared" si="750"/>
        <v>exx96</v>
      </c>
      <c r="BH597" s="334">
        <f t="shared" si="768"/>
        <v>3</v>
      </c>
      <c r="BI597" s="82">
        <f t="shared" si="769"/>
        <v>0</v>
      </c>
      <c r="BJ597" s="295">
        <f t="shared" si="770"/>
        <v>0</v>
      </c>
      <c r="BK597" s="295">
        <f t="shared" si="786"/>
        <v>0</v>
      </c>
      <c r="BL597" s="295">
        <f t="shared" si="771"/>
        <v>0</v>
      </c>
      <c r="BM597" s="156">
        <v>95</v>
      </c>
      <c r="BN597" s="325"/>
      <c r="BO597" s="325"/>
      <c r="BP597" s="325"/>
      <c r="BQ597" s="325"/>
      <c r="BR597" s="325"/>
      <c r="BS597" s="394"/>
      <c r="BT597" s="360">
        <f t="shared" si="781"/>
        <v>96</v>
      </c>
      <c r="BU597" s="359" t="str">
        <f t="shared" si="751"/>
        <v>exx96</v>
      </c>
      <c r="BV597" s="334">
        <f t="shared" si="772"/>
        <v>3</v>
      </c>
      <c r="BW597" s="82">
        <f t="shared" si="773"/>
        <v>0</v>
      </c>
      <c r="BX597" s="295">
        <f t="shared" si="774"/>
        <v>0</v>
      </c>
      <c r="BY597" s="295">
        <f t="shared" si="787"/>
        <v>0</v>
      </c>
      <c r="BZ597" s="295">
        <f t="shared" si="775"/>
        <v>0</v>
      </c>
      <c r="CA597" s="156">
        <v>95</v>
      </c>
      <c r="CB597" s="325"/>
      <c r="CC597" s="325"/>
      <c r="CD597" s="325"/>
      <c r="CE597" s="325"/>
      <c r="CF597" s="325"/>
      <c r="CH597" s="394"/>
    </row>
    <row r="598" spans="1:86" ht="15" customHeight="1">
      <c r="A598" s="394"/>
      <c r="B598" s="360">
        <f t="shared" si="776"/>
        <v>97</v>
      </c>
      <c r="C598" s="359" t="str">
        <f t="shared" si="746"/>
        <v>exx97</v>
      </c>
      <c r="D598" s="334">
        <f t="shared" si="752"/>
        <v>3</v>
      </c>
      <c r="E598" s="82">
        <f t="shared" si="753"/>
        <v>0</v>
      </c>
      <c r="F598" s="295">
        <f t="shared" si="754"/>
        <v>0</v>
      </c>
      <c r="G598" s="295">
        <f t="shared" si="782"/>
        <v>0</v>
      </c>
      <c r="H598" s="295">
        <f t="shared" si="755"/>
        <v>0</v>
      </c>
      <c r="I598">
        <v>96</v>
      </c>
      <c r="J598" s="325"/>
      <c r="K598" s="325"/>
      <c r="L598" s="325"/>
      <c r="M598" s="325"/>
      <c r="N598" s="325"/>
      <c r="O598" s="394"/>
      <c r="P598" s="360">
        <f t="shared" si="777"/>
        <v>97</v>
      </c>
      <c r="Q598" s="359" t="str">
        <f t="shared" si="747"/>
        <v>exx97</v>
      </c>
      <c r="R598" s="334">
        <f t="shared" si="756"/>
        <v>3</v>
      </c>
      <c r="S598" s="82">
        <f t="shared" si="757"/>
        <v>0</v>
      </c>
      <c r="T598" s="295">
        <f t="shared" si="758"/>
        <v>0</v>
      </c>
      <c r="U598" s="295">
        <f t="shared" si="783"/>
        <v>0</v>
      </c>
      <c r="V598" s="295">
        <f t="shared" si="759"/>
        <v>0</v>
      </c>
      <c r="W598">
        <v>96</v>
      </c>
      <c r="X598" s="325"/>
      <c r="Y598" s="325"/>
      <c r="Z598" s="325"/>
      <c r="AA598" s="325"/>
      <c r="AB598" s="325"/>
      <c r="AC598" s="394"/>
      <c r="AD598" s="360">
        <f t="shared" si="778"/>
        <v>97</v>
      </c>
      <c r="AE598" s="359" t="str">
        <f t="shared" si="748"/>
        <v>exx97</v>
      </c>
      <c r="AF598" s="334">
        <f t="shared" si="760"/>
        <v>3</v>
      </c>
      <c r="AG598" s="82">
        <f t="shared" si="761"/>
        <v>0</v>
      </c>
      <c r="AH598" s="295">
        <f t="shared" si="762"/>
        <v>0</v>
      </c>
      <c r="AI598" s="295">
        <f t="shared" si="784"/>
        <v>0</v>
      </c>
      <c r="AJ598" s="295">
        <f t="shared" si="763"/>
        <v>0</v>
      </c>
      <c r="AK598">
        <v>96</v>
      </c>
      <c r="AL598" s="325"/>
      <c r="AM598" s="325"/>
      <c r="AN598" s="325"/>
      <c r="AO598" s="325"/>
      <c r="AP598" s="325"/>
      <c r="AQ598" s="394"/>
      <c r="AR598" s="360">
        <f t="shared" si="779"/>
        <v>97</v>
      </c>
      <c r="AS598" s="359" t="str">
        <f t="shared" ref="AS598:AS621" si="788">IF(AR598=0,"exx0","exx"&amp;AR598)</f>
        <v>exx97</v>
      </c>
      <c r="AT598" s="334">
        <f t="shared" si="764"/>
        <v>3</v>
      </c>
      <c r="AU598" s="82">
        <f t="shared" si="765"/>
        <v>0</v>
      </c>
      <c r="AV598" s="295">
        <f t="shared" si="766"/>
        <v>0</v>
      </c>
      <c r="AW598" s="295">
        <f t="shared" si="785"/>
        <v>0</v>
      </c>
      <c r="AX598" s="295">
        <f t="shared" si="767"/>
        <v>0</v>
      </c>
      <c r="AY598">
        <v>96</v>
      </c>
      <c r="AZ598" s="325"/>
      <c r="BA598" s="325"/>
      <c r="BB598" s="325"/>
      <c r="BC598" s="325"/>
      <c r="BD598" s="325"/>
      <c r="BE598" s="394"/>
      <c r="BF598" s="360">
        <f t="shared" si="780"/>
        <v>97</v>
      </c>
      <c r="BG598" s="359" t="str">
        <f t="shared" ref="BG598:BG621" si="789">IF(BF598=0,"exx0","exx"&amp;BF598)</f>
        <v>exx97</v>
      </c>
      <c r="BH598" s="334">
        <f t="shared" si="768"/>
        <v>3</v>
      </c>
      <c r="BI598" s="82">
        <f t="shared" si="769"/>
        <v>0</v>
      </c>
      <c r="BJ598" s="295">
        <f t="shared" si="770"/>
        <v>0</v>
      </c>
      <c r="BK598" s="295">
        <f t="shared" si="786"/>
        <v>0</v>
      </c>
      <c r="BL598" s="295">
        <f t="shared" si="771"/>
        <v>0</v>
      </c>
      <c r="BM598">
        <v>96</v>
      </c>
      <c r="BN598" s="325"/>
      <c r="BO598" s="325"/>
      <c r="BP598" s="325"/>
      <c r="BQ598" s="325"/>
      <c r="BR598" s="325"/>
      <c r="BS598" s="394"/>
      <c r="BT598" s="360">
        <f t="shared" si="781"/>
        <v>97</v>
      </c>
      <c r="BU598" s="359" t="str">
        <f t="shared" ref="BU598:BU621" si="790">IF(BT598=0,"exx0","exx"&amp;BT598)</f>
        <v>exx97</v>
      </c>
      <c r="BV598" s="334">
        <f t="shared" si="772"/>
        <v>3</v>
      </c>
      <c r="BW598" s="82">
        <f t="shared" si="773"/>
        <v>0</v>
      </c>
      <c r="BX598" s="295">
        <f t="shared" si="774"/>
        <v>0</v>
      </c>
      <c r="BY598" s="295">
        <f t="shared" si="787"/>
        <v>0</v>
      </c>
      <c r="BZ598" s="295">
        <f t="shared" si="775"/>
        <v>0</v>
      </c>
      <c r="CA598">
        <v>96</v>
      </c>
      <c r="CB598" s="325"/>
      <c r="CC598" s="325"/>
      <c r="CD598" s="325"/>
      <c r="CE598" s="325"/>
      <c r="CF598" s="325"/>
      <c r="CH598" s="394"/>
    </row>
    <row r="599" spans="1:86" ht="15" customHeight="1">
      <c r="A599" s="394"/>
      <c r="B599" s="360">
        <f t="shared" si="776"/>
        <v>98</v>
      </c>
      <c r="C599" s="359" t="str">
        <f t="shared" si="746"/>
        <v>exx98</v>
      </c>
      <c r="D599" s="334">
        <f t="shared" ref="D599:D621" si="791">IF(I599&gt;emp1_fin,3,IF(I599&lt;=emp1_conge,0,2))</f>
        <v>3</v>
      </c>
      <c r="E599" s="82">
        <f t="shared" ref="E599:E621" si="792">IF(D599=3,0,IF(D599=0,F599,emp1_vers))</f>
        <v>0</v>
      </c>
      <c r="F599" s="295">
        <f t="shared" ref="F599:F621" si="793">ROUND(emp1_tx*H598,2)</f>
        <v>0</v>
      </c>
      <c r="G599" s="295">
        <f t="shared" si="782"/>
        <v>0</v>
      </c>
      <c r="H599" s="295">
        <f t="shared" ref="H599:H621" si="794">IF(OR(D599=3,I599=emp1_fin),0,H598-G599)</f>
        <v>0</v>
      </c>
      <c r="I599" s="156">
        <v>97</v>
      </c>
      <c r="J599" s="325"/>
      <c r="K599" s="325"/>
      <c r="L599" s="325"/>
      <c r="M599" s="325"/>
      <c r="N599" s="325"/>
      <c r="O599" s="394"/>
      <c r="P599" s="360">
        <f t="shared" si="777"/>
        <v>98</v>
      </c>
      <c r="Q599" s="359" t="str">
        <f t="shared" si="747"/>
        <v>exx98</v>
      </c>
      <c r="R599" s="334">
        <f t="shared" ref="R599:R621" si="795">IF(W599&gt;emp2_fin,3,IF(W599&lt;=emp2_conge,0,2))</f>
        <v>3</v>
      </c>
      <c r="S599" s="82">
        <f t="shared" ref="S599:S621" si="796">IF(R599=3,0,IF(R599=0,T599,emp2_vers))</f>
        <v>0</v>
      </c>
      <c r="T599" s="295">
        <f t="shared" ref="T599:T621" si="797">ROUND(emp2_tx*V598,2)</f>
        <v>0</v>
      </c>
      <c r="U599" s="295">
        <f t="shared" si="783"/>
        <v>0</v>
      </c>
      <c r="V599" s="295">
        <f t="shared" ref="V599:V621" si="798">IF(OR(R599=3,W599=emp2_fin),0,V598-U599)</f>
        <v>0</v>
      </c>
      <c r="W599" s="156">
        <v>97</v>
      </c>
      <c r="X599" s="325"/>
      <c r="Y599" s="325"/>
      <c r="Z599" s="325"/>
      <c r="AA599" s="325"/>
      <c r="AB599" s="325"/>
      <c r="AC599" s="394"/>
      <c r="AD599" s="360">
        <f t="shared" si="778"/>
        <v>98</v>
      </c>
      <c r="AE599" s="359" t="str">
        <f t="shared" si="748"/>
        <v>exx98</v>
      </c>
      <c r="AF599" s="334">
        <f t="shared" ref="AF599:AF621" si="799">IF(AK599&gt;emp3_fin,3,IF(AK599&lt;=emp3_conge,0,2))</f>
        <v>3</v>
      </c>
      <c r="AG599" s="82">
        <f t="shared" ref="AG599:AG621" si="800">IF(AF599=3,0,IF(AF599=0,AH599,emp3_vers))</f>
        <v>0</v>
      </c>
      <c r="AH599" s="295">
        <f t="shared" ref="AH599:AH621" si="801">ROUND(emp3_tx*AJ598,2)</f>
        <v>0</v>
      </c>
      <c r="AI599" s="295">
        <f t="shared" si="784"/>
        <v>0</v>
      </c>
      <c r="AJ599" s="295">
        <f t="shared" ref="AJ599:AJ621" si="802">IF(OR(AF599=3,AK599=emp3_fin),0,AJ598-AI599)</f>
        <v>0</v>
      </c>
      <c r="AK599" s="156">
        <v>97</v>
      </c>
      <c r="AL599" s="325"/>
      <c r="AM599" s="325"/>
      <c r="AN599" s="325"/>
      <c r="AO599" s="325"/>
      <c r="AP599" s="325"/>
      <c r="AQ599" s="394"/>
      <c r="AR599" s="360">
        <f t="shared" si="779"/>
        <v>98</v>
      </c>
      <c r="AS599" s="359" t="str">
        <f t="shared" si="788"/>
        <v>exx98</v>
      </c>
      <c r="AT599" s="334">
        <f t="shared" ref="AT599:AT621" si="803">IF(AY599&gt;emp4_fin,3,IF(AY599&lt;=emp4_conge,0,2))</f>
        <v>3</v>
      </c>
      <c r="AU599" s="82">
        <f t="shared" ref="AU599:AU621" si="804">IF(AT599=3,0,IF(AT599=0,AV599,emp4_vers))</f>
        <v>0</v>
      </c>
      <c r="AV599" s="295">
        <f t="shared" ref="AV599:AV621" si="805">ROUND(emp4_tx*AX598,2)</f>
        <v>0</v>
      </c>
      <c r="AW599" s="295">
        <f t="shared" si="785"/>
        <v>0</v>
      </c>
      <c r="AX599" s="295">
        <f t="shared" ref="AX599:AX621" si="806">IF(OR(AT599=3,AY599=emp4_fin),0,AX598-AW599)</f>
        <v>0</v>
      </c>
      <c r="AY599" s="156">
        <v>97</v>
      </c>
      <c r="AZ599" s="325"/>
      <c r="BA599" s="325"/>
      <c r="BB599" s="325"/>
      <c r="BC599" s="325"/>
      <c r="BD599" s="325"/>
      <c r="BE599" s="394"/>
      <c r="BF599" s="360">
        <f t="shared" si="780"/>
        <v>98</v>
      </c>
      <c r="BG599" s="359" t="str">
        <f t="shared" si="789"/>
        <v>exx98</v>
      </c>
      <c r="BH599" s="334">
        <f t="shared" ref="BH599:BH621" si="807">IF(BM599&gt;emp5_fin,3,IF(BM599&lt;=emp5_conge,0,2))</f>
        <v>3</v>
      </c>
      <c r="BI599" s="82">
        <f t="shared" ref="BI599:BI621" si="808">IF(BH599=3,0,IF(BH599=0,BJ599,emp5_vers))</f>
        <v>0</v>
      </c>
      <c r="BJ599" s="295">
        <f t="shared" ref="BJ599:BJ621" si="809">ROUND(emp5_tx*BL598,2)</f>
        <v>0</v>
      </c>
      <c r="BK599" s="295">
        <f t="shared" si="786"/>
        <v>0</v>
      </c>
      <c r="BL599" s="295">
        <f t="shared" ref="BL599:BL621" si="810">IF(OR(BH599=3,BM599=emp5_fin),0,BL598-BK599)</f>
        <v>0</v>
      </c>
      <c r="BM599" s="156">
        <v>97</v>
      </c>
      <c r="BN599" s="325"/>
      <c r="BO599" s="325"/>
      <c r="BP599" s="325"/>
      <c r="BQ599" s="325"/>
      <c r="BR599" s="325"/>
      <c r="BS599" s="394"/>
      <c r="BT599" s="360">
        <f t="shared" si="781"/>
        <v>98</v>
      </c>
      <c r="BU599" s="359" t="str">
        <f t="shared" si="790"/>
        <v>exx98</v>
      </c>
      <c r="BV599" s="334">
        <f t="shared" ref="BV599:BV621" si="811">IF(CA599&gt;emp6_fin,3,IF(CA599&lt;=emp6_conge,0,2))</f>
        <v>3</v>
      </c>
      <c r="BW599" s="82">
        <f t="shared" ref="BW599:BW621" si="812">IF(BV599=3,0,IF(BV599=0,BX599,emp6_vers))</f>
        <v>0</v>
      </c>
      <c r="BX599" s="295">
        <f t="shared" ref="BX599:BX621" si="813">ROUND(emp6_tx*BZ598,2)</f>
        <v>0</v>
      </c>
      <c r="BY599" s="295">
        <f t="shared" si="787"/>
        <v>0</v>
      </c>
      <c r="BZ599" s="295">
        <f t="shared" ref="BZ599:BZ621" si="814">IF(OR(BV599=3,CA599=emp6_fin),0,BZ598-BY599)</f>
        <v>0</v>
      </c>
      <c r="CA599" s="156">
        <v>97</v>
      </c>
      <c r="CB599" s="325"/>
      <c r="CC599" s="325"/>
      <c r="CD599" s="325"/>
      <c r="CE599" s="325"/>
      <c r="CF599" s="325"/>
      <c r="CH599" s="394"/>
    </row>
    <row r="600" spans="1:86" ht="15" customHeight="1">
      <c r="A600" s="394"/>
      <c r="B600" s="360">
        <f t="shared" si="776"/>
        <v>99</v>
      </c>
      <c r="C600" s="359" t="str">
        <f t="shared" si="746"/>
        <v>exx99</v>
      </c>
      <c r="D600" s="334">
        <f t="shared" si="791"/>
        <v>3</v>
      </c>
      <c r="E600" s="82">
        <f t="shared" si="792"/>
        <v>0</v>
      </c>
      <c r="F600" s="295">
        <f t="shared" si="793"/>
        <v>0</v>
      </c>
      <c r="G600" s="295">
        <f t="shared" si="782"/>
        <v>0</v>
      </c>
      <c r="H600" s="295">
        <f t="shared" si="794"/>
        <v>0</v>
      </c>
      <c r="I600">
        <v>98</v>
      </c>
      <c r="J600" s="325"/>
      <c r="K600" s="325"/>
      <c r="L600" s="325"/>
      <c r="M600" s="325"/>
      <c r="N600" s="325"/>
      <c r="O600" s="394"/>
      <c r="P600" s="360">
        <f t="shared" si="777"/>
        <v>99</v>
      </c>
      <c r="Q600" s="359" t="str">
        <f t="shared" si="747"/>
        <v>exx99</v>
      </c>
      <c r="R600" s="334">
        <f t="shared" si="795"/>
        <v>3</v>
      </c>
      <c r="S600" s="82">
        <f t="shared" si="796"/>
        <v>0</v>
      </c>
      <c r="T600" s="295">
        <f t="shared" si="797"/>
        <v>0</v>
      </c>
      <c r="U600" s="295">
        <f t="shared" si="783"/>
        <v>0</v>
      </c>
      <c r="V600" s="295">
        <f t="shared" si="798"/>
        <v>0</v>
      </c>
      <c r="W600">
        <v>98</v>
      </c>
      <c r="X600" s="325"/>
      <c r="Y600" s="325"/>
      <c r="Z600" s="325"/>
      <c r="AA600" s="325"/>
      <c r="AB600" s="325"/>
      <c r="AC600" s="394"/>
      <c r="AD600" s="360">
        <f t="shared" si="778"/>
        <v>99</v>
      </c>
      <c r="AE600" s="359" t="str">
        <f t="shared" si="748"/>
        <v>exx99</v>
      </c>
      <c r="AF600" s="334">
        <f t="shared" si="799"/>
        <v>3</v>
      </c>
      <c r="AG600" s="82">
        <f t="shared" si="800"/>
        <v>0</v>
      </c>
      <c r="AH600" s="295">
        <f t="shared" si="801"/>
        <v>0</v>
      </c>
      <c r="AI600" s="295">
        <f t="shared" si="784"/>
        <v>0</v>
      </c>
      <c r="AJ600" s="295">
        <f t="shared" si="802"/>
        <v>0</v>
      </c>
      <c r="AK600">
        <v>98</v>
      </c>
      <c r="AL600" s="325"/>
      <c r="AM600" s="325"/>
      <c r="AN600" s="325"/>
      <c r="AO600" s="325"/>
      <c r="AP600" s="325"/>
      <c r="AQ600" s="394"/>
      <c r="AR600" s="360">
        <f t="shared" si="779"/>
        <v>99</v>
      </c>
      <c r="AS600" s="359" t="str">
        <f t="shared" si="788"/>
        <v>exx99</v>
      </c>
      <c r="AT600" s="334">
        <f t="shared" si="803"/>
        <v>3</v>
      </c>
      <c r="AU600" s="82">
        <f t="shared" si="804"/>
        <v>0</v>
      </c>
      <c r="AV600" s="295">
        <f t="shared" si="805"/>
        <v>0</v>
      </c>
      <c r="AW600" s="295">
        <f t="shared" si="785"/>
        <v>0</v>
      </c>
      <c r="AX600" s="295">
        <f t="shared" si="806"/>
        <v>0</v>
      </c>
      <c r="AY600">
        <v>98</v>
      </c>
      <c r="AZ600" s="325"/>
      <c r="BA600" s="325"/>
      <c r="BB600" s="325"/>
      <c r="BC600" s="325"/>
      <c r="BD600" s="325"/>
      <c r="BE600" s="394"/>
      <c r="BF600" s="360">
        <f t="shared" si="780"/>
        <v>99</v>
      </c>
      <c r="BG600" s="359" t="str">
        <f t="shared" si="789"/>
        <v>exx99</v>
      </c>
      <c r="BH600" s="334">
        <f t="shared" si="807"/>
        <v>3</v>
      </c>
      <c r="BI600" s="82">
        <f t="shared" si="808"/>
        <v>0</v>
      </c>
      <c r="BJ600" s="295">
        <f t="shared" si="809"/>
        <v>0</v>
      </c>
      <c r="BK600" s="295">
        <f t="shared" si="786"/>
        <v>0</v>
      </c>
      <c r="BL600" s="295">
        <f t="shared" si="810"/>
        <v>0</v>
      </c>
      <c r="BM600">
        <v>98</v>
      </c>
      <c r="BN600" s="325"/>
      <c r="BO600" s="325"/>
      <c r="BP600" s="325"/>
      <c r="BQ600" s="325"/>
      <c r="BR600" s="325"/>
      <c r="BS600" s="394"/>
      <c r="BT600" s="360">
        <f t="shared" si="781"/>
        <v>99</v>
      </c>
      <c r="BU600" s="359" t="str">
        <f t="shared" si="790"/>
        <v>exx99</v>
      </c>
      <c r="BV600" s="334">
        <f t="shared" si="811"/>
        <v>3</v>
      </c>
      <c r="BW600" s="82">
        <f t="shared" si="812"/>
        <v>0</v>
      </c>
      <c r="BX600" s="295">
        <f t="shared" si="813"/>
        <v>0</v>
      </c>
      <c r="BY600" s="295">
        <f t="shared" si="787"/>
        <v>0</v>
      </c>
      <c r="BZ600" s="295">
        <f t="shared" si="814"/>
        <v>0</v>
      </c>
      <c r="CA600">
        <v>98</v>
      </c>
      <c r="CB600" s="325"/>
      <c r="CC600" s="325"/>
      <c r="CD600" s="325"/>
      <c r="CE600" s="325"/>
      <c r="CF600" s="325"/>
      <c r="CH600" s="394"/>
    </row>
    <row r="601" spans="1:86" ht="15" customHeight="1">
      <c r="A601" s="394"/>
      <c r="B601" s="360">
        <f t="shared" si="776"/>
        <v>100</v>
      </c>
      <c r="C601" s="359" t="str">
        <f t="shared" si="746"/>
        <v>exx100</v>
      </c>
      <c r="D601" s="334">
        <f t="shared" si="791"/>
        <v>3</v>
      </c>
      <c r="E601" s="82">
        <f t="shared" si="792"/>
        <v>0</v>
      </c>
      <c r="F601" s="295">
        <f t="shared" si="793"/>
        <v>0</v>
      </c>
      <c r="G601" s="295">
        <f t="shared" si="782"/>
        <v>0</v>
      </c>
      <c r="H601" s="295">
        <f t="shared" si="794"/>
        <v>0</v>
      </c>
      <c r="I601" s="156">
        <v>99</v>
      </c>
      <c r="J601" s="325"/>
      <c r="K601" s="325"/>
      <c r="L601" s="325"/>
      <c r="M601" s="325"/>
      <c r="N601" s="325"/>
      <c r="O601" s="394"/>
      <c r="P601" s="360">
        <f t="shared" si="777"/>
        <v>100</v>
      </c>
      <c r="Q601" s="359" t="str">
        <f t="shared" si="747"/>
        <v>exx100</v>
      </c>
      <c r="R601" s="334">
        <f t="shared" si="795"/>
        <v>3</v>
      </c>
      <c r="S601" s="82">
        <f t="shared" si="796"/>
        <v>0</v>
      </c>
      <c r="T601" s="295">
        <f t="shared" si="797"/>
        <v>0</v>
      </c>
      <c r="U601" s="295">
        <f t="shared" si="783"/>
        <v>0</v>
      </c>
      <c r="V601" s="295">
        <f t="shared" si="798"/>
        <v>0</v>
      </c>
      <c r="W601" s="156">
        <v>99</v>
      </c>
      <c r="X601" s="325"/>
      <c r="Y601" s="325"/>
      <c r="Z601" s="325"/>
      <c r="AA601" s="325"/>
      <c r="AB601" s="325"/>
      <c r="AC601" s="394"/>
      <c r="AD601" s="360">
        <f t="shared" si="778"/>
        <v>100</v>
      </c>
      <c r="AE601" s="359" t="str">
        <f t="shared" si="748"/>
        <v>exx100</v>
      </c>
      <c r="AF601" s="334">
        <f t="shared" si="799"/>
        <v>3</v>
      </c>
      <c r="AG601" s="82">
        <f t="shared" si="800"/>
        <v>0</v>
      </c>
      <c r="AH601" s="295">
        <f t="shared" si="801"/>
        <v>0</v>
      </c>
      <c r="AI601" s="295">
        <f t="shared" si="784"/>
        <v>0</v>
      </c>
      <c r="AJ601" s="295">
        <f t="shared" si="802"/>
        <v>0</v>
      </c>
      <c r="AK601" s="156">
        <v>99</v>
      </c>
      <c r="AL601" s="325"/>
      <c r="AM601" s="325"/>
      <c r="AN601" s="325"/>
      <c r="AO601" s="325"/>
      <c r="AP601" s="325"/>
      <c r="AQ601" s="394"/>
      <c r="AR601" s="360">
        <f t="shared" si="779"/>
        <v>100</v>
      </c>
      <c r="AS601" s="359" t="str">
        <f t="shared" si="788"/>
        <v>exx100</v>
      </c>
      <c r="AT601" s="334">
        <f t="shared" si="803"/>
        <v>3</v>
      </c>
      <c r="AU601" s="82">
        <f t="shared" si="804"/>
        <v>0</v>
      </c>
      <c r="AV601" s="295">
        <f t="shared" si="805"/>
        <v>0</v>
      </c>
      <c r="AW601" s="295">
        <f t="shared" si="785"/>
        <v>0</v>
      </c>
      <c r="AX601" s="295">
        <f t="shared" si="806"/>
        <v>0</v>
      </c>
      <c r="AY601" s="156">
        <v>99</v>
      </c>
      <c r="AZ601" s="325"/>
      <c r="BA601" s="325"/>
      <c r="BB601" s="325"/>
      <c r="BC601" s="325"/>
      <c r="BD601" s="325"/>
      <c r="BE601" s="394"/>
      <c r="BF601" s="360">
        <f t="shared" si="780"/>
        <v>100</v>
      </c>
      <c r="BG601" s="359" t="str">
        <f t="shared" si="789"/>
        <v>exx100</v>
      </c>
      <c r="BH601" s="334">
        <f t="shared" si="807"/>
        <v>3</v>
      </c>
      <c r="BI601" s="82">
        <f t="shared" si="808"/>
        <v>0</v>
      </c>
      <c r="BJ601" s="295">
        <f t="shared" si="809"/>
        <v>0</v>
      </c>
      <c r="BK601" s="295">
        <f t="shared" si="786"/>
        <v>0</v>
      </c>
      <c r="BL601" s="295">
        <f t="shared" si="810"/>
        <v>0</v>
      </c>
      <c r="BM601" s="156">
        <v>99</v>
      </c>
      <c r="BN601" s="325"/>
      <c r="BO601" s="325"/>
      <c r="BP601" s="325"/>
      <c r="BQ601" s="325"/>
      <c r="BR601" s="325"/>
      <c r="BS601" s="394"/>
      <c r="BT601" s="360">
        <f t="shared" si="781"/>
        <v>100</v>
      </c>
      <c r="BU601" s="359" t="str">
        <f t="shared" si="790"/>
        <v>exx100</v>
      </c>
      <c r="BV601" s="334">
        <f t="shared" si="811"/>
        <v>3</v>
      </c>
      <c r="BW601" s="82">
        <f t="shared" si="812"/>
        <v>0</v>
      </c>
      <c r="BX601" s="295">
        <f t="shared" si="813"/>
        <v>0</v>
      </c>
      <c r="BY601" s="295">
        <f t="shared" si="787"/>
        <v>0</v>
      </c>
      <c r="BZ601" s="295">
        <f t="shared" si="814"/>
        <v>0</v>
      </c>
      <c r="CA601" s="156">
        <v>99</v>
      </c>
      <c r="CB601" s="325"/>
      <c r="CC601" s="325"/>
      <c r="CD601" s="325"/>
      <c r="CE601" s="325"/>
      <c r="CF601" s="325"/>
      <c r="CH601" s="394"/>
    </row>
    <row r="602" spans="1:86" ht="15" customHeight="1">
      <c r="A602" s="394"/>
      <c r="B602" s="360">
        <f t="shared" si="776"/>
        <v>101</v>
      </c>
      <c r="C602" s="359" t="str">
        <f t="shared" si="746"/>
        <v>exx101</v>
      </c>
      <c r="D602" s="334">
        <f t="shared" si="791"/>
        <v>3</v>
      </c>
      <c r="E602" s="82">
        <f t="shared" si="792"/>
        <v>0</v>
      </c>
      <c r="F602" s="295">
        <f t="shared" si="793"/>
        <v>0</v>
      </c>
      <c r="G602" s="295">
        <f t="shared" si="782"/>
        <v>0</v>
      </c>
      <c r="H602" s="295">
        <f t="shared" si="794"/>
        <v>0</v>
      </c>
      <c r="I602">
        <v>100</v>
      </c>
      <c r="J602" s="325"/>
      <c r="K602" s="325"/>
      <c r="L602" s="325"/>
      <c r="M602" s="325"/>
      <c r="N602" s="325"/>
      <c r="O602" s="394"/>
      <c r="P602" s="360">
        <f t="shared" si="777"/>
        <v>101</v>
      </c>
      <c r="Q602" s="359" t="str">
        <f t="shared" si="747"/>
        <v>exx101</v>
      </c>
      <c r="R602" s="334">
        <f t="shared" si="795"/>
        <v>3</v>
      </c>
      <c r="S602" s="82">
        <f t="shared" si="796"/>
        <v>0</v>
      </c>
      <c r="T602" s="295">
        <f t="shared" si="797"/>
        <v>0</v>
      </c>
      <c r="U602" s="295">
        <f t="shared" si="783"/>
        <v>0</v>
      </c>
      <c r="V602" s="295">
        <f t="shared" si="798"/>
        <v>0</v>
      </c>
      <c r="W602">
        <v>100</v>
      </c>
      <c r="X602" s="325"/>
      <c r="Y602" s="325"/>
      <c r="Z602" s="325"/>
      <c r="AA602" s="325"/>
      <c r="AB602" s="325"/>
      <c r="AC602" s="394"/>
      <c r="AD602" s="360">
        <f t="shared" si="778"/>
        <v>101</v>
      </c>
      <c r="AE602" s="359" t="str">
        <f t="shared" si="748"/>
        <v>exx101</v>
      </c>
      <c r="AF602" s="334">
        <f t="shared" si="799"/>
        <v>3</v>
      </c>
      <c r="AG602" s="82">
        <f t="shared" si="800"/>
        <v>0</v>
      </c>
      <c r="AH602" s="295">
        <f t="shared" si="801"/>
        <v>0</v>
      </c>
      <c r="AI602" s="295">
        <f t="shared" si="784"/>
        <v>0</v>
      </c>
      <c r="AJ602" s="295">
        <f t="shared" si="802"/>
        <v>0</v>
      </c>
      <c r="AK602">
        <v>100</v>
      </c>
      <c r="AL602" s="325"/>
      <c r="AM602" s="325"/>
      <c r="AN602" s="325"/>
      <c r="AO602" s="325"/>
      <c r="AP602" s="325"/>
      <c r="AQ602" s="394"/>
      <c r="AR602" s="360">
        <f t="shared" si="779"/>
        <v>101</v>
      </c>
      <c r="AS602" s="359" t="str">
        <f t="shared" si="788"/>
        <v>exx101</v>
      </c>
      <c r="AT602" s="334">
        <f t="shared" si="803"/>
        <v>3</v>
      </c>
      <c r="AU602" s="82">
        <f t="shared" si="804"/>
        <v>0</v>
      </c>
      <c r="AV602" s="295">
        <f t="shared" si="805"/>
        <v>0</v>
      </c>
      <c r="AW602" s="295">
        <f t="shared" si="785"/>
        <v>0</v>
      </c>
      <c r="AX602" s="295">
        <f t="shared" si="806"/>
        <v>0</v>
      </c>
      <c r="AY602">
        <v>100</v>
      </c>
      <c r="AZ602" s="325"/>
      <c r="BA602" s="325"/>
      <c r="BB602" s="325"/>
      <c r="BC602" s="325"/>
      <c r="BD602" s="325"/>
      <c r="BE602" s="394"/>
      <c r="BF602" s="360">
        <f t="shared" si="780"/>
        <v>101</v>
      </c>
      <c r="BG602" s="359" t="str">
        <f t="shared" si="789"/>
        <v>exx101</v>
      </c>
      <c r="BH602" s="334">
        <f t="shared" si="807"/>
        <v>3</v>
      </c>
      <c r="BI602" s="82">
        <f t="shared" si="808"/>
        <v>0</v>
      </c>
      <c r="BJ602" s="295">
        <f t="shared" si="809"/>
        <v>0</v>
      </c>
      <c r="BK602" s="295">
        <f t="shared" si="786"/>
        <v>0</v>
      </c>
      <c r="BL602" s="295">
        <f t="shared" si="810"/>
        <v>0</v>
      </c>
      <c r="BM602">
        <v>100</v>
      </c>
      <c r="BN602" s="325"/>
      <c r="BO602" s="325"/>
      <c r="BP602" s="325"/>
      <c r="BQ602" s="325"/>
      <c r="BR602" s="325"/>
      <c r="BS602" s="394"/>
      <c r="BT602" s="360">
        <f t="shared" si="781"/>
        <v>101</v>
      </c>
      <c r="BU602" s="359" t="str">
        <f t="shared" si="790"/>
        <v>exx101</v>
      </c>
      <c r="BV602" s="334">
        <f t="shared" si="811"/>
        <v>3</v>
      </c>
      <c r="BW602" s="82">
        <f t="shared" si="812"/>
        <v>0</v>
      </c>
      <c r="BX602" s="295">
        <f t="shared" si="813"/>
        <v>0</v>
      </c>
      <c r="BY602" s="295">
        <f t="shared" si="787"/>
        <v>0</v>
      </c>
      <c r="BZ602" s="295">
        <f t="shared" si="814"/>
        <v>0</v>
      </c>
      <c r="CA602">
        <v>100</v>
      </c>
      <c r="CB602" s="325"/>
      <c r="CC602" s="325"/>
      <c r="CD602" s="325"/>
      <c r="CE602" s="325"/>
      <c r="CF602" s="325"/>
      <c r="CH602" s="394"/>
    </row>
    <row r="603" spans="1:86" ht="15" customHeight="1">
      <c r="A603" s="394"/>
      <c r="B603" s="360">
        <f t="shared" si="776"/>
        <v>102</v>
      </c>
      <c r="C603" s="359" t="str">
        <f t="shared" si="746"/>
        <v>exx102</v>
      </c>
      <c r="D603" s="334">
        <f t="shared" si="791"/>
        <v>3</v>
      </c>
      <c r="E603" s="82">
        <f t="shared" si="792"/>
        <v>0</v>
      </c>
      <c r="F603" s="295">
        <f t="shared" si="793"/>
        <v>0</v>
      </c>
      <c r="G603" s="295">
        <f t="shared" si="782"/>
        <v>0</v>
      </c>
      <c r="H603" s="295">
        <f t="shared" si="794"/>
        <v>0</v>
      </c>
      <c r="I603" s="156">
        <v>101</v>
      </c>
      <c r="J603" s="325"/>
      <c r="K603" s="325"/>
      <c r="L603" s="325"/>
      <c r="M603" s="325"/>
      <c r="N603" s="325"/>
      <c r="O603" s="394"/>
      <c r="P603" s="360">
        <f t="shared" si="777"/>
        <v>102</v>
      </c>
      <c r="Q603" s="359" t="str">
        <f t="shared" si="747"/>
        <v>exx102</v>
      </c>
      <c r="R603" s="334">
        <f t="shared" si="795"/>
        <v>3</v>
      </c>
      <c r="S603" s="82">
        <f t="shared" si="796"/>
        <v>0</v>
      </c>
      <c r="T603" s="295">
        <f t="shared" si="797"/>
        <v>0</v>
      </c>
      <c r="U603" s="295">
        <f t="shared" si="783"/>
        <v>0</v>
      </c>
      <c r="V603" s="295">
        <f t="shared" si="798"/>
        <v>0</v>
      </c>
      <c r="W603" s="156">
        <v>101</v>
      </c>
      <c r="X603" s="325"/>
      <c r="Y603" s="325"/>
      <c r="Z603" s="325"/>
      <c r="AA603" s="325"/>
      <c r="AB603" s="325"/>
      <c r="AC603" s="394"/>
      <c r="AD603" s="360">
        <f t="shared" si="778"/>
        <v>102</v>
      </c>
      <c r="AE603" s="359" t="str">
        <f t="shared" si="748"/>
        <v>exx102</v>
      </c>
      <c r="AF603" s="334">
        <f t="shared" si="799"/>
        <v>3</v>
      </c>
      <c r="AG603" s="82">
        <f t="shared" si="800"/>
        <v>0</v>
      </c>
      <c r="AH603" s="295">
        <f t="shared" si="801"/>
        <v>0</v>
      </c>
      <c r="AI603" s="295">
        <f t="shared" si="784"/>
        <v>0</v>
      </c>
      <c r="AJ603" s="295">
        <f t="shared" si="802"/>
        <v>0</v>
      </c>
      <c r="AK603" s="156">
        <v>101</v>
      </c>
      <c r="AL603" s="325"/>
      <c r="AM603" s="325"/>
      <c r="AN603" s="325"/>
      <c r="AO603" s="325"/>
      <c r="AP603" s="325"/>
      <c r="AQ603" s="394"/>
      <c r="AR603" s="360">
        <f t="shared" si="779"/>
        <v>102</v>
      </c>
      <c r="AS603" s="359" t="str">
        <f t="shared" si="788"/>
        <v>exx102</v>
      </c>
      <c r="AT603" s="334">
        <f t="shared" si="803"/>
        <v>3</v>
      </c>
      <c r="AU603" s="82">
        <f t="shared" si="804"/>
        <v>0</v>
      </c>
      <c r="AV603" s="295">
        <f t="shared" si="805"/>
        <v>0</v>
      </c>
      <c r="AW603" s="295">
        <f t="shared" si="785"/>
        <v>0</v>
      </c>
      <c r="AX603" s="295">
        <f t="shared" si="806"/>
        <v>0</v>
      </c>
      <c r="AY603" s="156">
        <v>101</v>
      </c>
      <c r="AZ603" s="325"/>
      <c r="BA603" s="325"/>
      <c r="BB603" s="325"/>
      <c r="BC603" s="325"/>
      <c r="BD603" s="325"/>
      <c r="BE603" s="394"/>
      <c r="BF603" s="360">
        <f t="shared" si="780"/>
        <v>102</v>
      </c>
      <c r="BG603" s="359" t="str">
        <f t="shared" si="789"/>
        <v>exx102</v>
      </c>
      <c r="BH603" s="334">
        <f t="shared" si="807"/>
        <v>3</v>
      </c>
      <c r="BI603" s="82">
        <f t="shared" si="808"/>
        <v>0</v>
      </c>
      <c r="BJ603" s="295">
        <f t="shared" si="809"/>
        <v>0</v>
      </c>
      <c r="BK603" s="295">
        <f t="shared" si="786"/>
        <v>0</v>
      </c>
      <c r="BL603" s="295">
        <f t="shared" si="810"/>
        <v>0</v>
      </c>
      <c r="BM603" s="156">
        <v>101</v>
      </c>
      <c r="BN603" s="325"/>
      <c r="BO603" s="325"/>
      <c r="BP603" s="325"/>
      <c r="BQ603" s="325"/>
      <c r="BR603" s="325"/>
      <c r="BS603" s="394"/>
      <c r="BT603" s="360">
        <f t="shared" si="781"/>
        <v>102</v>
      </c>
      <c r="BU603" s="359" t="str">
        <f t="shared" si="790"/>
        <v>exx102</v>
      </c>
      <c r="BV603" s="334">
        <f t="shared" si="811"/>
        <v>3</v>
      </c>
      <c r="BW603" s="82">
        <f t="shared" si="812"/>
        <v>0</v>
      </c>
      <c r="BX603" s="295">
        <f t="shared" si="813"/>
        <v>0</v>
      </c>
      <c r="BY603" s="295">
        <f t="shared" si="787"/>
        <v>0</v>
      </c>
      <c r="BZ603" s="295">
        <f t="shared" si="814"/>
        <v>0</v>
      </c>
      <c r="CA603" s="156">
        <v>101</v>
      </c>
      <c r="CB603" s="325"/>
      <c r="CC603" s="325"/>
      <c r="CD603" s="325"/>
      <c r="CE603" s="325"/>
      <c r="CF603" s="325"/>
      <c r="CH603" s="394"/>
    </row>
    <row r="604" spans="1:86" ht="15" customHeight="1">
      <c r="A604" s="394"/>
      <c r="B604" s="360">
        <f t="shared" si="776"/>
        <v>103</v>
      </c>
      <c r="C604" s="359" t="str">
        <f t="shared" si="746"/>
        <v>exx103</v>
      </c>
      <c r="D604" s="334">
        <f t="shared" si="791"/>
        <v>3</v>
      </c>
      <c r="E604" s="82">
        <f t="shared" si="792"/>
        <v>0</v>
      </c>
      <c r="F604" s="295">
        <f t="shared" si="793"/>
        <v>0</v>
      </c>
      <c r="G604" s="295">
        <f t="shared" si="782"/>
        <v>0</v>
      </c>
      <c r="H604" s="295">
        <f t="shared" si="794"/>
        <v>0</v>
      </c>
      <c r="I604">
        <v>102</v>
      </c>
      <c r="J604" s="325"/>
      <c r="K604" s="325"/>
      <c r="L604" s="325"/>
      <c r="M604" s="325"/>
      <c r="N604" s="325"/>
      <c r="O604" s="394"/>
      <c r="P604" s="360">
        <f t="shared" si="777"/>
        <v>103</v>
      </c>
      <c r="Q604" s="359" t="str">
        <f t="shared" si="747"/>
        <v>exx103</v>
      </c>
      <c r="R604" s="334">
        <f t="shared" si="795"/>
        <v>3</v>
      </c>
      <c r="S604" s="82">
        <f t="shared" si="796"/>
        <v>0</v>
      </c>
      <c r="T604" s="295">
        <f t="shared" si="797"/>
        <v>0</v>
      </c>
      <c r="U604" s="295">
        <f t="shared" si="783"/>
        <v>0</v>
      </c>
      <c r="V604" s="295">
        <f t="shared" si="798"/>
        <v>0</v>
      </c>
      <c r="W604">
        <v>102</v>
      </c>
      <c r="X604" s="325"/>
      <c r="Y604" s="325"/>
      <c r="Z604" s="325"/>
      <c r="AA604" s="325"/>
      <c r="AB604" s="325"/>
      <c r="AC604" s="394"/>
      <c r="AD604" s="360">
        <f t="shared" si="778"/>
        <v>103</v>
      </c>
      <c r="AE604" s="359" t="str">
        <f t="shared" si="748"/>
        <v>exx103</v>
      </c>
      <c r="AF604" s="334">
        <f t="shared" si="799"/>
        <v>3</v>
      </c>
      <c r="AG604" s="82">
        <f t="shared" si="800"/>
        <v>0</v>
      </c>
      <c r="AH604" s="295">
        <f t="shared" si="801"/>
        <v>0</v>
      </c>
      <c r="AI604" s="295">
        <f t="shared" si="784"/>
        <v>0</v>
      </c>
      <c r="AJ604" s="295">
        <f t="shared" si="802"/>
        <v>0</v>
      </c>
      <c r="AK604">
        <v>102</v>
      </c>
      <c r="AL604" s="325"/>
      <c r="AM604" s="325"/>
      <c r="AN604" s="325"/>
      <c r="AO604" s="325"/>
      <c r="AP604" s="325"/>
      <c r="AQ604" s="394"/>
      <c r="AR604" s="360">
        <f t="shared" si="779"/>
        <v>103</v>
      </c>
      <c r="AS604" s="359" t="str">
        <f t="shared" si="788"/>
        <v>exx103</v>
      </c>
      <c r="AT604" s="334">
        <f t="shared" si="803"/>
        <v>3</v>
      </c>
      <c r="AU604" s="82">
        <f t="shared" si="804"/>
        <v>0</v>
      </c>
      <c r="AV604" s="295">
        <f t="shared" si="805"/>
        <v>0</v>
      </c>
      <c r="AW604" s="295">
        <f t="shared" si="785"/>
        <v>0</v>
      </c>
      <c r="AX604" s="295">
        <f t="shared" si="806"/>
        <v>0</v>
      </c>
      <c r="AY604">
        <v>102</v>
      </c>
      <c r="AZ604" s="325"/>
      <c r="BA604" s="325"/>
      <c r="BB604" s="325"/>
      <c r="BC604" s="325"/>
      <c r="BD604" s="325"/>
      <c r="BE604" s="394"/>
      <c r="BF604" s="360">
        <f t="shared" si="780"/>
        <v>103</v>
      </c>
      <c r="BG604" s="359" t="str">
        <f t="shared" si="789"/>
        <v>exx103</v>
      </c>
      <c r="BH604" s="334">
        <f t="shared" si="807"/>
        <v>3</v>
      </c>
      <c r="BI604" s="82">
        <f t="shared" si="808"/>
        <v>0</v>
      </c>
      <c r="BJ604" s="295">
        <f t="shared" si="809"/>
        <v>0</v>
      </c>
      <c r="BK604" s="295">
        <f t="shared" si="786"/>
        <v>0</v>
      </c>
      <c r="BL604" s="295">
        <f t="shared" si="810"/>
        <v>0</v>
      </c>
      <c r="BM604">
        <v>102</v>
      </c>
      <c r="BN604" s="325"/>
      <c r="BO604" s="325"/>
      <c r="BP604" s="325"/>
      <c r="BQ604" s="325"/>
      <c r="BR604" s="325"/>
      <c r="BS604" s="394"/>
      <c r="BT604" s="360">
        <f t="shared" si="781"/>
        <v>103</v>
      </c>
      <c r="BU604" s="359" t="str">
        <f t="shared" si="790"/>
        <v>exx103</v>
      </c>
      <c r="BV604" s="334">
        <f t="shared" si="811"/>
        <v>3</v>
      </c>
      <c r="BW604" s="82">
        <f t="shared" si="812"/>
        <v>0</v>
      </c>
      <c r="BX604" s="295">
        <f t="shared" si="813"/>
        <v>0</v>
      </c>
      <c r="BY604" s="295">
        <f t="shared" si="787"/>
        <v>0</v>
      </c>
      <c r="BZ604" s="295">
        <f t="shared" si="814"/>
        <v>0</v>
      </c>
      <c r="CA604">
        <v>102</v>
      </c>
      <c r="CB604" s="325"/>
      <c r="CC604" s="325"/>
      <c r="CD604" s="325"/>
      <c r="CE604" s="325"/>
      <c r="CF604" s="325"/>
      <c r="CH604" s="394"/>
    </row>
    <row r="605" spans="1:86" ht="15" customHeight="1">
      <c r="A605" s="394"/>
      <c r="B605" s="360">
        <f t="shared" si="776"/>
        <v>104</v>
      </c>
      <c r="C605" s="359" t="str">
        <f t="shared" si="746"/>
        <v>exx104</v>
      </c>
      <c r="D605" s="334">
        <f t="shared" si="791"/>
        <v>3</v>
      </c>
      <c r="E605" s="82">
        <f t="shared" si="792"/>
        <v>0</v>
      </c>
      <c r="F605" s="295">
        <f t="shared" si="793"/>
        <v>0</v>
      </c>
      <c r="G605" s="295">
        <f t="shared" si="782"/>
        <v>0</v>
      </c>
      <c r="H605" s="295">
        <f t="shared" si="794"/>
        <v>0</v>
      </c>
      <c r="I605">
        <v>103</v>
      </c>
      <c r="J605" s="325"/>
      <c r="K605" s="325"/>
      <c r="L605" s="325"/>
      <c r="M605" s="325"/>
      <c r="N605" s="325"/>
      <c r="O605" s="394"/>
      <c r="P605" s="360">
        <f t="shared" si="777"/>
        <v>104</v>
      </c>
      <c r="Q605" s="359" t="str">
        <f t="shared" si="747"/>
        <v>exx104</v>
      </c>
      <c r="R605" s="334">
        <f t="shared" si="795"/>
        <v>3</v>
      </c>
      <c r="S605" s="82">
        <f t="shared" si="796"/>
        <v>0</v>
      </c>
      <c r="T605" s="295">
        <f t="shared" si="797"/>
        <v>0</v>
      </c>
      <c r="U605" s="295">
        <f t="shared" si="783"/>
        <v>0</v>
      </c>
      <c r="V605" s="295">
        <f t="shared" si="798"/>
        <v>0</v>
      </c>
      <c r="W605">
        <v>103</v>
      </c>
      <c r="X605" s="325"/>
      <c r="Y605" s="325"/>
      <c r="Z605" s="325"/>
      <c r="AA605" s="325"/>
      <c r="AB605" s="325"/>
      <c r="AC605" s="394"/>
      <c r="AD605" s="360">
        <f t="shared" si="778"/>
        <v>104</v>
      </c>
      <c r="AE605" s="359" t="str">
        <f t="shared" si="748"/>
        <v>exx104</v>
      </c>
      <c r="AF605" s="334">
        <f t="shared" si="799"/>
        <v>3</v>
      </c>
      <c r="AG605" s="82">
        <f t="shared" si="800"/>
        <v>0</v>
      </c>
      <c r="AH605" s="295">
        <f t="shared" si="801"/>
        <v>0</v>
      </c>
      <c r="AI605" s="295">
        <f t="shared" si="784"/>
        <v>0</v>
      </c>
      <c r="AJ605" s="295">
        <f t="shared" si="802"/>
        <v>0</v>
      </c>
      <c r="AK605">
        <v>103</v>
      </c>
      <c r="AL605" s="325"/>
      <c r="AM605" s="325"/>
      <c r="AN605" s="325"/>
      <c r="AO605" s="325"/>
      <c r="AP605" s="325"/>
      <c r="AQ605" s="394"/>
      <c r="AR605" s="360">
        <f t="shared" si="779"/>
        <v>104</v>
      </c>
      <c r="AS605" s="359" t="str">
        <f t="shared" si="788"/>
        <v>exx104</v>
      </c>
      <c r="AT605" s="334">
        <f t="shared" si="803"/>
        <v>3</v>
      </c>
      <c r="AU605" s="82">
        <f t="shared" si="804"/>
        <v>0</v>
      </c>
      <c r="AV605" s="295">
        <f t="shared" si="805"/>
        <v>0</v>
      </c>
      <c r="AW605" s="295">
        <f t="shared" si="785"/>
        <v>0</v>
      </c>
      <c r="AX605" s="295">
        <f t="shared" si="806"/>
        <v>0</v>
      </c>
      <c r="AY605">
        <v>103</v>
      </c>
      <c r="AZ605" s="325"/>
      <c r="BA605" s="325"/>
      <c r="BB605" s="325"/>
      <c r="BC605" s="325"/>
      <c r="BD605" s="325"/>
      <c r="BE605" s="394"/>
      <c r="BF605" s="360">
        <f t="shared" si="780"/>
        <v>104</v>
      </c>
      <c r="BG605" s="359" t="str">
        <f t="shared" si="789"/>
        <v>exx104</v>
      </c>
      <c r="BH605" s="334">
        <f t="shared" si="807"/>
        <v>3</v>
      </c>
      <c r="BI605" s="82">
        <f t="shared" si="808"/>
        <v>0</v>
      </c>
      <c r="BJ605" s="295">
        <f t="shared" si="809"/>
        <v>0</v>
      </c>
      <c r="BK605" s="295">
        <f t="shared" si="786"/>
        <v>0</v>
      </c>
      <c r="BL605" s="295">
        <f t="shared" si="810"/>
        <v>0</v>
      </c>
      <c r="BM605">
        <v>103</v>
      </c>
      <c r="BN605" s="325"/>
      <c r="BO605" s="325"/>
      <c r="BP605" s="325"/>
      <c r="BQ605" s="325"/>
      <c r="BR605" s="325"/>
      <c r="BS605" s="394"/>
      <c r="BT605" s="360">
        <f t="shared" si="781"/>
        <v>104</v>
      </c>
      <c r="BU605" s="359" t="str">
        <f t="shared" si="790"/>
        <v>exx104</v>
      </c>
      <c r="BV605" s="334">
        <f t="shared" si="811"/>
        <v>3</v>
      </c>
      <c r="BW605" s="82">
        <f t="shared" si="812"/>
        <v>0</v>
      </c>
      <c r="BX605" s="295">
        <f t="shared" si="813"/>
        <v>0</v>
      </c>
      <c r="BY605" s="295">
        <f t="shared" si="787"/>
        <v>0</v>
      </c>
      <c r="BZ605" s="295">
        <f t="shared" si="814"/>
        <v>0</v>
      </c>
      <c r="CA605">
        <v>103</v>
      </c>
      <c r="CB605" s="325"/>
      <c r="CC605" s="325"/>
      <c r="CD605" s="325"/>
      <c r="CE605" s="325"/>
      <c r="CF605" s="325"/>
      <c r="CH605" s="394"/>
    </row>
    <row r="606" spans="1:86" ht="15" customHeight="1">
      <c r="A606" s="394"/>
      <c r="B606" s="360">
        <f t="shared" si="776"/>
        <v>105</v>
      </c>
      <c r="C606" s="359" t="str">
        <f t="shared" si="746"/>
        <v>exx105</v>
      </c>
      <c r="D606" s="334">
        <f t="shared" si="791"/>
        <v>3</v>
      </c>
      <c r="E606" s="82">
        <f t="shared" si="792"/>
        <v>0</v>
      </c>
      <c r="F606" s="295">
        <f t="shared" si="793"/>
        <v>0</v>
      </c>
      <c r="G606" s="295">
        <f t="shared" si="782"/>
        <v>0</v>
      </c>
      <c r="H606" s="295">
        <f t="shared" si="794"/>
        <v>0</v>
      </c>
      <c r="I606" s="156">
        <v>104</v>
      </c>
      <c r="J606" s="325"/>
      <c r="K606" s="325"/>
      <c r="L606" s="325"/>
      <c r="M606" s="325"/>
      <c r="N606" s="325"/>
      <c r="O606" s="394"/>
      <c r="P606" s="360">
        <f t="shared" si="777"/>
        <v>105</v>
      </c>
      <c r="Q606" s="359" t="str">
        <f t="shared" si="747"/>
        <v>exx105</v>
      </c>
      <c r="R606" s="334">
        <f t="shared" si="795"/>
        <v>3</v>
      </c>
      <c r="S606" s="82">
        <f t="shared" si="796"/>
        <v>0</v>
      </c>
      <c r="T606" s="295">
        <f t="shared" si="797"/>
        <v>0</v>
      </c>
      <c r="U606" s="295">
        <f t="shared" si="783"/>
        <v>0</v>
      </c>
      <c r="V606" s="295">
        <f t="shared" si="798"/>
        <v>0</v>
      </c>
      <c r="W606" s="156">
        <v>104</v>
      </c>
      <c r="X606" s="325"/>
      <c r="Y606" s="325"/>
      <c r="Z606" s="325"/>
      <c r="AA606" s="325"/>
      <c r="AB606" s="325"/>
      <c r="AC606" s="394"/>
      <c r="AD606" s="360">
        <f t="shared" si="778"/>
        <v>105</v>
      </c>
      <c r="AE606" s="359" t="str">
        <f t="shared" si="748"/>
        <v>exx105</v>
      </c>
      <c r="AF606" s="334">
        <f t="shared" si="799"/>
        <v>3</v>
      </c>
      <c r="AG606" s="82">
        <f t="shared" si="800"/>
        <v>0</v>
      </c>
      <c r="AH606" s="295">
        <f t="shared" si="801"/>
        <v>0</v>
      </c>
      <c r="AI606" s="295">
        <f t="shared" si="784"/>
        <v>0</v>
      </c>
      <c r="AJ606" s="295">
        <f t="shared" si="802"/>
        <v>0</v>
      </c>
      <c r="AK606" s="156">
        <v>104</v>
      </c>
      <c r="AL606" s="325"/>
      <c r="AM606" s="325"/>
      <c r="AN606" s="325"/>
      <c r="AO606" s="325"/>
      <c r="AP606" s="325"/>
      <c r="AQ606" s="394"/>
      <c r="AR606" s="360">
        <f t="shared" si="779"/>
        <v>105</v>
      </c>
      <c r="AS606" s="359" t="str">
        <f t="shared" si="788"/>
        <v>exx105</v>
      </c>
      <c r="AT606" s="334">
        <f t="shared" si="803"/>
        <v>3</v>
      </c>
      <c r="AU606" s="82">
        <f t="shared" si="804"/>
        <v>0</v>
      </c>
      <c r="AV606" s="295">
        <f t="shared" si="805"/>
        <v>0</v>
      </c>
      <c r="AW606" s="295">
        <f t="shared" si="785"/>
        <v>0</v>
      </c>
      <c r="AX606" s="295">
        <f t="shared" si="806"/>
        <v>0</v>
      </c>
      <c r="AY606" s="156">
        <v>104</v>
      </c>
      <c r="AZ606" s="325"/>
      <c r="BA606" s="325"/>
      <c r="BB606" s="325"/>
      <c r="BC606" s="325"/>
      <c r="BD606" s="325"/>
      <c r="BE606" s="394"/>
      <c r="BF606" s="360">
        <f t="shared" si="780"/>
        <v>105</v>
      </c>
      <c r="BG606" s="359" t="str">
        <f t="shared" si="789"/>
        <v>exx105</v>
      </c>
      <c r="BH606" s="334">
        <f t="shared" si="807"/>
        <v>3</v>
      </c>
      <c r="BI606" s="82">
        <f t="shared" si="808"/>
        <v>0</v>
      </c>
      <c r="BJ606" s="295">
        <f t="shared" si="809"/>
        <v>0</v>
      </c>
      <c r="BK606" s="295">
        <f t="shared" si="786"/>
        <v>0</v>
      </c>
      <c r="BL606" s="295">
        <f t="shared" si="810"/>
        <v>0</v>
      </c>
      <c r="BM606" s="156">
        <v>104</v>
      </c>
      <c r="BN606" s="325"/>
      <c r="BO606" s="325"/>
      <c r="BP606" s="325"/>
      <c r="BQ606" s="325"/>
      <c r="BR606" s="325"/>
      <c r="BS606" s="394"/>
      <c r="BT606" s="360">
        <f t="shared" si="781"/>
        <v>105</v>
      </c>
      <c r="BU606" s="359" t="str">
        <f t="shared" si="790"/>
        <v>exx105</v>
      </c>
      <c r="BV606" s="334">
        <f t="shared" si="811"/>
        <v>3</v>
      </c>
      <c r="BW606" s="82">
        <f t="shared" si="812"/>
        <v>0</v>
      </c>
      <c r="BX606" s="295">
        <f t="shared" si="813"/>
        <v>0</v>
      </c>
      <c r="BY606" s="295">
        <f t="shared" si="787"/>
        <v>0</v>
      </c>
      <c r="BZ606" s="295">
        <f t="shared" si="814"/>
        <v>0</v>
      </c>
      <c r="CA606" s="156">
        <v>104</v>
      </c>
      <c r="CB606" s="325"/>
      <c r="CC606" s="325"/>
      <c r="CD606" s="325"/>
      <c r="CE606" s="325"/>
      <c r="CF606" s="325"/>
      <c r="CH606" s="394"/>
    </row>
    <row r="607" spans="1:86" ht="15" customHeight="1">
      <c r="A607" s="394"/>
      <c r="B607" s="360">
        <f t="shared" si="776"/>
        <v>106</v>
      </c>
      <c r="C607" s="359" t="str">
        <f t="shared" si="746"/>
        <v>exx106</v>
      </c>
      <c r="D607" s="334">
        <f t="shared" si="791"/>
        <v>3</v>
      </c>
      <c r="E607" s="82">
        <f t="shared" si="792"/>
        <v>0</v>
      </c>
      <c r="F607" s="295">
        <f t="shared" si="793"/>
        <v>0</v>
      </c>
      <c r="G607" s="295">
        <f t="shared" si="782"/>
        <v>0</v>
      </c>
      <c r="H607" s="295">
        <f t="shared" si="794"/>
        <v>0</v>
      </c>
      <c r="I607">
        <v>105</v>
      </c>
      <c r="J607" s="325"/>
      <c r="K607" s="325"/>
      <c r="L607" s="325"/>
      <c r="M607" s="325"/>
      <c r="N607" s="325"/>
      <c r="O607" s="394"/>
      <c r="P607" s="360">
        <f t="shared" si="777"/>
        <v>106</v>
      </c>
      <c r="Q607" s="359" t="str">
        <f t="shared" si="747"/>
        <v>exx106</v>
      </c>
      <c r="R607" s="334">
        <f t="shared" si="795"/>
        <v>3</v>
      </c>
      <c r="S607" s="82">
        <f t="shared" si="796"/>
        <v>0</v>
      </c>
      <c r="T607" s="295">
        <f t="shared" si="797"/>
        <v>0</v>
      </c>
      <c r="U607" s="295">
        <f t="shared" si="783"/>
        <v>0</v>
      </c>
      <c r="V607" s="295">
        <f t="shared" si="798"/>
        <v>0</v>
      </c>
      <c r="W607">
        <v>105</v>
      </c>
      <c r="X607" s="325"/>
      <c r="Y607" s="325"/>
      <c r="Z607" s="325"/>
      <c r="AA607" s="325"/>
      <c r="AB607" s="325"/>
      <c r="AC607" s="394"/>
      <c r="AD607" s="360">
        <f t="shared" si="778"/>
        <v>106</v>
      </c>
      <c r="AE607" s="359" t="str">
        <f t="shared" si="748"/>
        <v>exx106</v>
      </c>
      <c r="AF607" s="334">
        <f t="shared" si="799"/>
        <v>3</v>
      </c>
      <c r="AG607" s="82">
        <f t="shared" si="800"/>
        <v>0</v>
      </c>
      <c r="AH607" s="295">
        <f t="shared" si="801"/>
        <v>0</v>
      </c>
      <c r="AI607" s="295">
        <f t="shared" si="784"/>
        <v>0</v>
      </c>
      <c r="AJ607" s="295">
        <f t="shared" si="802"/>
        <v>0</v>
      </c>
      <c r="AK607">
        <v>105</v>
      </c>
      <c r="AL607" s="325"/>
      <c r="AM607" s="325"/>
      <c r="AN607" s="325"/>
      <c r="AO607" s="325"/>
      <c r="AP607" s="325"/>
      <c r="AQ607" s="394"/>
      <c r="AR607" s="360">
        <f t="shared" si="779"/>
        <v>106</v>
      </c>
      <c r="AS607" s="359" t="str">
        <f t="shared" si="788"/>
        <v>exx106</v>
      </c>
      <c r="AT607" s="334">
        <f t="shared" si="803"/>
        <v>3</v>
      </c>
      <c r="AU607" s="82">
        <f t="shared" si="804"/>
        <v>0</v>
      </c>
      <c r="AV607" s="295">
        <f t="shared" si="805"/>
        <v>0</v>
      </c>
      <c r="AW607" s="295">
        <f t="shared" si="785"/>
        <v>0</v>
      </c>
      <c r="AX607" s="295">
        <f t="shared" si="806"/>
        <v>0</v>
      </c>
      <c r="AY607">
        <v>105</v>
      </c>
      <c r="AZ607" s="325"/>
      <c r="BA607" s="325"/>
      <c r="BB607" s="325"/>
      <c r="BC607" s="325"/>
      <c r="BD607" s="325"/>
      <c r="BE607" s="394"/>
      <c r="BF607" s="360">
        <f t="shared" si="780"/>
        <v>106</v>
      </c>
      <c r="BG607" s="359" t="str">
        <f t="shared" si="789"/>
        <v>exx106</v>
      </c>
      <c r="BH607" s="334">
        <f t="shared" si="807"/>
        <v>3</v>
      </c>
      <c r="BI607" s="82">
        <f t="shared" si="808"/>
        <v>0</v>
      </c>
      <c r="BJ607" s="295">
        <f t="shared" si="809"/>
        <v>0</v>
      </c>
      <c r="BK607" s="295">
        <f t="shared" si="786"/>
        <v>0</v>
      </c>
      <c r="BL607" s="295">
        <f t="shared" si="810"/>
        <v>0</v>
      </c>
      <c r="BM607">
        <v>105</v>
      </c>
      <c r="BN607" s="325"/>
      <c r="BO607" s="325"/>
      <c r="BP607" s="325"/>
      <c r="BQ607" s="325"/>
      <c r="BR607" s="325"/>
      <c r="BS607" s="394"/>
      <c r="BT607" s="360">
        <f t="shared" si="781"/>
        <v>106</v>
      </c>
      <c r="BU607" s="359" t="str">
        <f t="shared" si="790"/>
        <v>exx106</v>
      </c>
      <c r="BV607" s="334">
        <f t="shared" si="811"/>
        <v>3</v>
      </c>
      <c r="BW607" s="82">
        <f t="shared" si="812"/>
        <v>0</v>
      </c>
      <c r="BX607" s="295">
        <f t="shared" si="813"/>
        <v>0</v>
      </c>
      <c r="BY607" s="295">
        <f t="shared" si="787"/>
        <v>0</v>
      </c>
      <c r="BZ607" s="295">
        <f t="shared" si="814"/>
        <v>0</v>
      </c>
      <c r="CA607">
        <v>105</v>
      </c>
      <c r="CB607" s="325"/>
      <c r="CC607" s="325"/>
      <c r="CD607" s="325"/>
      <c r="CE607" s="325"/>
      <c r="CF607" s="325"/>
      <c r="CH607" s="394"/>
    </row>
    <row r="608" spans="1:86" ht="15" customHeight="1">
      <c r="A608" s="394"/>
      <c r="B608" s="360">
        <f t="shared" si="776"/>
        <v>107</v>
      </c>
      <c r="C608" s="359" t="str">
        <f t="shared" si="746"/>
        <v>exx107</v>
      </c>
      <c r="D608" s="334">
        <f t="shared" si="791"/>
        <v>3</v>
      </c>
      <c r="E608" s="82">
        <f t="shared" si="792"/>
        <v>0</v>
      </c>
      <c r="F608" s="295">
        <f t="shared" si="793"/>
        <v>0</v>
      </c>
      <c r="G608" s="295">
        <f t="shared" si="782"/>
        <v>0</v>
      </c>
      <c r="H608" s="295">
        <f t="shared" si="794"/>
        <v>0</v>
      </c>
      <c r="I608" s="156">
        <v>106</v>
      </c>
      <c r="J608" s="325"/>
      <c r="K608" s="325"/>
      <c r="L608" s="325"/>
      <c r="M608" s="325"/>
      <c r="N608" s="325"/>
      <c r="O608" s="394"/>
      <c r="P608" s="360">
        <f t="shared" si="777"/>
        <v>107</v>
      </c>
      <c r="Q608" s="359" t="str">
        <f t="shared" si="747"/>
        <v>exx107</v>
      </c>
      <c r="R608" s="334">
        <f t="shared" si="795"/>
        <v>3</v>
      </c>
      <c r="S608" s="82">
        <f t="shared" si="796"/>
        <v>0</v>
      </c>
      <c r="T608" s="295">
        <f t="shared" si="797"/>
        <v>0</v>
      </c>
      <c r="U608" s="295">
        <f t="shared" si="783"/>
        <v>0</v>
      </c>
      <c r="V608" s="295">
        <f t="shared" si="798"/>
        <v>0</v>
      </c>
      <c r="W608" s="156">
        <v>106</v>
      </c>
      <c r="X608" s="325"/>
      <c r="Y608" s="325"/>
      <c r="Z608" s="325"/>
      <c r="AA608" s="325"/>
      <c r="AB608" s="325"/>
      <c r="AC608" s="394"/>
      <c r="AD608" s="360">
        <f t="shared" si="778"/>
        <v>107</v>
      </c>
      <c r="AE608" s="359" t="str">
        <f t="shared" si="748"/>
        <v>exx107</v>
      </c>
      <c r="AF608" s="334">
        <f t="shared" si="799"/>
        <v>3</v>
      </c>
      <c r="AG608" s="82">
        <f t="shared" si="800"/>
        <v>0</v>
      </c>
      <c r="AH608" s="295">
        <f t="shared" si="801"/>
        <v>0</v>
      </c>
      <c r="AI608" s="295">
        <f t="shared" si="784"/>
        <v>0</v>
      </c>
      <c r="AJ608" s="295">
        <f t="shared" si="802"/>
        <v>0</v>
      </c>
      <c r="AK608" s="156">
        <v>106</v>
      </c>
      <c r="AL608" s="325"/>
      <c r="AM608" s="325"/>
      <c r="AN608" s="325"/>
      <c r="AO608" s="325"/>
      <c r="AP608" s="325"/>
      <c r="AQ608" s="394"/>
      <c r="AR608" s="360">
        <f t="shared" si="779"/>
        <v>107</v>
      </c>
      <c r="AS608" s="359" t="str">
        <f t="shared" si="788"/>
        <v>exx107</v>
      </c>
      <c r="AT608" s="334">
        <f t="shared" si="803"/>
        <v>3</v>
      </c>
      <c r="AU608" s="82">
        <f t="shared" si="804"/>
        <v>0</v>
      </c>
      <c r="AV608" s="295">
        <f t="shared" si="805"/>
        <v>0</v>
      </c>
      <c r="AW608" s="295">
        <f t="shared" si="785"/>
        <v>0</v>
      </c>
      <c r="AX608" s="295">
        <f t="shared" si="806"/>
        <v>0</v>
      </c>
      <c r="AY608" s="156">
        <v>106</v>
      </c>
      <c r="AZ608" s="325"/>
      <c r="BA608" s="325"/>
      <c r="BB608" s="325"/>
      <c r="BC608" s="325"/>
      <c r="BD608" s="325"/>
      <c r="BE608" s="394"/>
      <c r="BF608" s="360">
        <f t="shared" si="780"/>
        <v>107</v>
      </c>
      <c r="BG608" s="359" t="str">
        <f t="shared" si="789"/>
        <v>exx107</v>
      </c>
      <c r="BH608" s="334">
        <f t="shared" si="807"/>
        <v>3</v>
      </c>
      <c r="BI608" s="82">
        <f t="shared" si="808"/>
        <v>0</v>
      </c>
      <c r="BJ608" s="295">
        <f t="shared" si="809"/>
        <v>0</v>
      </c>
      <c r="BK608" s="295">
        <f t="shared" si="786"/>
        <v>0</v>
      </c>
      <c r="BL608" s="295">
        <f t="shared" si="810"/>
        <v>0</v>
      </c>
      <c r="BM608" s="156">
        <v>106</v>
      </c>
      <c r="BN608" s="325"/>
      <c r="BO608" s="325"/>
      <c r="BP608" s="325"/>
      <c r="BQ608" s="325"/>
      <c r="BR608" s="325"/>
      <c r="BS608" s="394"/>
      <c r="BT608" s="360">
        <f t="shared" si="781"/>
        <v>107</v>
      </c>
      <c r="BU608" s="359" t="str">
        <f t="shared" si="790"/>
        <v>exx107</v>
      </c>
      <c r="BV608" s="334">
        <f t="shared" si="811"/>
        <v>3</v>
      </c>
      <c r="BW608" s="82">
        <f t="shared" si="812"/>
        <v>0</v>
      </c>
      <c r="BX608" s="295">
        <f t="shared" si="813"/>
        <v>0</v>
      </c>
      <c r="BY608" s="295">
        <f t="shared" si="787"/>
        <v>0</v>
      </c>
      <c r="BZ608" s="295">
        <f t="shared" si="814"/>
        <v>0</v>
      </c>
      <c r="CA608" s="156">
        <v>106</v>
      </c>
      <c r="CB608" s="325"/>
      <c r="CC608" s="325"/>
      <c r="CD608" s="325"/>
      <c r="CE608" s="325"/>
      <c r="CF608" s="325"/>
      <c r="CH608" s="394"/>
    </row>
    <row r="609" spans="1:86" ht="15" customHeight="1">
      <c r="A609" s="394"/>
      <c r="B609" s="360">
        <f t="shared" si="776"/>
        <v>108</v>
      </c>
      <c r="C609" s="359" t="str">
        <f t="shared" si="746"/>
        <v>exx108</v>
      </c>
      <c r="D609" s="334">
        <f t="shared" si="791"/>
        <v>3</v>
      </c>
      <c r="E609" s="82">
        <f t="shared" si="792"/>
        <v>0</v>
      </c>
      <c r="F609" s="295">
        <f t="shared" si="793"/>
        <v>0</v>
      </c>
      <c r="G609" s="295">
        <f t="shared" si="782"/>
        <v>0</v>
      </c>
      <c r="H609" s="295">
        <f t="shared" si="794"/>
        <v>0</v>
      </c>
      <c r="I609">
        <v>107</v>
      </c>
      <c r="J609" s="325"/>
      <c r="K609" s="325"/>
      <c r="L609" s="325"/>
      <c r="M609" s="325"/>
      <c r="N609" s="325"/>
      <c r="O609" s="394"/>
      <c r="P609" s="360">
        <f t="shared" si="777"/>
        <v>108</v>
      </c>
      <c r="Q609" s="359" t="str">
        <f t="shared" si="747"/>
        <v>exx108</v>
      </c>
      <c r="R609" s="334">
        <f t="shared" si="795"/>
        <v>3</v>
      </c>
      <c r="S609" s="82">
        <f t="shared" si="796"/>
        <v>0</v>
      </c>
      <c r="T609" s="295">
        <f t="shared" si="797"/>
        <v>0</v>
      </c>
      <c r="U609" s="295">
        <f t="shared" si="783"/>
        <v>0</v>
      </c>
      <c r="V609" s="295">
        <f t="shared" si="798"/>
        <v>0</v>
      </c>
      <c r="W609">
        <v>107</v>
      </c>
      <c r="X609" s="325"/>
      <c r="Y609" s="325"/>
      <c r="Z609" s="325"/>
      <c r="AA609" s="325"/>
      <c r="AB609" s="325"/>
      <c r="AC609" s="394"/>
      <c r="AD609" s="360">
        <f t="shared" si="778"/>
        <v>108</v>
      </c>
      <c r="AE609" s="359" t="str">
        <f t="shared" si="748"/>
        <v>exx108</v>
      </c>
      <c r="AF609" s="334">
        <f t="shared" si="799"/>
        <v>3</v>
      </c>
      <c r="AG609" s="82">
        <f t="shared" si="800"/>
        <v>0</v>
      </c>
      <c r="AH609" s="295">
        <f t="shared" si="801"/>
        <v>0</v>
      </c>
      <c r="AI609" s="295">
        <f t="shared" si="784"/>
        <v>0</v>
      </c>
      <c r="AJ609" s="295">
        <f t="shared" si="802"/>
        <v>0</v>
      </c>
      <c r="AK609">
        <v>107</v>
      </c>
      <c r="AL609" s="325"/>
      <c r="AM609" s="325"/>
      <c r="AN609" s="325"/>
      <c r="AO609" s="325"/>
      <c r="AP609" s="325"/>
      <c r="AQ609" s="394"/>
      <c r="AR609" s="360">
        <f t="shared" si="779"/>
        <v>108</v>
      </c>
      <c r="AS609" s="359" t="str">
        <f t="shared" si="788"/>
        <v>exx108</v>
      </c>
      <c r="AT609" s="334">
        <f t="shared" si="803"/>
        <v>3</v>
      </c>
      <c r="AU609" s="82">
        <f t="shared" si="804"/>
        <v>0</v>
      </c>
      <c r="AV609" s="295">
        <f t="shared" si="805"/>
        <v>0</v>
      </c>
      <c r="AW609" s="295">
        <f t="shared" si="785"/>
        <v>0</v>
      </c>
      <c r="AX609" s="295">
        <f t="shared" si="806"/>
        <v>0</v>
      </c>
      <c r="AY609">
        <v>107</v>
      </c>
      <c r="AZ609" s="325"/>
      <c r="BA609" s="325"/>
      <c r="BB609" s="325"/>
      <c r="BC609" s="325"/>
      <c r="BD609" s="325"/>
      <c r="BE609" s="394"/>
      <c r="BF609" s="360">
        <f t="shared" si="780"/>
        <v>108</v>
      </c>
      <c r="BG609" s="359" t="str">
        <f t="shared" si="789"/>
        <v>exx108</v>
      </c>
      <c r="BH609" s="334">
        <f t="shared" si="807"/>
        <v>3</v>
      </c>
      <c r="BI609" s="82">
        <f t="shared" si="808"/>
        <v>0</v>
      </c>
      <c r="BJ609" s="295">
        <f t="shared" si="809"/>
        <v>0</v>
      </c>
      <c r="BK609" s="295">
        <f t="shared" si="786"/>
        <v>0</v>
      </c>
      <c r="BL609" s="295">
        <f t="shared" si="810"/>
        <v>0</v>
      </c>
      <c r="BM609">
        <v>107</v>
      </c>
      <c r="BN609" s="325"/>
      <c r="BO609" s="325"/>
      <c r="BP609" s="325"/>
      <c r="BQ609" s="325"/>
      <c r="BR609" s="325"/>
      <c r="BS609" s="394"/>
      <c r="BT609" s="360">
        <f t="shared" si="781"/>
        <v>108</v>
      </c>
      <c r="BU609" s="359" t="str">
        <f t="shared" si="790"/>
        <v>exx108</v>
      </c>
      <c r="BV609" s="334">
        <f t="shared" si="811"/>
        <v>3</v>
      </c>
      <c r="BW609" s="82">
        <f t="shared" si="812"/>
        <v>0</v>
      </c>
      <c r="BX609" s="295">
        <f t="shared" si="813"/>
        <v>0</v>
      </c>
      <c r="BY609" s="295">
        <f t="shared" si="787"/>
        <v>0</v>
      </c>
      <c r="BZ609" s="295">
        <f t="shared" si="814"/>
        <v>0</v>
      </c>
      <c r="CA609">
        <v>107</v>
      </c>
      <c r="CB609" s="325"/>
      <c r="CC609" s="325"/>
      <c r="CD609" s="325"/>
      <c r="CE609" s="325"/>
      <c r="CF609" s="325"/>
      <c r="CH609" s="394"/>
    </row>
    <row r="610" spans="1:86" ht="15" customHeight="1">
      <c r="A610" s="394"/>
      <c r="B610" s="360">
        <f t="shared" si="776"/>
        <v>109</v>
      </c>
      <c r="C610" s="359" t="str">
        <f t="shared" si="746"/>
        <v>exx109</v>
      </c>
      <c r="D610" s="334">
        <f t="shared" si="791"/>
        <v>3</v>
      </c>
      <c r="E610" s="82">
        <f t="shared" si="792"/>
        <v>0</v>
      </c>
      <c r="F610" s="295">
        <f t="shared" si="793"/>
        <v>0</v>
      </c>
      <c r="G610" s="295">
        <f t="shared" si="782"/>
        <v>0</v>
      </c>
      <c r="H610" s="295">
        <f t="shared" si="794"/>
        <v>0</v>
      </c>
      <c r="I610" s="156">
        <v>108</v>
      </c>
      <c r="J610" s="325"/>
      <c r="K610" s="325"/>
      <c r="L610" s="325"/>
      <c r="M610" s="325"/>
      <c r="N610" s="325"/>
      <c r="O610" s="394"/>
      <c r="P610" s="360">
        <f t="shared" si="777"/>
        <v>109</v>
      </c>
      <c r="Q610" s="359" t="str">
        <f t="shared" si="747"/>
        <v>exx109</v>
      </c>
      <c r="R610" s="334">
        <f t="shared" si="795"/>
        <v>3</v>
      </c>
      <c r="S610" s="82">
        <f t="shared" si="796"/>
        <v>0</v>
      </c>
      <c r="T610" s="295">
        <f t="shared" si="797"/>
        <v>0</v>
      </c>
      <c r="U610" s="295">
        <f t="shared" si="783"/>
        <v>0</v>
      </c>
      <c r="V610" s="295">
        <f t="shared" si="798"/>
        <v>0</v>
      </c>
      <c r="W610" s="156">
        <v>108</v>
      </c>
      <c r="X610" s="325"/>
      <c r="Y610" s="325"/>
      <c r="Z610" s="325"/>
      <c r="AA610" s="325"/>
      <c r="AB610" s="325"/>
      <c r="AC610" s="394"/>
      <c r="AD610" s="360">
        <f t="shared" si="778"/>
        <v>109</v>
      </c>
      <c r="AE610" s="359" t="str">
        <f t="shared" si="748"/>
        <v>exx109</v>
      </c>
      <c r="AF610" s="334">
        <f t="shared" si="799"/>
        <v>3</v>
      </c>
      <c r="AG610" s="82">
        <f t="shared" si="800"/>
        <v>0</v>
      </c>
      <c r="AH610" s="295">
        <f t="shared" si="801"/>
        <v>0</v>
      </c>
      <c r="AI610" s="295">
        <f t="shared" si="784"/>
        <v>0</v>
      </c>
      <c r="AJ610" s="295">
        <f t="shared" si="802"/>
        <v>0</v>
      </c>
      <c r="AK610" s="156">
        <v>108</v>
      </c>
      <c r="AL610" s="325"/>
      <c r="AM610" s="325"/>
      <c r="AN610" s="325"/>
      <c r="AO610" s="325"/>
      <c r="AP610" s="325"/>
      <c r="AQ610" s="394"/>
      <c r="AR610" s="360">
        <f t="shared" si="779"/>
        <v>109</v>
      </c>
      <c r="AS610" s="359" t="str">
        <f t="shared" si="788"/>
        <v>exx109</v>
      </c>
      <c r="AT610" s="334">
        <f t="shared" si="803"/>
        <v>3</v>
      </c>
      <c r="AU610" s="82">
        <f t="shared" si="804"/>
        <v>0</v>
      </c>
      <c r="AV610" s="295">
        <f t="shared" si="805"/>
        <v>0</v>
      </c>
      <c r="AW610" s="295">
        <f t="shared" si="785"/>
        <v>0</v>
      </c>
      <c r="AX610" s="295">
        <f t="shared" si="806"/>
        <v>0</v>
      </c>
      <c r="AY610" s="156">
        <v>108</v>
      </c>
      <c r="AZ610" s="325"/>
      <c r="BA610" s="325"/>
      <c r="BB610" s="325"/>
      <c r="BC610" s="325"/>
      <c r="BD610" s="325"/>
      <c r="BE610" s="394"/>
      <c r="BF610" s="360">
        <f t="shared" si="780"/>
        <v>109</v>
      </c>
      <c r="BG610" s="359" t="str">
        <f t="shared" si="789"/>
        <v>exx109</v>
      </c>
      <c r="BH610" s="334">
        <f t="shared" si="807"/>
        <v>3</v>
      </c>
      <c r="BI610" s="82">
        <f t="shared" si="808"/>
        <v>0</v>
      </c>
      <c r="BJ610" s="295">
        <f t="shared" si="809"/>
        <v>0</v>
      </c>
      <c r="BK610" s="295">
        <f t="shared" si="786"/>
        <v>0</v>
      </c>
      <c r="BL610" s="295">
        <f t="shared" si="810"/>
        <v>0</v>
      </c>
      <c r="BM610" s="156">
        <v>108</v>
      </c>
      <c r="BN610" s="325"/>
      <c r="BO610" s="325"/>
      <c r="BP610" s="325"/>
      <c r="BQ610" s="325"/>
      <c r="BR610" s="325"/>
      <c r="BS610" s="394"/>
      <c r="BT610" s="360">
        <f t="shared" si="781"/>
        <v>109</v>
      </c>
      <c r="BU610" s="359" t="str">
        <f t="shared" si="790"/>
        <v>exx109</v>
      </c>
      <c r="BV610" s="334">
        <f t="shared" si="811"/>
        <v>3</v>
      </c>
      <c r="BW610" s="82">
        <f t="shared" si="812"/>
        <v>0</v>
      </c>
      <c r="BX610" s="295">
        <f t="shared" si="813"/>
        <v>0</v>
      </c>
      <c r="BY610" s="295">
        <f t="shared" si="787"/>
        <v>0</v>
      </c>
      <c r="BZ610" s="295">
        <f t="shared" si="814"/>
        <v>0</v>
      </c>
      <c r="CA610" s="156">
        <v>108</v>
      </c>
      <c r="CB610" s="325"/>
      <c r="CC610" s="325"/>
      <c r="CD610" s="325"/>
      <c r="CE610" s="325"/>
      <c r="CF610" s="325"/>
      <c r="CH610" s="394"/>
    </row>
    <row r="611" spans="1:86" ht="15" customHeight="1">
      <c r="A611" s="394"/>
      <c r="B611" s="360">
        <f t="shared" si="776"/>
        <v>110</v>
      </c>
      <c r="C611" s="359" t="str">
        <f t="shared" si="746"/>
        <v>exx110</v>
      </c>
      <c r="D611" s="334">
        <f t="shared" si="791"/>
        <v>3</v>
      </c>
      <c r="E611" s="82">
        <f t="shared" si="792"/>
        <v>0</v>
      </c>
      <c r="F611" s="295">
        <f t="shared" si="793"/>
        <v>0</v>
      </c>
      <c r="G611" s="295">
        <f t="shared" si="782"/>
        <v>0</v>
      </c>
      <c r="H611" s="295">
        <f t="shared" si="794"/>
        <v>0</v>
      </c>
      <c r="I611">
        <v>109</v>
      </c>
      <c r="J611" s="325"/>
      <c r="K611" s="325"/>
      <c r="L611" s="325"/>
      <c r="M611" s="325"/>
      <c r="N611" s="325"/>
      <c r="O611" s="394"/>
      <c r="P611" s="360">
        <f t="shared" si="777"/>
        <v>110</v>
      </c>
      <c r="Q611" s="359" t="str">
        <f t="shared" si="747"/>
        <v>exx110</v>
      </c>
      <c r="R611" s="334">
        <f t="shared" si="795"/>
        <v>3</v>
      </c>
      <c r="S611" s="82">
        <f t="shared" si="796"/>
        <v>0</v>
      </c>
      <c r="T611" s="295">
        <f t="shared" si="797"/>
        <v>0</v>
      </c>
      <c r="U611" s="295">
        <f t="shared" si="783"/>
        <v>0</v>
      </c>
      <c r="V611" s="295">
        <f t="shared" si="798"/>
        <v>0</v>
      </c>
      <c r="W611">
        <v>109</v>
      </c>
      <c r="X611" s="325"/>
      <c r="Y611" s="325"/>
      <c r="Z611" s="325"/>
      <c r="AA611" s="325"/>
      <c r="AB611" s="325"/>
      <c r="AC611" s="394"/>
      <c r="AD611" s="360">
        <f t="shared" si="778"/>
        <v>110</v>
      </c>
      <c r="AE611" s="359" t="str">
        <f t="shared" si="748"/>
        <v>exx110</v>
      </c>
      <c r="AF611" s="334">
        <f t="shared" si="799"/>
        <v>3</v>
      </c>
      <c r="AG611" s="82">
        <f t="shared" si="800"/>
        <v>0</v>
      </c>
      <c r="AH611" s="295">
        <f t="shared" si="801"/>
        <v>0</v>
      </c>
      <c r="AI611" s="295">
        <f t="shared" si="784"/>
        <v>0</v>
      </c>
      <c r="AJ611" s="295">
        <f t="shared" si="802"/>
        <v>0</v>
      </c>
      <c r="AK611">
        <v>109</v>
      </c>
      <c r="AL611" s="325"/>
      <c r="AM611" s="325"/>
      <c r="AN611" s="325"/>
      <c r="AO611" s="325"/>
      <c r="AP611" s="325"/>
      <c r="AQ611" s="394"/>
      <c r="AR611" s="360">
        <f t="shared" si="779"/>
        <v>110</v>
      </c>
      <c r="AS611" s="359" t="str">
        <f t="shared" si="788"/>
        <v>exx110</v>
      </c>
      <c r="AT611" s="334">
        <f t="shared" si="803"/>
        <v>3</v>
      </c>
      <c r="AU611" s="82">
        <f t="shared" si="804"/>
        <v>0</v>
      </c>
      <c r="AV611" s="295">
        <f t="shared" si="805"/>
        <v>0</v>
      </c>
      <c r="AW611" s="295">
        <f t="shared" si="785"/>
        <v>0</v>
      </c>
      <c r="AX611" s="295">
        <f t="shared" si="806"/>
        <v>0</v>
      </c>
      <c r="AY611">
        <v>109</v>
      </c>
      <c r="AZ611" s="325"/>
      <c r="BA611" s="325"/>
      <c r="BB611" s="325"/>
      <c r="BC611" s="325"/>
      <c r="BD611" s="325"/>
      <c r="BE611" s="394"/>
      <c r="BF611" s="360">
        <f t="shared" si="780"/>
        <v>110</v>
      </c>
      <c r="BG611" s="359" t="str">
        <f t="shared" si="789"/>
        <v>exx110</v>
      </c>
      <c r="BH611" s="334">
        <f t="shared" si="807"/>
        <v>3</v>
      </c>
      <c r="BI611" s="82">
        <f t="shared" si="808"/>
        <v>0</v>
      </c>
      <c r="BJ611" s="295">
        <f t="shared" si="809"/>
        <v>0</v>
      </c>
      <c r="BK611" s="295">
        <f t="shared" si="786"/>
        <v>0</v>
      </c>
      <c r="BL611" s="295">
        <f t="shared" si="810"/>
        <v>0</v>
      </c>
      <c r="BM611">
        <v>109</v>
      </c>
      <c r="BN611" s="325"/>
      <c r="BO611" s="325"/>
      <c r="BP611" s="325"/>
      <c r="BQ611" s="325"/>
      <c r="BR611" s="325"/>
      <c r="BS611" s="394"/>
      <c r="BT611" s="360">
        <f t="shared" si="781"/>
        <v>110</v>
      </c>
      <c r="BU611" s="359" t="str">
        <f t="shared" si="790"/>
        <v>exx110</v>
      </c>
      <c r="BV611" s="334">
        <f t="shared" si="811"/>
        <v>3</v>
      </c>
      <c r="BW611" s="82">
        <f t="shared" si="812"/>
        <v>0</v>
      </c>
      <c r="BX611" s="295">
        <f t="shared" si="813"/>
        <v>0</v>
      </c>
      <c r="BY611" s="295">
        <f t="shared" si="787"/>
        <v>0</v>
      </c>
      <c r="BZ611" s="295">
        <f t="shared" si="814"/>
        <v>0</v>
      </c>
      <c r="CA611">
        <v>109</v>
      </c>
      <c r="CB611" s="325"/>
      <c r="CC611" s="325"/>
      <c r="CD611" s="325"/>
      <c r="CE611" s="325"/>
      <c r="CF611" s="325"/>
      <c r="CH611" s="394"/>
    </row>
    <row r="612" spans="1:86" ht="15" customHeight="1">
      <c r="A612" s="394"/>
      <c r="B612" s="360">
        <f t="shared" si="776"/>
        <v>111</v>
      </c>
      <c r="C612" s="359" t="str">
        <f t="shared" si="746"/>
        <v>exx111</v>
      </c>
      <c r="D612" s="334">
        <f t="shared" si="791"/>
        <v>3</v>
      </c>
      <c r="E612" s="82">
        <f t="shared" si="792"/>
        <v>0</v>
      </c>
      <c r="F612" s="295">
        <f t="shared" si="793"/>
        <v>0</v>
      </c>
      <c r="G612" s="295">
        <f t="shared" si="782"/>
        <v>0</v>
      </c>
      <c r="H612" s="295">
        <f t="shared" si="794"/>
        <v>0</v>
      </c>
      <c r="I612" s="156">
        <v>110</v>
      </c>
      <c r="J612" s="325"/>
      <c r="K612" s="325"/>
      <c r="L612" s="325"/>
      <c r="M612" s="325"/>
      <c r="N612" s="325"/>
      <c r="O612" s="394"/>
      <c r="P612" s="360">
        <f t="shared" si="777"/>
        <v>111</v>
      </c>
      <c r="Q612" s="359" t="str">
        <f t="shared" si="747"/>
        <v>exx111</v>
      </c>
      <c r="R612" s="334">
        <f t="shared" si="795"/>
        <v>3</v>
      </c>
      <c r="S612" s="82">
        <f t="shared" si="796"/>
        <v>0</v>
      </c>
      <c r="T612" s="295">
        <f t="shared" si="797"/>
        <v>0</v>
      </c>
      <c r="U612" s="295">
        <f t="shared" si="783"/>
        <v>0</v>
      </c>
      <c r="V612" s="295">
        <f t="shared" si="798"/>
        <v>0</v>
      </c>
      <c r="W612" s="156">
        <v>110</v>
      </c>
      <c r="X612" s="325"/>
      <c r="Y612" s="325"/>
      <c r="Z612" s="325"/>
      <c r="AA612" s="325"/>
      <c r="AB612" s="325"/>
      <c r="AC612" s="394"/>
      <c r="AD612" s="360">
        <f t="shared" si="778"/>
        <v>111</v>
      </c>
      <c r="AE612" s="359" t="str">
        <f t="shared" si="748"/>
        <v>exx111</v>
      </c>
      <c r="AF612" s="334">
        <f t="shared" si="799"/>
        <v>3</v>
      </c>
      <c r="AG612" s="82">
        <f t="shared" si="800"/>
        <v>0</v>
      </c>
      <c r="AH612" s="295">
        <f t="shared" si="801"/>
        <v>0</v>
      </c>
      <c r="AI612" s="295">
        <f t="shared" si="784"/>
        <v>0</v>
      </c>
      <c r="AJ612" s="295">
        <f t="shared" si="802"/>
        <v>0</v>
      </c>
      <c r="AK612" s="156">
        <v>110</v>
      </c>
      <c r="AL612" s="325"/>
      <c r="AM612" s="325"/>
      <c r="AN612" s="325"/>
      <c r="AO612" s="325"/>
      <c r="AP612" s="325"/>
      <c r="AQ612" s="394"/>
      <c r="AR612" s="360">
        <f t="shared" si="779"/>
        <v>111</v>
      </c>
      <c r="AS612" s="359" t="str">
        <f t="shared" si="788"/>
        <v>exx111</v>
      </c>
      <c r="AT612" s="334">
        <f t="shared" si="803"/>
        <v>3</v>
      </c>
      <c r="AU612" s="82">
        <f t="shared" si="804"/>
        <v>0</v>
      </c>
      <c r="AV612" s="295">
        <f t="shared" si="805"/>
        <v>0</v>
      </c>
      <c r="AW612" s="295">
        <f t="shared" si="785"/>
        <v>0</v>
      </c>
      <c r="AX612" s="295">
        <f t="shared" si="806"/>
        <v>0</v>
      </c>
      <c r="AY612" s="156">
        <v>110</v>
      </c>
      <c r="AZ612" s="325"/>
      <c r="BA612" s="325"/>
      <c r="BB612" s="325"/>
      <c r="BC612" s="325"/>
      <c r="BD612" s="325"/>
      <c r="BE612" s="394"/>
      <c r="BF612" s="360">
        <f t="shared" si="780"/>
        <v>111</v>
      </c>
      <c r="BG612" s="359" t="str">
        <f t="shared" si="789"/>
        <v>exx111</v>
      </c>
      <c r="BH612" s="334">
        <f t="shared" si="807"/>
        <v>3</v>
      </c>
      <c r="BI612" s="82">
        <f t="shared" si="808"/>
        <v>0</v>
      </c>
      <c r="BJ612" s="295">
        <f t="shared" si="809"/>
        <v>0</v>
      </c>
      <c r="BK612" s="295">
        <f t="shared" si="786"/>
        <v>0</v>
      </c>
      <c r="BL612" s="295">
        <f t="shared" si="810"/>
        <v>0</v>
      </c>
      <c r="BM612" s="156">
        <v>110</v>
      </c>
      <c r="BN612" s="325"/>
      <c r="BO612" s="325"/>
      <c r="BP612" s="325"/>
      <c r="BQ612" s="325"/>
      <c r="BR612" s="325"/>
      <c r="BS612" s="394"/>
      <c r="BT612" s="360">
        <f t="shared" si="781"/>
        <v>111</v>
      </c>
      <c r="BU612" s="359" t="str">
        <f t="shared" si="790"/>
        <v>exx111</v>
      </c>
      <c r="BV612" s="334">
        <f t="shared" si="811"/>
        <v>3</v>
      </c>
      <c r="BW612" s="82">
        <f t="shared" si="812"/>
        <v>0</v>
      </c>
      <c r="BX612" s="295">
        <f t="shared" si="813"/>
        <v>0</v>
      </c>
      <c r="BY612" s="295">
        <f t="shared" si="787"/>
        <v>0</v>
      </c>
      <c r="BZ612" s="295">
        <f t="shared" si="814"/>
        <v>0</v>
      </c>
      <c r="CA612" s="156">
        <v>110</v>
      </c>
      <c r="CB612" s="325"/>
      <c r="CC612" s="325"/>
      <c r="CD612" s="325"/>
      <c r="CE612" s="325"/>
      <c r="CF612" s="325"/>
      <c r="CH612" s="394"/>
    </row>
    <row r="613" spans="1:86" ht="15" customHeight="1">
      <c r="A613" s="394"/>
      <c r="B613" s="360">
        <f t="shared" si="776"/>
        <v>112</v>
      </c>
      <c r="C613" s="359" t="str">
        <f t="shared" si="746"/>
        <v>exx112</v>
      </c>
      <c r="D613" s="334">
        <f t="shared" si="791"/>
        <v>3</v>
      </c>
      <c r="E613" s="82">
        <f t="shared" si="792"/>
        <v>0</v>
      </c>
      <c r="F613" s="295">
        <f t="shared" si="793"/>
        <v>0</v>
      </c>
      <c r="G613" s="295">
        <f t="shared" si="782"/>
        <v>0</v>
      </c>
      <c r="H613" s="295">
        <f t="shared" si="794"/>
        <v>0</v>
      </c>
      <c r="I613">
        <v>111</v>
      </c>
      <c r="J613" s="325"/>
      <c r="K613" s="325"/>
      <c r="L613" s="325"/>
      <c r="M613" s="325"/>
      <c r="N613" s="325"/>
      <c r="O613" s="394"/>
      <c r="P613" s="360">
        <f t="shared" si="777"/>
        <v>112</v>
      </c>
      <c r="Q613" s="359" t="str">
        <f t="shared" si="747"/>
        <v>exx112</v>
      </c>
      <c r="R613" s="334">
        <f t="shared" si="795"/>
        <v>3</v>
      </c>
      <c r="S613" s="82">
        <f t="shared" si="796"/>
        <v>0</v>
      </c>
      <c r="T613" s="295">
        <f t="shared" si="797"/>
        <v>0</v>
      </c>
      <c r="U613" s="295">
        <f t="shared" si="783"/>
        <v>0</v>
      </c>
      <c r="V613" s="295">
        <f t="shared" si="798"/>
        <v>0</v>
      </c>
      <c r="W613">
        <v>111</v>
      </c>
      <c r="X613" s="325"/>
      <c r="Y613" s="325"/>
      <c r="Z613" s="325"/>
      <c r="AA613" s="325"/>
      <c r="AB613" s="325"/>
      <c r="AC613" s="394"/>
      <c r="AD613" s="360">
        <f t="shared" si="778"/>
        <v>112</v>
      </c>
      <c r="AE613" s="359" t="str">
        <f t="shared" si="748"/>
        <v>exx112</v>
      </c>
      <c r="AF613" s="334">
        <f t="shared" si="799"/>
        <v>3</v>
      </c>
      <c r="AG613" s="82">
        <f t="shared" si="800"/>
        <v>0</v>
      </c>
      <c r="AH613" s="295">
        <f t="shared" si="801"/>
        <v>0</v>
      </c>
      <c r="AI613" s="295">
        <f t="shared" si="784"/>
        <v>0</v>
      </c>
      <c r="AJ613" s="295">
        <f t="shared" si="802"/>
        <v>0</v>
      </c>
      <c r="AK613">
        <v>111</v>
      </c>
      <c r="AL613" s="325"/>
      <c r="AM613" s="325"/>
      <c r="AN613" s="325"/>
      <c r="AO613" s="325"/>
      <c r="AP613" s="325"/>
      <c r="AQ613" s="394"/>
      <c r="AR613" s="360">
        <f t="shared" si="779"/>
        <v>112</v>
      </c>
      <c r="AS613" s="359" t="str">
        <f t="shared" si="788"/>
        <v>exx112</v>
      </c>
      <c r="AT613" s="334">
        <f t="shared" si="803"/>
        <v>3</v>
      </c>
      <c r="AU613" s="82">
        <f t="shared" si="804"/>
        <v>0</v>
      </c>
      <c r="AV613" s="295">
        <f t="shared" si="805"/>
        <v>0</v>
      </c>
      <c r="AW613" s="295">
        <f t="shared" si="785"/>
        <v>0</v>
      </c>
      <c r="AX613" s="295">
        <f t="shared" si="806"/>
        <v>0</v>
      </c>
      <c r="AY613">
        <v>111</v>
      </c>
      <c r="AZ613" s="325"/>
      <c r="BA613" s="325"/>
      <c r="BB613" s="325"/>
      <c r="BC613" s="325"/>
      <c r="BD613" s="325"/>
      <c r="BE613" s="394"/>
      <c r="BF613" s="360">
        <f t="shared" si="780"/>
        <v>112</v>
      </c>
      <c r="BG613" s="359" t="str">
        <f t="shared" si="789"/>
        <v>exx112</v>
      </c>
      <c r="BH613" s="334">
        <f t="shared" si="807"/>
        <v>3</v>
      </c>
      <c r="BI613" s="82">
        <f t="shared" si="808"/>
        <v>0</v>
      </c>
      <c r="BJ613" s="295">
        <f t="shared" si="809"/>
        <v>0</v>
      </c>
      <c r="BK613" s="295">
        <f t="shared" si="786"/>
        <v>0</v>
      </c>
      <c r="BL613" s="295">
        <f t="shared" si="810"/>
        <v>0</v>
      </c>
      <c r="BM613">
        <v>111</v>
      </c>
      <c r="BN613" s="325"/>
      <c r="BO613" s="325"/>
      <c r="BP613" s="325"/>
      <c r="BQ613" s="325"/>
      <c r="BR613" s="325"/>
      <c r="BS613" s="394"/>
      <c r="BT613" s="360">
        <f t="shared" si="781"/>
        <v>112</v>
      </c>
      <c r="BU613" s="359" t="str">
        <f t="shared" si="790"/>
        <v>exx112</v>
      </c>
      <c r="BV613" s="334">
        <f t="shared" si="811"/>
        <v>3</v>
      </c>
      <c r="BW613" s="82">
        <f t="shared" si="812"/>
        <v>0</v>
      </c>
      <c r="BX613" s="295">
        <f t="shared" si="813"/>
        <v>0</v>
      </c>
      <c r="BY613" s="295">
        <f t="shared" si="787"/>
        <v>0</v>
      </c>
      <c r="BZ613" s="295">
        <f t="shared" si="814"/>
        <v>0</v>
      </c>
      <c r="CA613">
        <v>111</v>
      </c>
      <c r="CB613" s="325"/>
      <c r="CC613" s="325"/>
      <c r="CD613" s="325"/>
      <c r="CE613" s="325"/>
      <c r="CF613" s="325"/>
      <c r="CH613" s="394"/>
    </row>
    <row r="614" spans="1:86" ht="15" customHeight="1">
      <c r="A614" s="394"/>
      <c r="B614" s="360">
        <f t="shared" si="776"/>
        <v>113</v>
      </c>
      <c r="C614" s="359" t="str">
        <f t="shared" si="746"/>
        <v>exx113</v>
      </c>
      <c r="D614" s="334">
        <f t="shared" si="791"/>
        <v>3</v>
      </c>
      <c r="E614" s="82">
        <f t="shared" si="792"/>
        <v>0</v>
      </c>
      <c r="F614" s="295">
        <f t="shared" si="793"/>
        <v>0</v>
      </c>
      <c r="G614" s="295">
        <f t="shared" si="782"/>
        <v>0</v>
      </c>
      <c r="H614" s="295">
        <f t="shared" si="794"/>
        <v>0</v>
      </c>
      <c r="I614" s="156">
        <v>112</v>
      </c>
      <c r="J614" s="325"/>
      <c r="K614" s="325"/>
      <c r="L614" s="325"/>
      <c r="M614" s="325"/>
      <c r="N614" s="325"/>
      <c r="O614" s="394"/>
      <c r="P614" s="360">
        <f t="shared" si="777"/>
        <v>113</v>
      </c>
      <c r="Q614" s="359" t="str">
        <f t="shared" si="747"/>
        <v>exx113</v>
      </c>
      <c r="R614" s="334">
        <f t="shared" si="795"/>
        <v>3</v>
      </c>
      <c r="S614" s="82">
        <f t="shared" si="796"/>
        <v>0</v>
      </c>
      <c r="T614" s="295">
        <f t="shared" si="797"/>
        <v>0</v>
      </c>
      <c r="U614" s="295">
        <f t="shared" si="783"/>
        <v>0</v>
      </c>
      <c r="V614" s="295">
        <f t="shared" si="798"/>
        <v>0</v>
      </c>
      <c r="W614" s="156">
        <v>112</v>
      </c>
      <c r="X614" s="325"/>
      <c r="Y614" s="325"/>
      <c r="Z614" s="325"/>
      <c r="AA614" s="325"/>
      <c r="AB614" s="325"/>
      <c r="AC614" s="394"/>
      <c r="AD614" s="360">
        <f t="shared" si="778"/>
        <v>113</v>
      </c>
      <c r="AE614" s="359" t="str">
        <f t="shared" si="748"/>
        <v>exx113</v>
      </c>
      <c r="AF614" s="334">
        <f t="shared" si="799"/>
        <v>3</v>
      </c>
      <c r="AG614" s="82">
        <f t="shared" si="800"/>
        <v>0</v>
      </c>
      <c r="AH614" s="295">
        <f t="shared" si="801"/>
        <v>0</v>
      </c>
      <c r="AI614" s="295">
        <f t="shared" si="784"/>
        <v>0</v>
      </c>
      <c r="AJ614" s="295">
        <f t="shared" si="802"/>
        <v>0</v>
      </c>
      <c r="AK614" s="156">
        <v>112</v>
      </c>
      <c r="AL614" s="325"/>
      <c r="AM614" s="325"/>
      <c r="AN614" s="325"/>
      <c r="AO614" s="325"/>
      <c r="AP614" s="325"/>
      <c r="AQ614" s="394"/>
      <c r="AR614" s="360">
        <f t="shared" si="779"/>
        <v>113</v>
      </c>
      <c r="AS614" s="359" t="str">
        <f t="shared" si="788"/>
        <v>exx113</v>
      </c>
      <c r="AT614" s="334">
        <f t="shared" si="803"/>
        <v>3</v>
      </c>
      <c r="AU614" s="82">
        <f t="shared" si="804"/>
        <v>0</v>
      </c>
      <c r="AV614" s="295">
        <f t="shared" si="805"/>
        <v>0</v>
      </c>
      <c r="AW614" s="295">
        <f t="shared" si="785"/>
        <v>0</v>
      </c>
      <c r="AX614" s="295">
        <f t="shared" si="806"/>
        <v>0</v>
      </c>
      <c r="AY614" s="156">
        <v>112</v>
      </c>
      <c r="AZ614" s="325"/>
      <c r="BA614" s="325"/>
      <c r="BB614" s="325"/>
      <c r="BC614" s="325"/>
      <c r="BD614" s="325"/>
      <c r="BE614" s="394"/>
      <c r="BF614" s="360">
        <f t="shared" si="780"/>
        <v>113</v>
      </c>
      <c r="BG614" s="359" t="str">
        <f t="shared" si="789"/>
        <v>exx113</v>
      </c>
      <c r="BH614" s="334">
        <f t="shared" si="807"/>
        <v>3</v>
      </c>
      <c r="BI614" s="82">
        <f t="shared" si="808"/>
        <v>0</v>
      </c>
      <c r="BJ614" s="295">
        <f t="shared" si="809"/>
        <v>0</v>
      </c>
      <c r="BK614" s="295">
        <f t="shared" si="786"/>
        <v>0</v>
      </c>
      <c r="BL614" s="295">
        <f t="shared" si="810"/>
        <v>0</v>
      </c>
      <c r="BM614" s="156">
        <v>112</v>
      </c>
      <c r="BN614" s="325"/>
      <c r="BO614" s="325"/>
      <c r="BP614" s="325"/>
      <c r="BQ614" s="325"/>
      <c r="BR614" s="325"/>
      <c r="BS614" s="394"/>
      <c r="BT614" s="360">
        <f t="shared" si="781"/>
        <v>113</v>
      </c>
      <c r="BU614" s="359" t="str">
        <f t="shared" si="790"/>
        <v>exx113</v>
      </c>
      <c r="BV614" s="334">
        <f t="shared" si="811"/>
        <v>3</v>
      </c>
      <c r="BW614" s="82">
        <f t="shared" si="812"/>
        <v>0</v>
      </c>
      <c r="BX614" s="295">
        <f t="shared" si="813"/>
        <v>0</v>
      </c>
      <c r="BY614" s="295">
        <f t="shared" si="787"/>
        <v>0</v>
      </c>
      <c r="BZ614" s="295">
        <f t="shared" si="814"/>
        <v>0</v>
      </c>
      <c r="CA614" s="156">
        <v>112</v>
      </c>
      <c r="CB614" s="325"/>
      <c r="CC614" s="325"/>
      <c r="CD614" s="325"/>
      <c r="CE614" s="325"/>
      <c r="CF614" s="325"/>
      <c r="CH614" s="394"/>
    </row>
    <row r="615" spans="1:86" ht="15" customHeight="1">
      <c r="A615" s="394"/>
      <c r="B615" s="360">
        <f t="shared" si="776"/>
        <v>114</v>
      </c>
      <c r="C615" s="359" t="str">
        <f t="shared" si="746"/>
        <v>exx114</v>
      </c>
      <c r="D615" s="334">
        <f t="shared" si="791"/>
        <v>3</v>
      </c>
      <c r="E615" s="82">
        <f t="shared" si="792"/>
        <v>0</v>
      </c>
      <c r="F615" s="295">
        <f t="shared" si="793"/>
        <v>0</v>
      </c>
      <c r="G615" s="295">
        <f t="shared" si="782"/>
        <v>0</v>
      </c>
      <c r="H615" s="295">
        <f t="shared" si="794"/>
        <v>0</v>
      </c>
      <c r="I615">
        <v>113</v>
      </c>
      <c r="J615" s="325"/>
      <c r="K615" s="325"/>
      <c r="L615" s="325"/>
      <c r="M615" s="325"/>
      <c r="N615" s="325"/>
      <c r="O615" s="394"/>
      <c r="P615" s="360">
        <f t="shared" si="777"/>
        <v>114</v>
      </c>
      <c r="Q615" s="359" t="str">
        <f t="shared" si="747"/>
        <v>exx114</v>
      </c>
      <c r="R615" s="334">
        <f t="shared" si="795"/>
        <v>3</v>
      </c>
      <c r="S615" s="82">
        <f t="shared" si="796"/>
        <v>0</v>
      </c>
      <c r="T615" s="295">
        <f t="shared" si="797"/>
        <v>0</v>
      </c>
      <c r="U615" s="295">
        <f t="shared" si="783"/>
        <v>0</v>
      </c>
      <c r="V615" s="295">
        <f t="shared" si="798"/>
        <v>0</v>
      </c>
      <c r="W615">
        <v>113</v>
      </c>
      <c r="X615" s="325"/>
      <c r="Y615" s="325"/>
      <c r="Z615" s="325"/>
      <c r="AA615" s="325"/>
      <c r="AB615" s="325"/>
      <c r="AC615" s="394"/>
      <c r="AD615" s="360">
        <f t="shared" si="778"/>
        <v>114</v>
      </c>
      <c r="AE615" s="359" t="str">
        <f t="shared" si="748"/>
        <v>exx114</v>
      </c>
      <c r="AF615" s="334">
        <f t="shared" si="799"/>
        <v>3</v>
      </c>
      <c r="AG615" s="82">
        <f t="shared" si="800"/>
        <v>0</v>
      </c>
      <c r="AH615" s="295">
        <f t="shared" si="801"/>
        <v>0</v>
      </c>
      <c r="AI615" s="295">
        <f t="shared" si="784"/>
        <v>0</v>
      </c>
      <c r="AJ615" s="295">
        <f t="shared" si="802"/>
        <v>0</v>
      </c>
      <c r="AK615">
        <v>113</v>
      </c>
      <c r="AL615" s="325"/>
      <c r="AM615" s="325"/>
      <c r="AN615" s="325"/>
      <c r="AO615" s="325"/>
      <c r="AP615" s="325"/>
      <c r="AQ615" s="394"/>
      <c r="AR615" s="360">
        <f t="shared" si="779"/>
        <v>114</v>
      </c>
      <c r="AS615" s="359" t="str">
        <f t="shared" si="788"/>
        <v>exx114</v>
      </c>
      <c r="AT615" s="334">
        <f t="shared" si="803"/>
        <v>3</v>
      </c>
      <c r="AU615" s="82">
        <f t="shared" si="804"/>
        <v>0</v>
      </c>
      <c r="AV615" s="295">
        <f t="shared" si="805"/>
        <v>0</v>
      </c>
      <c r="AW615" s="295">
        <f t="shared" si="785"/>
        <v>0</v>
      </c>
      <c r="AX615" s="295">
        <f t="shared" si="806"/>
        <v>0</v>
      </c>
      <c r="AY615">
        <v>113</v>
      </c>
      <c r="AZ615" s="325"/>
      <c r="BA615" s="325"/>
      <c r="BB615" s="325"/>
      <c r="BC615" s="325"/>
      <c r="BD615" s="325"/>
      <c r="BE615" s="394"/>
      <c r="BF615" s="360">
        <f t="shared" si="780"/>
        <v>114</v>
      </c>
      <c r="BG615" s="359" t="str">
        <f t="shared" si="789"/>
        <v>exx114</v>
      </c>
      <c r="BH615" s="334">
        <f t="shared" si="807"/>
        <v>3</v>
      </c>
      <c r="BI615" s="82">
        <f t="shared" si="808"/>
        <v>0</v>
      </c>
      <c r="BJ615" s="295">
        <f t="shared" si="809"/>
        <v>0</v>
      </c>
      <c r="BK615" s="295">
        <f t="shared" si="786"/>
        <v>0</v>
      </c>
      <c r="BL615" s="295">
        <f t="shared" si="810"/>
        <v>0</v>
      </c>
      <c r="BM615">
        <v>113</v>
      </c>
      <c r="BN615" s="325"/>
      <c r="BO615" s="325"/>
      <c r="BP615" s="325"/>
      <c r="BQ615" s="325"/>
      <c r="BR615" s="325"/>
      <c r="BS615" s="394"/>
      <c r="BT615" s="360">
        <f t="shared" si="781"/>
        <v>114</v>
      </c>
      <c r="BU615" s="359" t="str">
        <f t="shared" si="790"/>
        <v>exx114</v>
      </c>
      <c r="BV615" s="334">
        <f t="shared" si="811"/>
        <v>3</v>
      </c>
      <c r="BW615" s="82">
        <f t="shared" si="812"/>
        <v>0</v>
      </c>
      <c r="BX615" s="295">
        <f t="shared" si="813"/>
        <v>0</v>
      </c>
      <c r="BY615" s="295">
        <f t="shared" si="787"/>
        <v>0</v>
      </c>
      <c r="BZ615" s="295">
        <f t="shared" si="814"/>
        <v>0</v>
      </c>
      <c r="CA615">
        <v>113</v>
      </c>
      <c r="CB615" s="325"/>
      <c r="CC615" s="325"/>
      <c r="CD615" s="325"/>
      <c r="CE615" s="325"/>
      <c r="CF615" s="325"/>
      <c r="CH615" s="394"/>
    </row>
    <row r="616" spans="1:86" ht="15" customHeight="1">
      <c r="A616" s="394"/>
      <c r="B616" s="360">
        <f t="shared" si="776"/>
        <v>115</v>
      </c>
      <c r="C616" s="359" t="str">
        <f t="shared" si="746"/>
        <v>exx115</v>
      </c>
      <c r="D616" s="334">
        <f t="shared" si="791"/>
        <v>3</v>
      </c>
      <c r="E616" s="82">
        <f t="shared" si="792"/>
        <v>0</v>
      </c>
      <c r="F616" s="295">
        <f t="shared" si="793"/>
        <v>0</v>
      </c>
      <c r="G616" s="295">
        <f t="shared" si="782"/>
        <v>0</v>
      </c>
      <c r="H616" s="295">
        <f t="shared" si="794"/>
        <v>0</v>
      </c>
      <c r="I616" s="156">
        <v>114</v>
      </c>
      <c r="J616" s="325"/>
      <c r="K616" s="325"/>
      <c r="L616" s="325"/>
      <c r="M616" s="325"/>
      <c r="N616" s="325"/>
      <c r="O616" s="394"/>
      <c r="P616" s="360">
        <f t="shared" si="777"/>
        <v>115</v>
      </c>
      <c r="Q616" s="359" t="str">
        <f t="shared" si="747"/>
        <v>exx115</v>
      </c>
      <c r="R616" s="334">
        <f t="shared" si="795"/>
        <v>3</v>
      </c>
      <c r="S616" s="82">
        <f t="shared" si="796"/>
        <v>0</v>
      </c>
      <c r="T616" s="295">
        <f t="shared" si="797"/>
        <v>0</v>
      </c>
      <c r="U616" s="295">
        <f t="shared" si="783"/>
        <v>0</v>
      </c>
      <c r="V616" s="295">
        <f t="shared" si="798"/>
        <v>0</v>
      </c>
      <c r="W616" s="156">
        <v>114</v>
      </c>
      <c r="X616" s="325"/>
      <c r="Y616" s="325"/>
      <c r="Z616" s="325"/>
      <c r="AA616" s="325"/>
      <c r="AB616" s="325"/>
      <c r="AC616" s="394"/>
      <c r="AD616" s="360">
        <f t="shared" si="778"/>
        <v>115</v>
      </c>
      <c r="AE616" s="359" t="str">
        <f t="shared" si="748"/>
        <v>exx115</v>
      </c>
      <c r="AF616" s="334">
        <f t="shared" si="799"/>
        <v>3</v>
      </c>
      <c r="AG616" s="82">
        <f t="shared" si="800"/>
        <v>0</v>
      </c>
      <c r="AH616" s="295">
        <f t="shared" si="801"/>
        <v>0</v>
      </c>
      <c r="AI616" s="295">
        <f t="shared" si="784"/>
        <v>0</v>
      </c>
      <c r="AJ616" s="295">
        <f t="shared" si="802"/>
        <v>0</v>
      </c>
      <c r="AK616" s="156">
        <v>114</v>
      </c>
      <c r="AL616" s="325"/>
      <c r="AM616" s="325"/>
      <c r="AN616" s="325"/>
      <c r="AO616" s="325"/>
      <c r="AP616" s="325"/>
      <c r="AQ616" s="394"/>
      <c r="AR616" s="360">
        <f t="shared" si="779"/>
        <v>115</v>
      </c>
      <c r="AS616" s="359" t="str">
        <f t="shared" si="788"/>
        <v>exx115</v>
      </c>
      <c r="AT616" s="334">
        <f t="shared" si="803"/>
        <v>3</v>
      </c>
      <c r="AU616" s="82">
        <f t="shared" si="804"/>
        <v>0</v>
      </c>
      <c r="AV616" s="295">
        <f t="shared" si="805"/>
        <v>0</v>
      </c>
      <c r="AW616" s="295">
        <f t="shared" si="785"/>
        <v>0</v>
      </c>
      <c r="AX616" s="295">
        <f t="shared" si="806"/>
        <v>0</v>
      </c>
      <c r="AY616" s="156">
        <v>114</v>
      </c>
      <c r="AZ616" s="325"/>
      <c r="BA616" s="325"/>
      <c r="BB616" s="325"/>
      <c r="BC616" s="325"/>
      <c r="BD616" s="325"/>
      <c r="BE616" s="394"/>
      <c r="BF616" s="360">
        <f t="shared" si="780"/>
        <v>115</v>
      </c>
      <c r="BG616" s="359" t="str">
        <f t="shared" si="789"/>
        <v>exx115</v>
      </c>
      <c r="BH616" s="334">
        <f t="shared" si="807"/>
        <v>3</v>
      </c>
      <c r="BI616" s="82">
        <f t="shared" si="808"/>
        <v>0</v>
      </c>
      <c r="BJ616" s="295">
        <f t="shared" si="809"/>
        <v>0</v>
      </c>
      <c r="BK616" s="295">
        <f t="shared" si="786"/>
        <v>0</v>
      </c>
      <c r="BL616" s="295">
        <f t="shared" si="810"/>
        <v>0</v>
      </c>
      <c r="BM616" s="156">
        <v>114</v>
      </c>
      <c r="BN616" s="325"/>
      <c r="BO616" s="325"/>
      <c r="BP616" s="325"/>
      <c r="BQ616" s="325"/>
      <c r="BR616" s="325"/>
      <c r="BS616" s="394"/>
      <c r="BT616" s="360">
        <f t="shared" si="781"/>
        <v>115</v>
      </c>
      <c r="BU616" s="359" t="str">
        <f t="shared" si="790"/>
        <v>exx115</v>
      </c>
      <c r="BV616" s="334">
        <f t="shared" si="811"/>
        <v>3</v>
      </c>
      <c r="BW616" s="82">
        <f t="shared" si="812"/>
        <v>0</v>
      </c>
      <c r="BX616" s="295">
        <f t="shared" si="813"/>
        <v>0</v>
      </c>
      <c r="BY616" s="295">
        <f t="shared" si="787"/>
        <v>0</v>
      </c>
      <c r="BZ616" s="295">
        <f t="shared" si="814"/>
        <v>0</v>
      </c>
      <c r="CA616" s="156">
        <v>114</v>
      </c>
      <c r="CB616" s="325"/>
      <c r="CC616" s="325"/>
      <c r="CD616" s="325"/>
      <c r="CE616" s="325"/>
      <c r="CF616" s="325"/>
      <c r="CH616" s="394"/>
    </row>
    <row r="617" spans="1:86" ht="15" customHeight="1">
      <c r="A617" s="394"/>
      <c r="B617" s="360">
        <f t="shared" si="776"/>
        <v>116</v>
      </c>
      <c r="C617" s="359" t="str">
        <f t="shared" si="746"/>
        <v>exx116</v>
      </c>
      <c r="D617" s="334">
        <f t="shared" si="791"/>
        <v>3</v>
      </c>
      <c r="E617" s="82">
        <f t="shared" si="792"/>
        <v>0</v>
      </c>
      <c r="F617" s="295">
        <f t="shared" si="793"/>
        <v>0</v>
      </c>
      <c r="G617" s="295">
        <f t="shared" si="782"/>
        <v>0</v>
      </c>
      <c r="H617" s="295">
        <f t="shared" si="794"/>
        <v>0</v>
      </c>
      <c r="I617">
        <v>115</v>
      </c>
      <c r="J617" s="325"/>
      <c r="K617" s="325"/>
      <c r="L617" s="325"/>
      <c r="M617" s="325"/>
      <c r="N617" s="325"/>
      <c r="O617" s="394"/>
      <c r="P617" s="360">
        <f t="shared" si="777"/>
        <v>116</v>
      </c>
      <c r="Q617" s="359" t="str">
        <f t="shared" si="747"/>
        <v>exx116</v>
      </c>
      <c r="R617" s="334">
        <f t="shared" si="795"/>
        <v>3</v>
      </c>
      <c r="S617" s="82">
        <f t="shared" si="796"/>
        <v>0</v>
      </c>
      <c r="T617" s="295">
        <f t="shared" si="797"/>
        <v>0</v>
      </c>
      <c r="U617" s="295">
        <f t="shared" si="783"/>
        <v>0</v>
      </c>
      <c r="V617" s="295">
        <f t="shared" si="798"/>
        <v>0</v>
      </c>
      <c r="W617">
        <v>115</v>
      </c>
      <c r="X617" s="325"/>
      <c r="Y617" s="325"/>
      <c r="Z617" s="325"/>
      <c r="AA617" s="325"/>
      <c r="AB617" s="325"/>
      <c r="AC617" s="394"/>
      <c r="AD617" s="360">
        <f t="shared" si="778"/>
        <v>116</v>
      </c>
      <c r="AE617" s="359" t="str">
        <f t="shared" si="748"/>
        <v>exx116</v>
      </c>
      <c r="AF617" s="334">
        <f t="shared" si="799"/>
        <v>3</v>
      </c>
      <c r="AG617" s="82">
        <f t="shared" si="800"/>
        <v>0</v>
      </c>
      <c r="AH617" s="295">
        <f t="shared" si="801"/>
        <v>0</v>
      </c>
      <c r="AI617" s="295">
        <f t="shared" si="784"/>
        <v>0</v>
      </c>
      <c r="AJ617" s="295">
        <f t="shared" si="802"/>
        <v>0</v>
      </c>
      <c r="AK617">
        <v>115</v>
      </c>
      <c r="AL617" s="325"/>
      <c r="AM617" s="325"/>
      <c r="AN617" s="325"/>
      <c r="AO617" s="325"/>
      <c r="AP617" s="325"/>
      <c r="AQ617" s="394"/>
      <c r="AR617" s="360">
        <f t="shared" si="779"/>
        <v>116</v>
      </c>
      <c r="AS617" s="359" t="str">
        <f t="shared" si="788"/>
        <v>exx116</v>
      </c>
      <c r="AT617" s="334">
        <f t="shared" si="803"/>
        <v>3</v>
      </c>
      <c r="AU617" s="82">
        <f t="shared" si="804"/>
        <v>0</v>
      </c>
      <c r="AV617" s="295">
        <f t="shared" si="805"/>
        <v>0</v>
      </c>
      <c r="AW617" s="295">
        <f t="shared" si="785"/>
        <v>0</v>
      </c>
      <c r="AX617" s="295">
        <f t="shared" si="806"/>
        <v>0</v>
      </c>
      <c r="AY617">
        <v>115</v>
      </c>
      <c r="AZ617" s="325"/>
      <c r="BA617" s="325"/>
      <c r="BB617" s="325"/>
      <c r="BC617" s="325"/>
      <c r="BD617" s="325"/>
      <c r="BE617" s="394"/>
      <c r="BF617" s="360">
        <f t="shared" si="780"/>
        <v>116</v>
      </c>
      <c r="BG617" s="359" t="str">
        <f t="shared" si="789"/>
        <v>exx116</v>
      </c>
      <c r="BH617" s="334">
        <f t="shared" si="807"/>
        <v>3</v>
      </c>
      <c r="BI617" s="82">
        <f t="shared" si="808"/>
        <v>0</v>
      </c>
      <c r="BJ617" s="295">
        <f t="shared" si="809"/>
        <v>0</v>
      </c>
      <c r="BK617" s="295">
        <f t="shared" si="786"/>
        <v>0</v>
      </c>
      <c r="BL617" s="295">
        <f t="shared" si="810"/>
        <v>0</v>
      </c>
      <c r="BM617">
        <v>115</v>
      </c>
      <c r="BN617" s="325"/>
      <c r="BO617" s="325"/>
      <c r="BP617" s="325"/>
      <c r="BQ617" s="325"/>
      <c r="BR617" s="325"/>
      <c r="BS617" s="394"/>
      <c r="BT617" s="360">
        <f t="shared" si="781"/>
        <v>116</v>
      </c>
      <c r="BU617" s="359" t="str">
        <f t="shared" si="790"/>
        <v>exx116</v>
      </c>
      <c r="BV617" s="334">
        <f t="shared" si="811"/>
        <v>3</v>
      </c>
      <c r="BW617" s="82">
        <f t="shared" si="812"/>
        <v>0</v>
      </c>
      <c r="BX617" s="295">
        <f t="shared" si="813"/>
        <v>0</v>
      </c>
      <c r="BY617" s="295">
        <f t="shared" si="787"/>
        <v>0</v>
      </c>
      <c r="BZ617" s="295">
        <f t="shared" si="814"/>
        <v>0</v>
      </c>
      <c r="CA617">
        <v>115</v>
      </c>
      <c r="CB617" s="325"/>
      <c r="CC617" s="325"/>
      <c r="CD617" s="325"/>
      <c r="CE617" s="325"/>
      <c r="CF617" s="325"/>
      <c r="CH617" s="394"/>
    </row>
    <row r="618" spans="1:86" ht="15" customHeight="1">
      <c r="A618" s="394"/>
      <c r="B618" s="360">
        <f t="shared" si="776"/>
        <v>117</v>
      </c>
      <c r="C618" s="359" t="str">
        <f t="shared" si="746"/>
        <v>exx117</v>
      </c>
      <c r="D618" s="334">
        <f t="shared" si="791"/>
        <v>3</v>
      </c>
      <c r="E618" s="82">
        <f t="shared" si="792"/>
        <v>0</v>
      </c>
      <c r="F618" s="295">
        <f t="shared" si="793"/>
        <v>0</v>
      </c>
      <c r="G618" s="295">
        <f t="shared" si="782"/>
        <v>0</v>
      </c>
      <c r="H618" s="295">
        <f t="shared" si="794"/>
        <v>0</v>
      </c>
      <c r="I618" s="156">
        <v>116</v>
      </c>
      <c r="J618" s="325"/>
      <c r="K618" s="325"/>
      <c r="L618" s="325"/>
      <c r="M618" s="325"/>
      <c r="N618" s="325"/>
      <c r="O618" s="394"/>
      <c r="P618" s="360">
        <f t="shared" si="777"/>
        <v>117</v>
      </c>
      <c r="Q618" s="359" t="str">
        <f t="shared" si="747"/>
        <v>exx117</v>
      </c>
      <c r="R618" s="334">
        <f t="shared" si="795"/>
        <v>3</v>
      </c>
      <c r="S618" s="82">
        <f t="shared" si="796"/>
        <v>0</v>
      </c>
      <c r="T618" s="295">
        <f t="shared" si="797"/>
        <v>0</v>
      </c>
      <c r="U618" s="295">
        <f t="shared" si="783"/>
        <v>0</v>
      </c>
      <c r="V618" s="295">
        <f t="shared" si="798"/>
        <v>0</v>
      </c>
      <c r="W618" s="156">
        <v>116</v>
      </c>
      <c r="X618" s="325"/>
      <c r="Y618" s="325"/>
      <c r="Z618" s="325"/>
      <c r="AA618" s="325"/>
      <c r="AB618" s="325"/>
      <c r="AC618" s="394"/>
      <c r="AD618" s="360">
        <f t="shared" si="778"/>
        <v>117</v>
      </c>
      <c r="AE618" s="359" t="str">
        <f t="shared" si="748"/>
        <v>exx117</v>
      </c>
      <c r="AF618" s="334">
        <f t="shared" si="799"/>
        <v>3</v>
      </c>
      <c r="AG618" s="82">
        <f t="shared" si="800"/>
        <v>0</v>
      </c>
      <c r="AH618" s="295">
        <f t="shared" si="801"/>
        <v>0</v>
      </c>
      <c r="AI618" s="295">
        <f t="shared" si="784"/>
        <v>0</v>
      </c>
      <c r="AJ618" s="295">
        <f t="shared" si="802"/>
        <v>0</v>
      </c>
      <c r="AK618" s="156">
        <v>116</v>
      </c>
      <c r="AL618" s="325"/>
      <c r="AM618" s="325"/>
      <c r="AN618" s="325"/>
      <c r="AO618" s="325"/>
      <c r="AP618" s="325"/>
      <c r="AQ618" s="394"/>
      <c r="AR618" s="360">
        <f t="shared" si="779"/>
        <v>117</v>
      </c>
      <c r="AS618" s="359" t="str">
        <f t="shared" si="788"/>
        <v>exx117</v>
      </c>
      <c r="AT618" s="334">
        <f t="shared" si="803"/>
        <v>3</v>
      </c>
      <c r="AU618" s="82">
        <f t="shared" si="804"/>
        <v>0</v>
      </c>
      <c r="AV618" s="295">
        <f t="shared" si="805"/>
        <v>0</v>
      </c>
      <c r="AW618" s="295">
        <f t="shared" si="785"/>
        <v>0</v>
      </c>
      <c r="AX618" s="295">
        <f t="shared" si="806"/>
        <v>0</v>
      </c>
      <c r="AY618" s="156">
        <v>116</v>
      </c>
      <c r="AZ618" s="325"/>
      <c r="BA618" s="325"/>
      <c r="BB618" s="325"/>
      <c r="BC618" s="325"/>
      <c r="BD618" s="325"/>
      <c r="BE618" s="394"/>
      <c r="BF618" s="360">
        <f t="shared" si="780"/>
        <v>117</v>
      </c>
      <c r="BG618" s="359" t="str">
        <f t="shared" si="789"/>
        <v>exx117</v>
      </c>
      <c r="BH618" s="334">
        <f t="shared" si="807"/>
        <v>3</v>
      </c>
      <c r="BI618" s="82">
        <f t="shared" si="808"/>
        <v>0</v>
      </c>
      <c r="BJ618" s="295">
        <f t="shared" si="809"/>
        <v>0</v>
      </c>
      <c r="BK618" s="295">
        <f t="shared" si="786"/>
        <v>0</v>
      </c>
      <c r="BL618" s="295">
        <f t="shared" si="810"/>
        <v>0</v>
      </c>
      <c r="BM618" s="156">
        <v>116</v>
      </c>
      <c r="BN618" s="325"/>
      <c r="BO618" s="325"/>
      <c r="BP618" s="325"/>
      <c r="BQ618" s="325"/>
      <c r="BR618" s="325"/>
      <c r="BS618" s="394"/>
      <c r="BT618" s="360">
        <f t="shared" si="781"/>
        <v>117</v>
      </c>
      <c r="BU618" s="359" t="str">
        <f t="shared" si="790"/>
        <v>exx117</v>
      </c>
      <c r="BV618" s="334">
        <f t="shared" si="811"/>
        <v>3</v>
      </c>
      <c r="BW618" s="82">
        <f t="shared" si="812"/>
        <v>0</v>
      </c>
      <c r="BX618" s="295">
        <f t="shared" si="813"/>
        <v>0</v>
      </c>
      <c r="BY618" s="295">
        <f t="shared" si="787"/>
        <v>0</v>
      </c>
      <c r="BZ618" s="295">
        <f t="shared" si="814"/>
        <v>0</v>
      </c>
      <c r="CA618" s="156">
        <v>116</v>
      </c>
      <c r="CB618" s="325"/>
      <c r="CC618" s="325"/>
      <c r="CD618" s="325"/>
      <c r="CE618" s="325"/>
      <c r="CF618" s="325"/>
      <c r="CH618" s="394"/>
    </row>
    <row r="619" spans="1:86" ht="15" customHeight="1">
      <c r="A619" s="394"/>
      <c r="B619" s="360">
        <f t="shared" si="776"/>
        <v>118</v>
      </c>
      <c r="C619" s="359" t="str">
        <f t="shared" si="746"/>
        <v>exx118</v>
      </c>
      <c r="D619" s="334">
        <f t="shared" si="791"/>
        <v>3</v>
      </c>
      <c r="E619" s="82">
        <f t="shared" si="792"/>
        <v>0</v>
      </c>
      <c r="F619" s="295">
        <f t="shared" si="793"/>
        <v>0</v>
      </c>
      <c r="G619" s="295">
        <f t="shared" si="782"/>
        <v>0</v>
      </c>
      <c r="H619" s="295">
        <f t="shared" si="794"/>
        <v>0</v>
      </c>
      <c r="I619">
        <v>117</v>
      </c>
      <c r="J619" s="325"/>
      <c r="K619" s="325"/>
      <c r="L619" s="325"/>
      <c r="M619" s="325"/>
      <c r="N619" s="325"/>
      <c r="O619" s="394"/>
      <c r="P619" s="360">
        <f t="shared" si="777"/>
        <v>118</v>
      </c>
      <c r="Q619" s="359" t="str">
        <f t="shared" si="747"/>
        <v>exx118</v>
      </c>
      <c r="R619" s="334">
        <f t="shared" si="795"/>
        <v>3</v>
      </c>
      <c r="S619" s="82">
        <f t="shared" si="796"/>
        <v>0</v>
      </c>
      <c r="T619" s="295">
        <f t="shared" si="797"/>
        <v>0</v>
      </c>
      <c r="U619" s="295">
        <f t="shared" si="783"/>
        <v>0</v>
      </c>
      <c r="V619" s="295">
        <f t="shared" si="798"/>
        <v>0</v>
      </c>
      <c r="W619">
        <v>117</v>
      </c>
      <c r="X619" s="325"/>
      <c r="Y619" s="325"/>
      <c r="Z619" s="325"/>
      <c r="AA619" s="325"/>
      <c r="AB619" s="325"/>
      <c r="AC619" s="394"/>
      <c r="AD619" s="360">
        <f t="shared" si="778"/>
        <v>118</v>
      </c>
      <c r="AE619" s="359" t="str">
        <f t="shared" si="748"/>
        <v>exx118</v>
      </c>
      <c r="AF619" s="334">
        <f t="shared" si="799"/>
        <v>3</v>
      </c>
      <c r="AG619" s="82">
        <f t="shared" si="800"/>
        <v>0</v>
      </c>
      <c r="AH619" s="295">
        <f t="shared" si="801"/>
        <v>0</v>
      </c>
      <c r="AI619" s="295">
        <f t="shared" si="784"/>
        <v>0</v>
      </c>
      <c r="AJ619" s="295">
        <f t="shared" si="802"/>
        <v>0</v>
      </c>
      <c r="AK619">
        <v>117</v>
      </c>
      <c r="AL619" s="325"/>
      <c r="AM619" s="325"/>
      <c r="AN619" s="325"/>
      <c r="AO619" s="325"/>
      <c r="AP619" s="325"/>
      <c r="AQ619" s="394"/>
      <c r="AR619" s="360">
        <f t="shared" si="779"/>
        <v>118</v>
      </c>
      <c r="AS619" s="359" t="str">
        <f t="shared" si="788"/>
        <v>exx118</v>
      </c>
      <c r="AT619" s="334">
        <f t="shared" si="803"/>
        <v>3</v>
      </c>
      <c r="AU619" s="82">
        <f t="shared" si="804"/>
        <v>0</v>
      </c>
      <c r="AV619" s="295">
        <f t="shared" si="805"/>
        <v>0</v>
      </c>
      <c r="AW619" s="295">
        <f t="shared" si="785"/>
        <v>0</v>
      </c>
      <c r="AX619" s="295">
        <f t="shared" si="806"/>
        <v>0</v>
      </c>
      <c r="AY619">
        <v>117</v>
      </c>
      <c r="AZ619" s="325"/>
      <c r="BA619" s="325"/>
      <c r="BB619" s="325"/>
      <c r="BC619" s="325"/>
      <c r="BD619" s="325"/>
      <c r="BE619" s="394"/>
      <c r="BF619" s="360">
        <f t="shared" si="780"/>
        <v>118</v>
      </c>
      <c r="BG619" s="359" t="str">
        <f t="shared" si="789"/>
        <v>exx118</v>
      </c>
      <c r="BH619" s="334">
        <f t="shared" si="807"/>
        <v>3</v>
      </c>
      <c r="BI619" s="82">
        <f t="shared" si="808"/>
        <v>0</v>
      </c>
      <c r="BJ619" s="295">
        <f t="shared" si="809"/>
        <v>0</v>
      </c>
      <c r="BK619" s="295">
        <f t="shared" si="786"/>
        <v>0</v>
      </c>
      <c r="BL619" s="295">
        <f t="shared" si="810"/>
        <v>0</v>
      </c>
      <c r="BM619">
        <v>117</v>
      </c>
      <c r="BN619" s="325"/>
      <c r="BO619" s="325"/>
      <c r="BP619" s="325"/>
      <c r="BQ619" s="325"/>
      <c r="BR619" s="325"/>
      <c r="BS619" s="394"/>
      <c r="BT619" s="360">
        <f t="shared" si="781"/>
        <v>118</v>
      </c>
      <c r="BU619" s="359" t="str">
        <f t="shared" si="790"/>
        <v>exx118</v>
      </c>
      <c r="BV619" s="334">
        <f t="shared" si="811"/>
        <v>3</v>
      </c>
      <c r="BW619" s="82">
        <f t="shared" si="812"/>
        <v>0</v>
      </c>
      <c r="BX619" s="295">
        <f t="shared" si="813"/>
        <v>0</v>
      </c>
      <c r="BY619" s="295">
        <f t="shared" si="787"/>
        <v>0</v>
      </c>
      <c r="BZ619" s="295">
        <f t="shared" si="814"/>
        <v>0</v>
      </c>
      <c r="CA619">
        <v>117</v>
      </c>
      <c r="CB619" s="325"/>
      <c r="CC619" s="325"/>
      <c r="CD619" s="325"/>
      <c r="CE619" s="325"/>
      <c r="CF619" s="325"/>
      <c r="CH619" s="394"/>
    </row>
    <row r="620" spans="1:86" ht="15" customHeight="1">
      <c r="A620" s="394"/>
      <c r="B620" s="360">
        <f t="shared" si="776"/>
        <v>119</v>
      </c>
      <c r="C620" s="359" t="str">
        <f t="shared" si="746"/>
        <v>exx119</v>
      </c>
      <c r="D620" s="334">
        <f t="shared" si="791"/>
        <v>3</v>
      </c>
      <c r="E620" s="82">
        <f t="shared" si="792"/>
        <v>0</v>
      </c>
      <c r="F620" s="295">
        <f t="shared" si="793"/>
        <v>0</v>
      </c>
      <c r="G620" s="295">
        <f t="shared" si="782"/>
        <v>0</v>
      </c>
      <c r="H620" s="295">
        <f t="shared" si="794"/>
        <v>0</v>
      </c>
      <c r="I620" s="156">
        <v>118</v>
      </c>
      <c r="J620" s="325"/>
      <c r="K620" s="325"/>
      <c r="L620" s="325"/>
      <c r="M620" s="325"/>
      <c r="N620" s="325"/>
      <c r="O620" s="394"/>
      <c r="P620" s="360">
        <f t="shared" si="777"/>
        <v>119</v>
      </c>
      <c r="Q620" s="359" t="str">
        <f t="shared" si="747"/>
        <v>exx119</v>
      </c>
      <c r="R620" s="334">
        <f t="shared" si="795"/>
        <v>3</v>
      </c>
      <c r="S620" s="82">
        <f t="shared" si="796"/>
        <v>0</v>
      </c>
      <c r="T620" s="295">
        <f t="shared" si="797"/>
        <v>0</v>
      </c>
      <c r="U620" s="295">
        <f t="shared" si="783"/>
        <v>0</v>
      </c>
      <c r="V620" s="295">
        <f t="shared" si="798"/>
        <v>0</v>
      </c>
      <c r="W620" s="156">
        <v>118</v>
      </c>
      <c r="X620" s="325"/>
      <c r="Y620" s="325"/>
      <c r="Z620" s="325"/>
      <c r="AA620" s="325"/>
      <c r="AB620" s="325"/>
      <c r="AC620" s="394"/>
      <c r="AD620" s="360">
        <f t="shared" si="778"/>
        <v>119</v>
      </c>
      <c r="AE620" s="359" t="str">
        <f t="shared" si="748"/>
        <v>exx119</v>
      </c>
      <c r="AF620" s="334">
        <f t="shared" si="799"/>
        <v>3</v>
      </c>
      <c r="AG620" s="82">
        <f t="shared" si="800"/>
        <v>0</v>
      </c>
      <c r="AH620" s="295">
        <f t="shared" si="801"/>
        <v>0</v>
      </c>
      <c r="AI620" s="295">
        <f t="shared" si="784"/>
        <v>0</v>
      </c>
      <c r="AJ620" s="295">
        <f t="shared" si="802"/>
        <v>0</v>
      </c>
      <c r="AK620" s="156">
        <v>118</v>
      </c>
      <c r="AL620" s="325"/>
      <c r="AM620" s="325"/>
      <c r="AN620" s="325"/>
      <c r="AO620" s="325"/>
      <c r="AP620" s="325"/>
      <c r="AQ620" s="394"/>
      <c r="AR620" s="360">
        <f t="shared" si="779"/>
        <v>119</v>
      </c>
      <c r="AS620" s="359" t="str">
        <f t="shared" si="788"/>
        <v>exx119</v>
      </c>
      <c r="AT620" s="334">
        <f t="shared" si="803"/>
        <v>3</v>
      </c>
      <c r="AU620" s="82">
        <f t="shared" si="804"/>
        <v>0</v>
      </c>
      <c r="AV620" s="295">
        <f t="shared" si="805"/>
        <v>0</v>
      </c>
      <c r="AW620" s="295">
        <f t="shared" si="785"/>
        <v>0</v>
      </c>
      <c r="AX620" s="295">
        <f t="shared" si="806"/>
        <v>0</v>
      </c>
      <c r="AY620" s="156">
        <v>118</v>
      </c>
      <c r="AZ620" s="325"/>
      <c r="BA620" s="325"/>
      <c r="BB620" s="325"/>
      <c r="BC620" s="325"/>
      <c r="BD620" s="325"/>
      <c r="BE620" s="394"/>
      <c r="BF620" s="360">
        <f t="shared" si="780"/>
        <v>119</v>
      </c>
      <c r="BG620" s="359" t="str">
        <f t="shared" si="789"/>
        <v>exx119</v>
      </c>
      <c r="BH620" s="334">
        <f t="shared" si="807"/>
        <v>3</v>
      </c>
      <c r="BI620" s="82">
        <f t="shared" si="808"/>
        <v>0</v>
      </c>
      <c r="BJ620" s="295">
        <f t="shared" si="809"/>
        <v>0</v>
      </c>
      <c r="BK620" s="295">
        <f t="shared" si="786"/>
        <v>0</v>
      </c>
      <c r="BL620" s="295">
        <f t="shared" si="810"/>
        <v>0</v>
      </c>
      <c r="BM620" s="156">
        <v>118</v>
      </c>
      <c r="BN620" s="325"/>
      <c r="BO620" s="325"/>
      <c r="BP620" s="325"/>
      <c r="BQ620" s="325"/>
      <c r="BR620" s="325"/>
      <c r="BS620" s="394"/>
      <c r="BT620" s="360">
        <f t="shared" si="781"/>
        <v>119</v>
      </c>
      <c r="BU620" s="359" t="str">
        <f t="shared" si="790"/>
        <v>exx119</v>
      </c>
      <c r="BV620" s="334">
        <f t="shared" si="811"/>
        <v>3</v>
      </c>
      <c r="BW620" s="82">
        <f t="shared" si="812"/>
        <v>0</v>
      </c>
      <c r="BX620" s="295">
        <f t="shared" si="813"/>
        <v>0</v>
      </c>
      <c r="BY620" s="295">
        <f t="shared" si="787"/>
        <v>0</v>
      </c>
      <c r="BZ620" s="295">
        <f t="shared" si="814"/>
        <v>0</v>
      </c>
      <c r="CA620" s="156">
        <v>118</v>
      </c>
      <c r="CB620" s="325"/>
      <c r="CC620" s="325"/>
      <c r="CD620" s="325"/>
      <c r="CE620" s="325"/>
      <c r="CF620" s="325"/>
      <c r="CH620" s="394"/>
    </row>
    <row r="621" spans="1:86" ht="15" customHeight="1">
      <c r="A621" s="394"/>
      <c r="B621" s="360">
        <f t="shared" si="776"/>
        <v>120</v>
      </c>
      <c r="C621" s="359" t="str">
        <f t="shared" si="746"/>
        <v>exx120</v>
      </c>
      <c r="D621" s="334">
        <f t="shared" si="791"/>
        <v>3</v>
      </c>
      <c r="E621" s="82">
        <f t="shared" si="792"/>
        <v>0</v>
      </c>
      <c r="F621" s="295">
        <f t="shared" si="793"/>
        <v>0</v>
      </c>
      <c r="G621" s="295">
        <f t="shared" si="782"/>
        <v>0</v>
      </c>
      <c r="H621" s="295">
        <f t="shared" si="794"/>
        <v>0</v>
      </c>
      <c r="I621">
        <v>119</v>
      </c>
      <c r="J621" s="325"/>
      <c r="K621" s="325"/>
      <c r="L621" s="325"/>
      <c r="M621" s="325"/>
      <c r="N621" s="325"/>
      <c r="O621" s="394"/>
      <c r="P621" s="360">
        <f t="shared" si="777"/>
        <v>120</v>
      </c>
      <c r="Q621" s="359" t="str">
        <f t="shared" si="747"/>
        <v>exx120</v>
      </c>
      <c r="R621" s="334">
        <f t="shared" si="795"/>
        <v>3</v>
      </c>
      <c r="S621" s="82">
        <f t="shared" si="796"/>
        <v>0</v>
      </c>
      <c r="T621" s="295">
        <f t="shared" si="797"/>
        <v>0</v>
      </c>
      <c r="U621" s="295">
        <f t="shared" si="783"/>
        <v>0</v>
      </c>
      <c r="V621" s="295">
        <f t="shared" si="798"/>
        <v>0</v>
      </c>
      <c r="W621">
        <v>119</v>
      </c>
      <c r="X621" s="325"/>
      <c r="Y621" s="325"/>
      <c r="Z621" s="325"/>
      <c r="AA621" s="325"/>
      <c r="AB621" s="325"/>
      <c r="AC621" s="394"/>
      <c r="AD621" s="360">
        <f t="shared" si="778"/>
        <v>120</v>
      </c>
      <c r="AE621" s="359" t="str">
        <f t="shared" si="748"/>
        <v>exx120</v>
      </c>
      <c r="AF621" s="334">
        <f t="shared" si="799"/>
        <v>3</v>
      </c>
      <c r="AG621" s="82">
        <f t="shared" si="800"/>
        <v>0</v>
      </c>
      <c r="AH621" s="295">
        <f t="shared" si="801"/>
        <v>0</v>
      </c>
      <c r="AI621" s="295">
        <f t="shared" si="784"/>
        <v>0</v>
      </c>
      <c r="AJ621" s="295">
        <f t="shared" si="802"/>
        <v>0</v>
      </c>
      <c r="AK621">
        <v>119</v>
      </c>
      <c r="AL621" s="325"/>
      <c r="AM621" s="325"/>
      <c r="AN621" s="325"/>
      <c r="AO621" s="325"/>
      <c r="AP621" s="325"/>
      <c r="AQ621" s="394"/>
      <c r="AR621" s="360">
        <f t="shared" si="779"/>
        <v>120</v>
      </c>
      <c r="AS621" s="359" t="str">
        <f t="shared" si="788"/>
        <v>exx120</v>
      </c>
      <c r="AT621" s="334">
        <f t="shared" si="803"/>
        <v>3</v>
      </c>
      <c r="AU621" s="82">
        <f t="shared" si="804"/>
        <v>0</v>
      </c>
      <c r="AV621" s="295">
        <f t="shared" si="805"/>
        <v>0</v>
      </c>
      <c r="AW621" s="295">
        <f t="shared" si="785"/>
        <v>0</v>
      </c>
      <c r="AX621" s="295">
        <f t="shared" si="806"/>
        <v>0</v>
      </c>
      <c r="AY621">
        <v>119</v>
      </c>
      <c r="AZ621" s="325"/>
      <c r="BA621" s="325"/>
      <c r="BB621" s="325"/>
      <c r="BC621" s="325"/>
      <c r="BD621" s="325"/>
      <c r="BE621" s="394"/>
      <c r="BF621" s="360">
        <f t="shared" si="780"/>
        <v>120</v>
      </c>
      <c r="BG621" s="359" t="str">
        <f t="shared" si="789"/>
        <v>exx120</v>
      </c>
      <c r="BH621" s="334">
        <f t="shared" si="807"/>
        <v>3</v>
      </c>
      <c r="BI621" s="82">
        <f t="shared" si="808"/>
        <v>0</v>
      </c>
      <c r="BJ621" s="295">
        <f t="shared" si="809"/>
        <v>0</v>
      </c>
      <c r="BK621" s="295">
        <f t="shared" si="786"/>
        <v>0</v>
      </c>
      <c r="BL621" s="295">
        <f t="shared" si="810"/>
        <v>0</v>
      </c>
      <c r="BM621">
        <v>119</v>
      </c>
      <c r="BN621" s="325"/>
      <c r="BO621" s="325"/>
      <c r="BP621" s="325"/>
      <c r="BQ621" s="325"/>
      <c r="BR621" s="325"/>
      <c r="BS621" s="394"/>
      <c r="BT621" s="360">
        <f t="shared" si="781"/>
        <v>120</v>
      </c>
      <c r="BU621" s="359" t="str">
        <f t="shared" si="790"/>
        <v>exx120</v>
      </c>
      <c r="BV621" s="334">
        <f t="shared" si="811"/>
        <v>3</v>
      </c>
      <c r="BW621" s="82">
        <f t="shared" si="812"/>
        <v>0</v>
      </c>
      <c r="BX621" s="295">
        <f t="shared" si="813"/>
        <v>0</v>
      </c>
      <c r="BY621" s="295">
        <f t="shared" si="787"/>
        <v>0</v>
      </c>
      <c r="BZ621" s="295">
        <f t="shared" si="814"/>
        <v>0</v>
      </c>
      <c r="CA621">
        <v>119</v>
      </c>
      <c r="CB621" s="325"/>
      <c r="CC621" s="325"/>
      <c r="CD621" s="325"/>
      <c r="CE621" s="325"/>
      <c r="CF621" s="325"/>
      <c r="CH621" s="394"/>
    </row>
  </sheetData>
  <sheetProtection algorithmName="SHA-512" hashValue="hUUB9EG16dpM5y690gnIIiaZZOgEbqWrx/H8eIyyI5dXWRxso23V3ROsm40J/bxN2bwf/dVJce/QgoCRqrmmOg==" saltValue="SSoo9fKlhDJTpvpdzyW5ig==" spinCount="100000" sheet="1" objects="1" scenarios="1"/>
  <mergeCells count="6">
    <mergeCell ref="AR13:AS13"/>
    <mergeCell ref="BF13:BG13"/>
    <mergeCell ref="BT13:BU13"/>
    <mergeCell ref="B13:C13"/>
    <mergeCell ref="P13:Q13"/>
    <mergeCell ref="AD13:AE13"/>
  </mergeCells>
  <conditionalFormatting sqref="J2:M5">
    <cfRule type="expression" dxfId="5" priority="6">
      <formula>#REF!&lt;&gt;""</formula>
    </cfRule>
  </conditionalFormatting>
  <conditionalFormatting sqref="X2:AA5">
    <cfRule type="expression" dxfId="4" priority="5">
      <formula>#REF!&lt;&gt;""</formula>
    </cfRule>
  </conditionalFormatting>
  <conditionalFormatting sqref="AL2:AO5">
    <cfRule type="expression" dxfId="3" priority="4">
      <formula>#REF!&lt;&gt;""</formula>
    </cfRule>
  </conditionalFormatting>
  <conditionalFormatting sqref="AZ2:BC5">
    <cfRule type="expression" dxfId="2" priority="3">
      <formula>#REF!&lt;&gt;""</formula>
    </cfRule>
  </conditionalFormatting>
  <conditionalFormatting sqref="BN2:BQ5">
    <cfRule type="expression" dxfId="1" priority="2">
      <formula>#REF!&lt;&gt;""</formula>
    </cfRule>
  </conditionalFormatting>
  <conditionalFormatting sqref="CB2:CF5">
    <cfRule type="expression" dxfId="0" priority="1">
      <formula>#REF!&lt;&gt;""</formula>
    </cfRule>
  </conditionalFormatting>
  <printOptions horizontalCentered="1" verticalCentered="1"/>
  <pageMargins left="0.28000000000000003" right="0.47" top="0.59055118110236227" bottom="0.73" header="0.51181102362204722" footer="0.28999999999999998"/>
  <pageSetup scale="4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A656E-E3C1-4DDD-BD89-05FC58015C56}">
  <sheetPr codeName="Feuil18"/>
  <dimension ref="A1:R57"/>
  <sheetViews>
    <sheetView workbookViewId="0">
      <selection activeCell="B20" sqref="B20"/>
    </sheetView>
  </sheetViews>
  <sheetFormatPr baseColWidth="10" defaultColWidth="11.453125" defaultRowHeight="12.5"/>
  <cols>
    <col min="1" max="1" width="43.54296875" customWidth="1"/>
    <col min="2" max="2" width="17.81640625" customWidth="1"/>
    <col min="4" max="4" width="33" customWidth="1"/>
  </cols>
  <sheetData>
    <row r="1" spans="1:17" ht="15.5">
      <c r="A1" t="s">
        <v>128</v>
      </c>
      <c r="G1" s="156"/>
    </row>
    <row r="2" spans="1:17" ht="15.5">
      <c r="B2" t="s">
        <v>129</v>
      </c>
      <c r="G2" s="156"/>
    </row>
    <row r="3" spans="1:17" ht="15.5">
      <c r="G3" s="156"/>
    </row>
    <row r="4" spans="1:17">
      <c r="B4" t="s">
        <v>130</v>
      </c>
      <c r="G4" s="315" t="s">
        <v>131</v>
      </c>
    </row>
    <row r="5" spans="1:17" ht="15.5">
      <c r="E5" t="s">
        <v>132</v>
      </c>
      <c r="G5" s="156"/>
    </row>
    <row r="6" spans="1:17">
      <c r="B6" s="175" t="s">
        <v>338</v>
      </c>
      <c r="G6" s="318" t="s">
        <v>133</v>
      </c>
    </row>
    <row r="7" spans="1:17">
      <c r="E7" t="s">
        <v>134</v>
      </c>
      <c r="G7" s="318"/>
    </row>
    <row r="8" spans="1:17">
      <c r="B8" s="175"/>
      <c r="G8" s="175" t="s">
        <v>390</v>
      </c>
      <c r="L8" s="175" t="s">
        <v>379</v>
      </c>
      <c r="M8" s="175" t="s">
        <v>380</v>
      </c>
      <c r="N8" s="175" t="s">
        <v>382</v>
      </c>
      <c r="O8" s="175" t="s">
        <v>381</v>
      </c>
      <c r="P8" s="175" t="s">
        <v>383</v>
      </c>
      <c r="Q8" s="175" t="s">
        <v>262</v>
      </c>
    </row>
    <row r="9" spans="1:17">
      <c r="B9" s="175" t="s">
        <v>263</v>
      </c>
      <c r="F9" s="175" t="s">
        <v>117</v>
      </c>
      <c r="G9" s="426" t="s">
        <v>269</v>
      </c>
      <c r="H9" s="426" t="s">
        <v>372</v>
      </c>
      <c r="K9" s="175" t="s">
        <v>373</v>
      </c>
      <c r="L9" s="2">
        <f>Empr!I4</f>
        <v>0</v>
      </c>
      <c r="M9" s="414">
        <f>Empr!I5</f>
        <v>0</v>
      </c>
      <c r="N9" s="414" t="str">
        <f t="shared" ref="N9:N14" si="0">IF(L9=0,"",IF(M9&lt;&gt;0,M9,date_demarrage))</f>
        <v/>
      </c>
      <c r="O9">
        <f>Empr!H6</f>
        <v>0.09</v>
      </c>
      <c r="P9">
        <f>Empr!H8</f>
        <v>5</v>
      </c>
    </row>
    <row r="10" spans="1:17">
      <c r="B10" s="175"/>
      <c r="C10" s="175" t="s">
        <v>518</v>
      </c>
      <c r="E10" s="175" t="s">
        <v>262</v>
      </c>
      <c r="G10" s="426" t="s">
        <v>265</v>
      </c>
      <c r="H10" s="427" t="str">
        <f>C10</f>
        <v>Congé d'intérét et moratoire de capital</v>
      </c>
      <c r="K10" s="175" t="s">
        <v>374</v>
      </c>
      <c r="L10" s="2">
        <f>Empr!R4</f>
        <v>0</v>
      </c>
      <c r="M10" s="414">
        <f>Empr!R5</f>
        <v>0</v>
      </c>
      <c r="N10" s="414" t="str">
        <f t="shared" si="0"/>
        <v/>
      </c>
      <c r="O10">
        <f>Empr!Q6</f>
        <v>0.09</v>
      </c>
      <c r="P10">
        <f>Empr!Q8</f>
        <v>5</v>
      </c>
    </row>
    <row r="11" spans="1:17">
      <c r="B11" s="175"/>
      <c r="C11" s="175" t="s">
        <v>519</v>
      </c>
      <c r="E11" t="str">
        <f>E10</f>
        <v>Moratoire</v>
      </c>
      <c r="G11" s="426" t="s">
        <v>266</v>
      </c>
      <c r="H11" s="427" t="str">
        <f t="shared" ref="H11:H13" si="1">C11</f>
        <v>Moratoire capital et intéret ajoutés au capital</v>
      </c>
      <c r="K11" s="175" t="s">
        <v>375</v>
      </c>
      <c r="L11" s="2">
        <f>Empr!AA4</f>
        <v>0</v>
      </c>
      <c r="M11" s="414">
        <f>Empr!AA5</f>
        <v>0</v>
      </c>
      <c r="N11" s="414" t="str">
        <f t="shared" si="0"/>
        <v/>
      </c>
      <c r="O11">
        <f>Empr!Z6</f>
        <v>0.09</v>
      </c>
      <c r="P11">
        <f>Empr!Z8</f>
        <v>5</v>
      </c>
    </row>
    <row r="12" spans="1:17">
      <c r="B12" s="175"/>
      <c r="C12" s="175" t="s">
        <v>520</v>
      </c>
      <c r="E12" t="str">
        <f>E11</f>
        <v>Moratoire</v>
      </c>
      <c r="G12" s="426" t="s">
        <v>267</v>
      </c>
      <c r="H12" s="427" t="str">
        <f t="shared" si="1"/>
        <v>Moratoire capital et intéret ajoutés au 1er versement</v>
      </c>
      <c r="K12" s="175" t="s">
        <v>376</v>
      </c>
      <c r="L12" s="2">
        <f>Empr!AS4</f>
        <v>0</v>
      </c>
      <c r="M12" s="414">
        <f>Empr!AS5</f>
        <v>0</v>
      </c>
      <c r="N12" s="414" t="str">
        <f t="shared" si="0"/>
        <v/>
      </c>
      <c r="O12">
        <f>Empr!AR6</f>
        <v>0.09</v>
      </c>
      <c r="P12">
        <f>Empr!AR8</f>
        <v>5</v>
      </c>
    </row>
    <row r="13" spans="1:17">
      <c r="B13" s="175"/>
      <c r="C13" t="s">
        <v>517</v>
      </c>
      <c r="E13" t="str">
        <f>E11</f>
        <v>Moratoire</v>
      </c>
      <c r="G13" s="426" t="s">
        <v>268</v>
      </c>
      <c r="H13" s="427" t="str">
        <f t="shared" si="1"/>
        <v>Moratoire de capital</v>
      </c>
      <c r="K13" s="175" t="s">
        <v>377</v>
      </c>
      <c r="L13" s="2">
        <f>Empr!BB4</f>
        <v>0</v>
      </c>
      <c r="M13" s="414">
        <f>Empr!BB5</f>
        <v>0</v>
      </c>
      <c r="N13" s="414" t="str">
        <f t="shared" si="0"/>
        <v/>
      </c>
      <c r="O13">
        <f>Empr!BA6</f>
        <v>0.09</v>
      </c>
      <c r="P13">
        <f>Empr!BA8</f>
        <v>5</v>
      </c>
    </row>
    <row r="14" spans="1:17" ht="15.5">
      <c r="A14" t="s">
        <v>135</v>
      </c>
      <c r="G14" s="156"/>
      <c r="K14" s="175" t="s">
        <v>378</v>
      </c>
      <c r="L14" s="2">
        <f>Empr!BK4</f>
        <v>0</v>
      </c>
      <c r="M14" s="414">
        <f>Empr!BK5</f>
        <v>0</v>
      </c>
      <c r="N14" s="414" t="str">
        <f t="shared" si="0"/>
        <v/>
      </c>
      <c r="O14">
        <f>Empr!BJ6</f>
        <v>0.09</v>
      </c>
      <c r="P14">
        <f>Empr!BJ8</f>
        <v>5</v>
      </c>
    </row>
    <row r="15" spans="1:17">
      <c r="B15" t="s">
        <v>136</v>
      </c>
      <c r="K15" s="175"/>
    </row>
    <row r="16" spans="1:17">
      <c r="K16" s="175"/>
    </row>
    <row r="17" spans="1:15">
      <c r="K17" s="175"/>
      <c r="M17" s="175" t="s">
        <v>385</v>
      </c>
      <c r="N17">
        <f>COUNTIF(L9:L11,"&lt;&gt;0")</f>
        <v>0</v>
      </c>
      <c r="O17" t="str">
        <f>IF(N17=0,"non","oui")</f>
        <v>non</v>
      </c>
    </row>
    <row r="18" spans="1:15">
      <c r="M18" s="175" t="s">
        <v>384</v>
      </c>
      <c r="N18">
        <f>COUNTIF(L12:L14,"&lt;&gt;0")</f>
        <v>0</v>
      </c>
      <c r="O18" t="str">
        <f>IF(N18=0,"non","oui")</f>
        <v>non</v>
      </c>
    </row>
    <row r="19" spans="1:15">
      <c r="A19" s="436" t="s">
        <v>402</v>
      </c>
      <c r="B19" s="437" t="str">
        <f>'entete pret'!N22</f>
        <v/>
      </c>
      <c r="L19" t="s">
        <v>405</v>
      </c>
      <c r="N19">
        <f>COUNTIF(L9:L14,"&lt;&gt;0")</f>
        <v>0</v>
      </c>
    </row>
    <row r="20" spans="1:15">
      <c r="A20" s="436" t="s">
        <v>403</v>
      </c>
      <c r="B20" s="437">
        <f>'entete pret'!N21</f>
        <v>0</v>
      </c>
      <c r="L20" t="s">
        <v>404</v>
      </c>
      <c r="N20">
        <f>IF(AND(O18="oui",O17="non"),1,0)</f>
        <v>0</v>
      </c>
    </row>
    <row r="21" spans="1:15">
      <c r="L21" t="s">
        <v>406</v>
      </c>
      <c r="N21">
        <f>COUNTIF(O17:O18,"oui")+N20</f>
        <v>0</v>
      </c>
    </row>
    <row r="22" spans="1:15">
      <c r="A22" s="175" t="s">
        <v>514</v>
      </c>
      <c r="K22" s="175" t="s">
        <v>386</v>
      </c>
      <c r="N22" s="415" t="str">
        <f>IF(AND(N19&lt;=3,N21&gt;1),"possible moins de feuille","")</f>
        <v/>
      </c>
    </row>
    <row r="26" spans="1:15">
      <c r="A26" s="175" t="s">
        <v>486</v>
      </c>
      <c r="B26" s="414">
        <f>DATE(YEAR(date_demarrage)+1,MONTH(date_demarrage),DAY(date_demarrage))</f>
        <v>46388</v>
      </c>
    </row>
    <row r="27" spans="1:15">
      <c r="B27" s="414"/>
    </row>
    <row r="49" spans="3:18">
      <c r="C49" t="s">
        <v>401</v>
      </c>
      <c r="D49" t="s">
        <v>397</v>
      </c>
      <c r="E49" t="s">
        <v>398</v>
      </c>
      <c r="F49" t="s">
        <v>399</v>
      </c>
      <c r="G49" t="s">
        <v>400</v>
      </c>
    </row>
    <row r="57" spans="3:18">
      <c r="C57">
        <f>IF($B57=1,C49,IF($B57=2,C50,C51))</f>
        <v>0</v>
      </c>
      <c r="D57">
        <f t="shared" ref="D57:R57" si="2">IF($B57=1,D49,IF($B57=2,D50,D51))</f>
        <v>0</v>
      </c>
      <c r="E57">
        <f t="shared" si="2"/>
        <v>0</v>
      </c>
      <c r="F57">
        <f t="shared" si="2"/>
        <v>0</v>
      </c>
      <c r="G57">
        <f t="shared" si="2"/>
        <v>0</v>
      </c>
      <c r="H57">
        <f t="shared" si="2"/>
        <v>0</v>
      </c>
      <c r="I57">
        <f t="shared" si="2"/>
        <v>0</v>
      </c>
      <c r="J57">
        <f t="shared" si="2"/>
        <v>0</v>
      </c>
      <c r="K57">
        <f t="shared" si="2"/>
        <v>0</v>
      </c>
      <c r="L57">
        <f t="shared" si="2"/>
        <v>0</v>
      </c>
      <c r="M57">
        <f t="shared" si="2"/>
        <v>0</v>
      </c>
      <c r="N57">
        <f t="shared" si="2"/>
        <v>0</v>
      </c>
      <c r="O57">
        <f t="shared" si="2"/>
        <v>0</v>
      </c>
      <c r="P57">
        <f t="shared" si="2"/>
        <v>0</v>
      </c>
      <c r="Q57">
        <f t="shared" si="2"/>
        <v>0</v>
      </c>
      <c r="R57">
        <f t="shared" si="2"/>
        <v>0</v>
      </c>
    </row>
  </sheetData>
  <sheetProtection algorithmName="SHA-512" hashValue="KvhWdQBS+NY4jj46MrFf01p/gkc+w0pHMR4iuyOm6uGT8Smpsj2qIRivi2WzQ+p+1Vs1rgLp5QFZwJBK6E6A4g==" saltValue="VplEcK3rKoEdKuItJS7xzw==" spinCount="100000" sheet="1" objects="1" scenarios="1" selectLockedCells="1"/>
  <phoneticPr fontId="15" type="noConversion"/>
  <printOptions horizontalCentered="1" verticalCentered="1"/>
  <pageMargins left="0.27559055118110237" right="0.47244094488188981" top="0.59055118110236227" bottom="0.74803149606299213" header="0.51181102362204722" footer="0.27559055118110237"/>
  <pageSetup scale="7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1">
    <pageSetUpPr fitToPage="1"/>
  </sheetPr>
  <dimension ref="A1:H57"/>
  <sheetViews>
    <sheetView showGridLines="0" workbookViewId="0"/>
  </sheetViews>
  <sheetFormatPr baseColWidth="10" defaultColWidth="9.1796875" defaultRowHeight="12.5"/>
  <cols>
    <col min="1" max="1" width="2.81640625" customWidth="1"/>
    <col min="2" max="2" width="35.7265625" customWidth="1"/>
    <col min="3" max="3" width="11.1796875" customWidth="1"/>
    <col min="4" max="4" width="11" bestFit="1" customWidth="1"/>
    <col min="5" max="5" width="11.1796875" bestFit="1" customWidth="1"/>
    <col min="6" max="6" width="12.54296875" style="42" customWidth="1"/>
    <col min="7" max="7" width="13" customWidth="1"/>
    <col min="8" max="8" width="11.1796875" bestFit="1" customWidth="1"/>
    <col min="9" max="9" width="5.453125" customWidth="1"/>
  </cols>
  <sheetData>
    <row r="1" spans="1:8" ht="33" customHeight="1" thickBot="1">
      <c r="A1" s="610"/>
      <c r="B1" s="642" t="str">
        <f>Nom_entreprise</f>
        <v>Nom d'entreprise</v>
      </c>
      <c r="C1" s="203"/>
      <c r="D1" s="203"/>
      <c r="E1" s="203"/>
      <c r="F1" s="204"/>
      <c r="G1" s="203"/>
      <c r="H1" s="203"/>
    </row>
    <row r="2" spans="1:8" ht="36.75" customHeight="1">
      <c r="H2" s="158"/>
    </row>
    <row r="3" spans="1:8" ht="22.5" customHeight="1">
      <c r="B3" s="789" t="s">
        <v>142</v>
      </c>
      <c r="C3" s="790"/>
      <c r="D3" s="790"/>
      <c r="E3" s="790"/>
      <c r="F3" s="790"/>
      <c r="G3" s="790"/>
      <c r="H3" s="791"/>
    </row>
    <row r="4" spans="1:8" ht="15.75" customHeight="1"/>
    <row r="5" spans="1:8" ht="15.75" customHeight="1">
      <c r="C5" s="148" t="s">
        <v>143</v>
      </c>
      <c r="D5" s="148" t="s">
        <v>144</v>
      </c>
      <c r="E5" s="148" t="s">
        <v>143</v>
      </c>
      <c r="F5" s="149" t="s">
        <v>145</v>
      </c>
      <c r="G5" s="148" t="s">
        <v>146</v>
      </c>
      <c r="H5" s="148" t="s">
        <v>143</v>
      </c>
    </row>
    <row r="6" spans="1:8" ht="15.75" customHeight="1">
      <c r="C6" s="150" t="s">
        <v>147</v>
      </c>
      <c r="D6" s="150" t="s">
        <v>148</v>
      </c>
      <c r="E6" s="150" t="s">
        <v>149</v>
      </c>
      <c r="F6" s="151" t="s">
        <v>150</v>
      </c>
      <c r="G6" s="150" t="s">
        <v>151</v>
      </c>
      <c r="H6" s="150" t="s">
        <v>152</v>
      </c>
    </row>
    <row r="7" spans="1:8" ht="18.75" customHeight="1">
      <c r="B7" s="77" t="str">
        <f>CoûtFin!B12</f>
        <v>Équipement de fabrication</v>
      </c>
      <c r="C7" s="77">
        <f>Bil!G18</f>
        <v>0</v>
      </c>
      <c r="D7" s="659">
        <f>BdgCais1!T16-C7+BilPréProj!G21</f>
        <v>0</v>
      </c>
      <c r="E7" s="77">
        <f t="shared" ref="E7:E11" si="0">+C7+D7</f>
        <v>0</v>
      </c>
      <c r="F7" s="627">
        <v>0.3</v>
      </c>
      <c r="G7" s="77">
        <f>ROUND(+E7*F7,0)</f>
        <v>0</v>
      </c>
      <c r="H7" s="183">
        <f t="shared" ref="H7:H11" si="1">+E7-G7</f>
        <v>0</v>
      </c>
    </row>
    <row r="8" spans="1:8" ht="18.75" customHeight="1">
      <c r="B8" s="78" t="str">
        <f>CoûtFin!B13</f>
        <v>Équipement informatique</v>
      </c>
      <c r="C8" s="615">
        <f>Bil!G19</f>
        <v>0</v>
      </c>
      <c r="D8" s="616">
        <f>BdgCais1!T17-C8+BilPréProj!G22</f>
        <v>0</v>
      </c>
      <c r="E8" s="184">
        <f t="shared" si="0"/>
        <v>0</v>
      </c>
      <c r="F8" s="152">
        <v>0.3</v>
      </c>
      <c r="G8" s="78">
        <f t="shared" ref="G8:G11" si="2">ROUND(+E8*F8,0)</f>
        <v>0</v>
      </c>
      <c r="H8" s="184">
        <f t="shared" si="1"/>
        <v>0</v>
      </c>
    </row>
    <row r="9" spans="1:8" ht="18.75" customHeight="1">
      <c r="B9" s="78" t="str">
        <f>CoûtFin!B14</f>
        <v xml:space="preserve">Équipement de bureau </v>
      </c>
      <c r="C9" s="615">
        <f>Bil!G20</f>
        <v>0</v>
      </c>
      <c r="D9" s="616">
        <f>BdgCais1!T18-C9+BilPréProj!G23</f>
        <v>0</v>
      </c>
      <c r="E9" s="184">
        <f t="shared" si="0"/>
        <v>0</v>
      </c>
      <c r="F9" s="152">
        <v>0.2</v>
      </c>
      <c r="G9" s="78">
        <f t="shared" si="2"/>
        <v>0</v>
      </c>
      <c r="H9" s="184">
        <f t="shared" si="1"/>
        <v>0</v>
      </c>
    </row>
    <row r="10" spans="1:8" ht="18.75" customHeight="1">
      <c r="B10" s="78" t="str">
        <f>CoûtFin!B15</f>
        <v>Amélioration locatives</v>
      </c>
      <c r="C10" s="615">
        <f>Bil!G21</f>
        <v>0</v>
      </c>
      <c r="D10" s="616">
        <f>BdgCais1!T19-C10+BilPréProj!G24</f>
        <v>0</v>
      </c>
      <c r="E10" s="184">
        <f t="shared" si="0"/>
        <v>0</v>
      </c>
      <c r="F10" s="152">
        <v>0.1</v>
      </c>
      <c r="G10" s="78">
        <f>ROUND(+E10*F10,0)</f>
        <v>0</v>
      </c>
      <c r="H10" s="184">
        <f t="shared" si="1"/>
        <v>0</v>
      </c>
    </row>
    <row r="11" spans="1:8" ht="18.75" customHeight="1">
      <c r="B11" s="78" t="str">
        <f>CoûtFin!B16</f>
        <v>Bâtiment et terrain</v>
      </c>
      <c r="C11" s="615">
        <f>Bil!G22</f>
        <v>0</v>
      </c>
      <c r="D11" s="616">
        <f>BdgCais1!T20-C11+BilPréProj!G25</f>
        <v>0</v>
      </c>
      <c r="E11" s="184">
        <f t="shared" si="0"/>
        <v>0</v>
      </c>
      <c r="F11" s="152">
        <v>0.03</v>
      </c>
      <c r="G11" s="78">
        <f t="shared" si="2"/>
        <v>0</v>
      </c>
      <c r="H11" s="184">
        <f t="shared" si="1"/>
        <v>0</v>
      </c>
    </row>
    <row r="12" spans="1:8" ht="18.75" customHeight="1">
      <c r="B12" s="78" t="str">
        <f>CoûtFin!B17</f>
        <v>Matériel roulant</v>
      </c>
      <c r="C12" s="78">
        <f>Bil!G23</f>
        <v>0</v>
      </c>
      <c r="D12" s="443">
        <f>BdgCais1!T21-C12+BilPréProj!G26</f>
        <v>0</v>
      </c>
      <c r="E12" s="78">
        <f>+C12+D12</f>
        <v>0</v>
      </c>
      <c r="F12" s="152">
        <v>0.3</v>
      </c>
      <c r="G12" s="78">
        <f>ROUND(+E12*F12,0)</f>
        <v>0</v>
      </c>
      <c r="H12" s="184">
        <f>+E12-G12</f>
        <v>0</v>
      </c>
    </row>
    <row r="13" spans="1:8" ht="18.75" customHeight="1">
      <c r="B13" s="335" t="str">
        <f>CoûtFin!B19</f>
        <v>Actifs intangibles</v>
      </c>
      <c r="C13" s="335">
        <f>Bil!G24</f>
        <v>0</v>
      </c>
      <c r="D13" s="335">
        <f>BdgCais1!T22-C13+BilPréProj!G27</f>
        <v>0</v>
      </c>
      <c r="E13" s="335">
        <f t="shared" ref="E13" si="3">+C13+D13</f>
        <v>0</v>
      </c>
      <c r="F13" s="626">
        <v>0.3</v>
      </c>
      <c r="G13" s="335">
        <f t="shared" ref="G13" si="4">ROUND(+E13*F13,0)</f>
        <v>0</v>
      </c>
      <c r="H13" s="337">
        <f t="shared" ref="H13" si="5">+E13-G13</f>
        <v>0</v>
      </c>
    </row>
    <row r="14" spans="1:8" s="3" customFormat="1" ht="19.5" customHeight="1" thickBot="1">
      <c r="C14" s="153">
        <f>SUM(C7:C13)</f>
        <v>0</v>
      </c>
      <c r="D14" s="153">
        <f>SUM(D7:D13)</f>
        <v>0</v>
      </c>
      <c r="E14" s="153">
        <f>SUM(E7:E13)</f>
        <v>0</v>
      </c>
      <c r="F14" s="154"/>
      <c r="G14" s="153">
        <f>SUM(G7:G13)</f>
        <v>0</v>
      </c>
      <c r="H14" s="153">
        <f>SUM(H7:H13)</f>
        <v>0</v>
      </c>
    </row>
    <row r="15" spans="1:8" ht="13.5" thickTop="1">
      <c r="C15" s="313"/>
      <c r="D15" s="155"/>
      <c r="E15" s="313"/>
      <c r="G15" s="313"/>
      <c r="H15" s="313"/>
    </row>
    <row r="16" spans="1:8" ht="22.5" customHeight="1">
      <c r="B16" s="789" t="s">
        <v>153</v>
      </c>
      <c r="C16" s="790"/>
      <c r="D16" s="790"/>
      <c r="E16" s="790"/>
      <c r="F16" s="790"/>
      <c r="G16" s="790"/>
      <c r="H16" s="791"/>
    </row>
    <row r="17" spans="2:8" ht="23.25" customHeight="1"/>
    <row r="18" spans="2:8" ht="15.75" customHeight="1">
      <c r="C18" s="148" t="s">
        <v>143</v>
      </c>
      <c r="D18" s="148" t="s">
        <v>144</v>
      </c>
      <c r="E18" s="148" t="s">
        <v>143</v>
      </c>
      <c r="F18" s="149" t="s">
        <v>145</v>
      </c>
      <c r="G18" s="148" t="s">
        <v>146</v>
      </c>
      <c r="H18" s="148" t="s">
        <v>143</v>
      </c>
    </row>
    <row r="19" spans="2:8" ht="15.75" customHeight="1">
      <c r="C19" s="150" t="s">
        <v>147</v>
      </c>
      <c r="D19" s="150" t="s">
        <v>148</v>
      </c>
      <c r="E19" s="150" t="s">
        <v>149</v>
      </c>
      <c r="F19" s="151" t="s">
        <v>150</v>
      </c>
      <c r="G19" s="150" t="s">
        <v>151</v>
      </c>
      <c r="H19" s="150" t="s">
        <v>152</v>
      </c>
    </row>
    <row r="20" spans="2:8" ht="18.75" customHeight="1">
      <c r="B20" s="77" t="str">
        <f t="shared" ref="B20:B26" si="6">B7</f>
        <v>Équipement de fabrication</v>
      </c>
      <c r="C20" s="77">
        <f t="shared" ref="C20:C26" si="7">H7</f>
        <v>0</v>
      </c>
      <c r="D20" s="77">
        <f>BdgCais2!T16</f>
        <v>0</v>
      </c>
      <c r="E20" s="77">
        <f t="shared" ref="E20:E24" si="8">+C20+D20</f>
        <v>0</v>
      </c>
      <c r="F20" s="246">
        <f t="shared" ref="F20:F26" si="9">F7</f>
        <v>0.3</v>
      </c>
      <c r="G20" s="77">
        <f>ROUND(+E20*F20,0)</f>
        <v>0</v>
      </c>
      <c r="H20" s="183">
        <f t="shared" ref="H20:H24" si="10">+E20-G20</f>
        <v>0</v>
      </c>
    </row>
    <row r="21" spans="2:8" ht="18.75" customHeight="1">
      <c r="B21" s="78" t="str">
        <f t="shared" si="6"/>
        <v>Équipement informatique</v>
      </c>
      <c r="C21" s="78">
        <f t="shared" si="7"/>
        <v>0</v>
      </c>
      <c r="D21" s="78">
        <f>BdgCais2!T17</f>
        <v>0</v>
      </c>
      <c r="E21" s="78">
        <f t="shared" si="8"/>
        <v>0</v>
      </c>
      <c r="F21" s="152">
        <f t="shared" si="9"/>
        <v>0.3</v>
      </c>
      <c r="G21" s="78">
        <f t="shared" ref="G21:G24" si="11">ROUND(+E21*F21,0)</f>
        <v>0</v>
      </c>
      <c r="H21" s="184">
        <f t="shared" si="10"/>
        <v>0</v>
      </c>
    </row>
    <row r="22" spans="2:8" ht="18.75" customHeight="1">
      <c r="B22" s="78" t="str">
        <f t="shared" si="6"/>
        <v xml:space="preserve">Équipement de bureau </v>
      </c>
      <c r="C22" s="78">
        <f t="shared" si="7"/>
        <v>0</v>
      </c>
      <c r="D22" s="78">
        <f>BdgCais2!T18</f>
        <v>0</v>
      </c>
      <c r="E22" s="78">
        <f t="shared" si="8"/>
        <v>0</v>
      </c>
      <c r="F22" s="152">
        <f t="shared" si="9"/>
        <v>0.2</v>
      </c>
      <c r="G22" s="78">
        <f t="shared" si="11"/>
        <v>0</v>
      </c>
      <c r="H22" s="184">
        <f t="shared" si="10"/>
        <v>0</v>
      </c>
    </row>
    <row r="23" spans="2:8" ht="18.75" customHeight="1">
      <c r="B23" s="78" t="str">
        <f t="shared" si="6"/>
        <v>Amélioration locatives</v>
      </c>
      <c r="C23" s="78">
        <f t="shared" si="7"/>
        <v>0</v>
      </c>
      <c r="D23" s="78">
        <f>BdgCais2!T19</f>
        <v>0</v>
      </c>
      <c r="E23" s="78">
        <f t="shared" si="8"/>
        <v>0</v>
      </c>
      <c r="F23" s="152">
        <f t="shared" si="9"/>
        <v>0.1</v>
      </c>
      <c r="G23" s="78">
        <f t="shared" si="11"/>
        <v>0</v>
      </c>
      <c r="H23" s="184">
        <f t="shared" si="10"/>
        <v>0</v>
      </c>
    </row>
    <row r="24" spans="2:8" ht="18.75" customHeight="1">
      <c r="B24" s="78" t="str">
        <f t="shared" si="6"/>
        <v>Bâtiment et terrain</v>
      </c>
      <c r="C24" s="78">
        <f t="shared" si="7"/>
        <v>0</v>
      </c>
      <c r="D24" s="78">
        <f>BdgCais2!T20</f>
        <v>0</v>
      </c>
      <c r="E24" s="78">
        <f t="shared" si="8"/>
        <v>0</v>
      </c>
      <c r="F24" s="152">
        <f t="shared" si="9"/>
        <v>0.03</v>
      </c>
      <c r="G24" s="78">
        <f t="shared" si="11"/>
        <v>0</v>
      </c>
      <c r="H24" s="184">
        <f t="shared" si="10"/>
        <v>0</v>
      </c>
    </row>
    <row r="25" spans="2:8" ht="18.75" customHeight="1">
      <c r="B25" s="78" t="str">
        <f t="shared" si="6"/>
        <v>Matériel roulant</v>
      </c>
      <c r="C25" s="78">
        <f t="shared" si="7"/>
        <v>0</v>
      </c>
      <c r="D25" s="78">
        <f>BdgCais2!T21</f>
        <v>0</v>
      </c>
      <c r="E25" s="78">
        <f>+C25+D25</f>
        <v>0</v>
      </c>
      <c r="F25" s="152">
        <f t="shared" si="9"/>
        <v>0.3</v>
      </c>
      <c r="G25" s="78">
        <f>ROUND(+E25*F25,0)</f>
        <v>0</v>
      </c>
      <c r="H25" s="184">
        <f>+E25-G25</f>
        <v>0</v>
      </c>
    </row>
    <row r="26" spans="2:8" ht="18.75" customHeight="1">
      <c r="B26" s="335" t="str">
        <f t="shared" si="6"/>
        <v>Actifs intangibles</v>
      </c>
      <c r="C26" s="335">
        <f t="shared" si="7"/>
        <v>0</v>
      </c>
      <c r="D26" s="335">
        <f>BdgCais2!T22</f>
        <v>0</v>
      </c>
      <c r="E26" s="335">
        <f t="shared" ref="E26" si="12">+C26+D26</f>
        <v>0</v>
      </c>
      <c r="F26" s="336">
        <f t="shared" si="9"/>
        <v>0.3</v>
      </c>
      <c r="G26" s="335">
        <f t="shared" ref="G26" si="13">ROUND(+E26*F26,0)</f>
        <v>0</v>
      </c>
      <c r="H26" s="337">
        <f t="shared" ref="H26" si="14">+E26-G26</f>
        <v>0</v>
      </c>
    </row>
    <row r="27" spans="2:8" s="3" customFormat="1" ht="19.5" customHeight="1" thickBot="1">
      <c r="C27" s="153">
        <f>SUM(C20:C26)</f>
        <v>0</v>
      </c>
      <c r="D27" s="153">
        <f>SUM(D20:D26)</f>
        <v>0</v>
      </c>
      <c r="E27" s="153">
        <f>SUM(E20:E26)</f>
        <v>0</v>
      </c>
      <c r="F27" s="154"/>
      <c r="G27" s="153">
        <f>SUM(G20:G26)</f>
        <v>0</v>
      </c>
      <c r="H27" s="153">
        <f>SUM(H20:H26)</f>
        <v>0</v>
      </c>
    </row>
    <row r="28" spans="2:8" ht="13.5" thickTop="1">
      <c r="C28" s="313"/>
      <c r="D28" s="155"/>
      <c r="E28" s="313"/>
      <c r="G28" s="313"/>
      <c r="H28" s="313"/>
    </row>
    <row r="29" spans="2:8" ht="28.5" customHeight="1">
      <c r="B29" s="789" t="s">
        <v>154</v>
      </c>
      <c r="C29" s="790"/>
      <c r="D29" s="790"/>
      <c r="E29" s="790"/>
      <c r="F29" s="790"/>
      <c r="G29" s="790"/>
      <c r="H29" s="791"/>
    </row>
    <row r="31" spans="2:8">
      <c r="C31" s="148" t="s">
        <v>143</v>
      </c>
      <c r="D31" s="148" t="s">
        <v>144</v>
      </c>
      <c r="E31" s="148" t="s">
        <v>143</v>
      </c>
      <c r="F31" s="149" t="s">
        <v>145</v>
      </c>
      <c r="G31" s="148" t="s">
        <v>146</v>
      </c>
      <c r="H31" s="148" t="s">
        <v>143</v>
      </c>
    </row>
    <row r="32" spans="2:8">
      <c r="C32" s="150" t="s">
        <v>147</v>
      </c>
      <c r="D32" s="150" t="s">
        <v>148</v>
      </c>
      <c r="E32" s="150" t="s">
        <v>149</v>
      </c>
      <c r="F32" s="151" t="s">
        <v>150</v>
      </c>
      <c r="G32" s="150" t="s">
        <v>151</v>
      </c>
      <c r="H32" s="150" t="s">
        <v>152</v>
      </c>
    </row>
    <row r="33" spans="2:8" ht="21.75" customHeight="1">
      <c r="B33" s="77" t="str">
        <f t="shared" ref="B33:B39" si="15">B20</f>
        <v>Équipement de fabrication</v>
      </c>
      <c r="C33" s="77">
        <f t="shared" ref="C33:C39" si="16">H20</f>
        <v>0</v>
      </c>
      <c r="D33" s="77">
        <f>BdgCais3!T16</f>
        <v>0</v>
      </c>
      <c r="E33" s="77">
        <f t="shared" ref="E33:E37" si="17">+C33+D33</f>
        <v>0</v>
      </c>
      <c r="F33" s="246">
        <f t="shared" ref="F33:F39" si="18">F20</f>
        <v>0.3</v>
      </c>
      <c r="G33" s="77">
        <f>ROUND(+E33*F33,0)</f>
        <v>0</v>
      </c>
      <c r="H33" s="183">
        <f t="shared" ref="H33:H37" si="19">+E33-G33</f>
        <v>0</v>
      </c>
    </row>
    <row r="34" spans="2:8" ht="19.5" customHeight="1">
      <c r="B34" s="78" t="str">
        <f t="shared" si="15"/>
        <v>Équipement informatique</v>
      </c>
      <c r="C34" s="78">
        <f t="shared" si="16"/>
        <v>0</v>
      </c>
      <c r="D34" s="78">
        <f>BdgCais3!T17</f>
        <v>0</v>
      </c>
      <c r="E34" s="78">
        <f t="shared" si="17"/>
        <v>0</v>
      </c>
      <c r="F34" s="152">
        <f t="shared" si="18"/>
        <v>0.3</v>
      </c>
      <c r="G34" s="78">
        <f t="shared" ref="G34:G37" si="20">ROUND(+E34*F34,0)</f>
        <v>0</v>
      </c>
      <c r="H34" s="184">
        <f t="shared" si="19"/>
        <v>0</v>
      </c>
    </row>
    <row r="35" spans="2:8" ht="18" customHeight="1">
      <c r="B35" s="78" t="str">
        <f t="shared" si="15"/>
        <v xml:space="preserve">Équipement de bureau </v>
      </c>
      <c r="C35" s="78">
        <f t="shared" si="16"/>
        <v>0</v>
      </c>
      <c r="D35" s="78">
        <f>BdgCais3!T18</f>
        <v>0</v>
      </c>
      <c r="E35" s="78">
        <f t="shared" si="17"/>
        <v>0</v>
      </c>
      <c r="F35" s="152">
        <f t="shared" si="18"/>
        <v>0.2</v>
      </c>
      <c r="G35" s="78">
        <f>ROUND(+E35*F35,0)</f>
        <v>0</v>
      </c>
      <c r="H35" s="184">
        <f t="shared" si="19"/>
        <v>0</v>
      </c>
    </row>
    <row r="36" spans="2:8" ht="19.5" customHeight="1">
      <c r="B36" s="78" t="str">
        <f t="shared" si="15"/>
        <v>Amélioration locatives</v>
      </c>
      <c r="C36" s="78">
        <f t="shared" si="16"/>
        <v>0</v>
      </c>
      <c r="D36" s="78">
        <f>BdgCais3!T19</f>
        <v>0</v>
      </c>
      <c r="E36" s="78">
        <f t="shared" si="17"/>
        <v>0</v>
      </c>
      <c r="F36" s="152">
        <f t="shared" si="18"/>
        <v>0.1</v>
      </c>
      <c r="G36" s="78">
        <f t="shared" si="20"/>
        <v>0</v>
      </c>
      <c r="H36" s="184">
        <f t="shared" si="19"/>
        <v>0</v>
      </c>
    </row>
    <row r="37" spans="2:8" ht="19.5" customHeight="1">
      <c r="B37" s="78" t="str">
        <f t="shared" si="15"/>
        <v>Bâtiment et terrain</v>
      </c>
      <c r="C37" s="78">
        <f t="shared" si="16"/>
        <v>0</v>
      </c>
      <c r="D37" s="78">
        <f>BdgCais3!T20</f>
        <v>0</v>
      </c>
      <c r="E37" s="78">
        <f t="shared" si="17"/>
        <v>0</v>
      </c>
      <c r="F37" s="152">
        <f t="shared" si="18"/>
        <v>0.03</v>
      </c>
      <c r="G37" s="78">
        <f t="shared" si="20"/>
        <v>0</v>
      </c>
      <c r="H37" s="184">
        <f t="shared" si="19"/>
        <v>0</v>
      </c>
    </row>
    <row r="38" spans="2:8" ht="20.25" customHeight="1">
      <c r="B38" s="78" t="str">
        <f t="shared" si="15"/>
        <v>Matériel roulant</v>
      </c>
      <c r="C38" s="78">
        <f t="shared" si="16"/>
        <v>0</v>
      </c>
      <c r="D38" s="78">
        <f>BdgCais3!T21</f>
        <v>0</v>
      </c>
      <c r="E38" s="78">
        <f>+C38+D38</f>
        <v>0</v>
      </c>
      <c r="F38" s="152">
        <f t="shared" si="18"/>
        <v>0.3</v>
      </c>
      <c r="G38" s="78">
        <f>ROUND(+E38*F38,0)</f>
        <v>0</v>
      </c>
      <c r="H38" s="184">
        <f>+E38-G38</f>
        <v>0</v>
      </c>
    </row>
    <row r="39" spans="2:8" ht="20.25" customHeight="1">
      <c r="B39" s="335" t="str">
        <f t="shared" si="15"/>
        <v>Actifs intangibles</v>
      </c>
      <c r="C39" s="335">
        <f t="shared" si="16"/>
        <v>0</v>
      </c>
      <c r="D39" s="335">
        <f>BdgCais3!T22</f>
        <v>0</v>
      </c>
      <c r="E39" s="335">
        <f t="shared" ref="E39" si="21">+C39+D39</f>
        <v>0</v>
      </c>
      <c r="F39" s="336">
        <f t="shared" si="18"/>
        <v>0.3</v>
      </c>
      <c r="G39" s="335">
        <f t="shared" ref="G39" si="22">ROUND(+E39*F39,0)</f>
        <v>0</v>
      </c>
      <c r="H39" s="337">
        <f t="shared" ref="H39" si="23">+E39-G39</f>
        <v>0</v>
      </c>
    </row>
    <row r="40" spans="2:8" ht="19.5" customHeight="1" thickBot="1">
      <c r="B40" s="3"/>
      <c r="C40" s="153">
        <f>SUM(C33:C39)</f>
        <v>0</v>
      </c>
      <c r="D40" s="480">
        <f>SUM(D33:D39)</f>
        <v>0</v>
      </c>
      <c r="E40" s="153">
        <f>SUM(E33:E39)</f>
        <v>0</v>
      </c>
      <c r="F40" s="154"/>
      <c r="G40" s="153">
        <f>SUM(G33:G39)</f>
        <v>0</v>
      </c>
      <c r="H40" s="153">
        <f>SUM(H33:H39)</f>
        <v>0</v>
      </c>
    </row>
    <row r="41" spans="2:8" ht="13" thickTop="1"/>
    <row r="57" spans="6:6">
      <c r="F57"/>
    </row>
  </sheetData>
  <sheetProtection algorithmName="SHA-512" hashValue="PiYe/VXcaciOe4QT1cNi7vLkMZLqkuVsJ8GQ+6/2c/pDVSzq6G5eqFI5Uzc4EVM+x8qmj8Guf3Fpqo7n8E3fVQ==" saltValue="mOVg9Hro5tkiy0mVaIe8IA==" spinCount="100000" sheet="1" objects="1" scenarios="1" selectLockedCells="1"/>
  <mergeCells count="3">
    <mergeCell ref="B3:H3"/>
    <mergeCell ref="B16:H16"/>
    <mergeCell ref="B29:H29"/>
  </mergeCells>
  <phoneticPr fontId="0" type="noConversion"/>
  <printOptions horizontalCentered="1" verticalCentered="1"/>
  <pageMargins left="0.19685039370078741" right="0.31496062992125984" top="0.47244094488188981" bottom="0.19685039370078741" header="0.31496062992125984" footer="0.19685039370078741"/>
  <pageSetup scale="73" orientation="landscape" cellComments="atEnd"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68FFD-4365-4BD5-AD22-51F3F9F0C941}">
  <sheetPr codeName="Feuil19">
    <pageSetUpPr fitToPage="1"/>
  </sheetPr>
  <dimension ref="A1:R66"/>
  <sheetViews>
    <sheetView showGridLines="0" zoomScaleNormal="100" workbookViewId="0">
      <selection activeCell="G45" sqref="G45"/>
    </sheetView>
  </sheetViews>
  <sheetFormatPr baseColWidth="10" defaultRowHeight="12.5"/>
  <cols>
    <col min="1" max="1" width="2.453125" customWidth="1"/>
    <col min="2" max="2" width="3" customWidth="1"/>
    <col min="3" max="3" width="30.453125" customWidth="1"/>
    <col min="4" max="4" width="14.54296875" customWidth="1"/>
    <col min="5" max="5" width="7.453125" customWidth="1"/>
    <col min="6" max="6" width="1.54296875" customWidth="1"/>
    <col min="7" max="7" width="11.81640625" customWidth="1"/>
    <col min="8" max="8" width="1.54296875" customWidth="1"/>
    <col min="9" max="9" width="12.1796875" bestFit="1" customWidth="1"/>
    <col min="10" max="10" width="12.1796875" customWidth="1"/>
  </cols>
  <sheetData>
    <row r="1" spans="1:18" ht="5.5" customHeight="1">
      <c r="A1" s="647"/>
      <c r="B1" s="647"/>
      <c r="C1" s="647"/>
      <c r="D1" s="647"/>
      <c r="E1" s="647"/>
      <c r="F1" s="647"/>
      <c r="G1" s="647"/>
      <c r="H1" s="647"/>
    </row>
    <row r="2" spans="1:18" ht="27.65" customHeight="1">
      <c r="A2" s="648"/>
      <c r="B2" s="644" t="str">
        <f>CoûtFin!B1</f>
        <v>Nom d'entreprise</v>
      </c>
      <c r="C2" s="648"/>
      <c r="D2" s="648"/>
      <c r="E2" s="648"/>
      <c r="F2" s="648"/>
      <c r="G2" s="648"/>
      <c r="H2" s="648"/>
    </row>
    <row r="3" spans="1:18" ht="5.5" customHeight="1">
      <c r="A3" s="647"/>
      <c r="B3" s="647"/>
      <c r="C3" s="647"/>
      <c r="D3" s="647"/>
      <c r="E3" s="647"/>
      <c r="F3" s="647"/>
      <c r="G3" s="647"/>
      <c r="H3" s="647"/>
    </row>
    <row r="4" spans="1:18" ht="13">
      <c r="D4" s="71"/>
      <c r="E4" s="71"/>
      <c r="H4" s="71"/>
    </row>
    <row r="5" spans="1:18" ht="18.5">
      <c r="C5" s="217" t="s">
        <v>494</v>
      </c>
      <c r="D5" s="71"/>
      <c r="E5" s="71"/>
      <c r="H5" s="71"/>
    </row>
    <row r="6" spans="1:18" ht="13">
      <c r="D6" s="71"/>
      <c r="E6" s="71"/>
      <c r="F6" s="57"/>
      <c r="G6" s="301"/>
      <c r="H6" s="57"/>
    </row>
    <row r="7" spans="1:18" ht="14">
      <c r="F7" s="57"/>
      <c r="G7" s="655" t="s">
        <v>493</v>
      </c>
      <c r="H7" s="57"/>
    </row>
    <row r="8" spans="1:18" ht="20.149999999999999" customHeight="1">
      <c r="A8" s="73"/>
      <c r="B8" s="73"/>
      <c r="C8" s="73"/>
      <c r="D8" s="73"/>
      <c r="E8" s="73"/>
      <c r="F8" s="74"/>
      <c r="G8" s="681">
        <f>(date_demarrage-1)</f>
        <v>46022</v>
      </c>
      <c r="H8" s="74"/>
    </row>
    <row r="9" spans="1:18" ht="13">
      <c r="A9" s="37"/>
      <c r="B9" s="171" t="s">
        <v>159</v>
      </c>
      <c r="C9" s="38"/>
      <c r="F9" s="57"/>
      <c r="H9" s="57"/>
    </row>
    <row r="10" spans="1:18" ht="13">
      <c r="B10" s="81"/>
      <c r="C10" s="81"/>
      <c r="F10" s="57"/>
      <c r="H10" s="44"/>
    </row>
    <row r="11" spans="1:18" ht="13">
      <c r="C11" t="s">
        <v>433</v>
      </c>
      <c r="F11" s="57"/>
      <c r="G11" s="624"/>
      <c r="H11" s="44"/>
      <c r="K11" s="175"/>
    </row>
    <row r="12" spans="1:18" s="298" customFormat="1" ht="13" hidden="1">
      <c r="C12" s="628" t="str">
        <f>BdgCais1!C66</f>
        <v>Placements</v>
      </c>
      <c r="F12" s="660"/>
      <c r="G12" s="658"/>
      <c r="H12" s="661"/>
      <c r="I12"/>
      <c r="J12"/>
      <c r="K12" s="175"/>
      <c r="L12"/>
      <c r="M12"/>
      <c r="N12"/>
      <c r="O12"/>
      <c r="P12"/>
      <c r="Q12"/>
      <c r="R12"/>
    </row>
    <row r="13" spans="1:18" ht="13">
      <c r="C13" s="2" t="s">
        <v>431</v>
      </c>
      <c r="F13" s="57"/>
      <c r="G13" s="438"/>
      <c r="H13" s="44"/>
    </row>
    <row r="14" spans="1:18" ht="13">
      <c r="C14" t="str">
        <f>CoûtFin!B8</f>
        <v>Inventaire</v>
      </c>
      <c r="F14" s="57"/>
      <c r="G14" s="438"/>
      <c r="H14" s="44"/>
      <c r="K14" s="175"/>
    </row>
    <row r="15" spans="1:18" ht="13">
      <c r="C15" t="str">
        <f>CoûtFin!B7</f>
        <v>Frais payés d'avance</v>
      </c>
      <c r="F15" s="57"/>
      <c r="G15" s="438"/>
      <c r="H15" s="44"/>
    </row>
    <row r="16" spans="1:18" ht="13">
      <c r="C16" t="str">
        <f>CoûtFin!B9</f>
        <v>Autre</v>
      </c>
      <c r="F16" s="57"/>
      <c r="G16" s="623"/>
      <c r="H16" s="44"/>
    </row>
    <row r="17" spans="2:8" ht="13">
      <c r="F17" s="57"/>
      <c r="G17" s="447"/>
      <c r="H17" s="44"/>
    </row>
    <row r="18" spans="2:8" ht="13.5" thickBot="1">
      <c r="D18" s="39" t="s">
        <v>160</v>
      </c>
      <c r="F18" s="57"/>
      <c r="G18" s="448">
        <f>SUM(G11:G16)</f>
        <v>0</v>
      </c>
      <c r="H18" s="44"/>
    </row>
    <row r="19" spans="2:8" ht="13.5" thickTop="1">
      <c r="B19" s="81"/>
      <c r="C19" s="81"/>
      <c r="F19" s="57"/>
      <c r="G19" s="447"/>
      <c r="H19" s="44"/>
    </row>
    <row r="20" spans="2:8" ht="13">
      <c r="B20" s="81"/>
      <c r="C20" s="81" t="str">
        <f>CoûtFin!B11</f>
        <v>Immobilisation</v>
      </c>
      <c r="F20" s="57"/>
      <c r="G20" s="447"/>
      <c r="H20" s="44"/>
    </row>
    <row r="21" spans="2:8" ht="13">
      <c r="C21" t="str">
        <f>CoûtFin!B12</f>
        <v>Équipement de fabrication</v>
      </c>
      <c r="F21" s="57"/>
      <c r="G21" s="624"/>
      <c r="H21" s="44"/>
    </row>
    <row r="22" spans="2:8" ht="13">
      <c r="C22" t="str">
        <f>CoûtFin!B13</f>
        <v>Équipement informatique</v>
      </c>
      <c r="F22" s="57"/>
      <c r="G22" s="438"/>
      <c r="H22" s="44"/>
    </row>
    <row r="23" spans="2:8" ht="13">
      <c r="C23" t="str">
        <f>CoûtFin!B14</f>
        <v xml:space="preserve">Équipement de bureau </v>
      </c>
      <c r="F23" s="57"/>
      <c r="G23" s="438"/>
      <c r="H23" s="44"/>
    </row>
    <row r="24" spans="2:8" ht="13">
      <c r="C24" t="str">
        <f>CoûtFin!B15</f>
        <v>Amélioration locatives</v>
      </c>
      <c r="F24" s="57"/>
      <c r="G24" s="438"/>
      <c r="H24" s="44"/>
    </row>
    <row r="25" spans="2:8" ht="13">
      <c r="C25" t="str">
        <f>CoûtFin!B16</f>
        <v>Bâtiment et terrain</v>
      </c>
      <c r="F25" s="57"/>
      <c r="G25" s="438"/>
      <c r="H25" s="44"/>
    </row>
    <row r="26" spans="2:8" ht="13">
      <c r="C26" t="str">
        <f>CoûtFin!B17</f>
        <v>Matériel roulant</v>
      </c>
      <c r="F26" s="57"/>
      <c r="G26" s="438"/>
      <c r="H26" s="44"/>
    </row>
    <row r="27" spans="2:8" ht="13">
      <c r="C27" t="str">
        <f>CoûtFin!B26</f>
        <v>Autres actifs intangibles</v>
      </c>
      <c r="F27" s="57"/>
      <c r="G27" s="623"/>
      <c r="H27" s="44"/>
    </row>
    <row r="28" spans="2:8" ht="13">
      <c r="F28" s="57"/>
      <c r="G28" s="2"/>
      <c r="H28" s="44"/>
    </row>
    <row r="29" spans="2:8" ht="13">
      <c r="F29" s="57"/>
      <c r="G29" s="2"/>
      <c r="H29" s="44"/>
    </row>
    <row r="30" spans="2:8" ht="13.5" thickBot="1">
      <c r="D30" s="39" t="s">
        <v>161</v>
      </c>
      <c r="F30" s="57"/>
      <c r="G30" s="116">
        <f>SUM(G21:G27)</f>
        <v>0</v>
      </c>
      <c r="H30" s="44"/>
    </row>
    <row r="31" spans="2:8" ht="13.5" thickTop="1">
      <c r="D31" s="39"/>
      <c r="F31" s="57"/>
      <c r="G31" s="2"/>
      <c r="H31" s="44"/>
    </row>
    <row r="32" spans="2:8" ht="13.5" thickBot="1">
      <c r="D32" s="39"/>
      <c r="F32" s="57"/>
      <c r="G32" s="2"/>
      <c r="H32" s="44"/>
    </row>
    <row r="33" spans="1:16" ht="14.5" thickBot="1">
      <c r="A33" s="180"/>
      <c r="B33" s="338"/>
      <c r="C33" s="338"/>
      <c r="D33" s="339" t="s">
        <v>162</v>
      </c>
      <c r="E33" s="181"/>
      <c r="F33" s="80"/>
      <c r="G33" s="417">
        <f>ROUND(+G30+G18,0)</f>
        <v>0</v>
      </c>
      <c r="H33" s="49"/>
    </row>
    <row r="34" spans="1:16" ht="14">
      <c r="D34" s="79"/>
      <c r="F34" s="80"/>
      <c r="G34" s="118"/>
      <c r="H34" s="49"/>
    </row>
    <row r="35" spans="1:16" ht="16.5">
      <c r="A35" s="37"/>
      <c r="B35" s="171" t="s">
        <v>163</v>
      </c>
      <c r="C35" s="38"/>
      <c r="F35" s="57"/>
      <c r="G35" s="47"/>
      <c r="H35" s="44"/>
    </row>
    <row r="36" spans="1:16" ht="13">
      <c r="B36" s="81"/>
      <c r="C36" s="81"/>
      <c r="F36" s="57"/>
      <c r="G36" s="2"/>
      <c r="H36" s="44"/>
    </row>
    <row r="37" spans="1:16" ht="13">
      <c r="C37" s="175" t="s">
        <v>97</v>
      </c>
      <c r="F37" s="57"/>
      <c r="G37" s="695"/>
      <c r="H37" s="44"/>
      <c r="P37" s="175"/>
    </row>
    <row r="38" spans="1:16" ht="13">
      <c r="C38" s="175" t="s">
        <v>164</v>
      </c>
      <c r="F38" s="57"/>
      <c r="G38" s="438"/>
      <c r="H38" s="44"/>
    </row>
    <row r="39" spans="1:16" ht="13">
      <c r="C39" t="s">
        <v>165</v>
      </c>
      <c r="F39" s="57"/>
      <c r="G39" s="696"/>
      <c r="H39" s="44"/>
    </row>
    <row r="40" spans="1:16" ht="13">
      <c r="C40" s="175" t="s">
        <v>371</v>
      </c>
      <c r="F40" s="57"/>
      <c r="G40" s="440">
        <f>Empr!CA40</f>
        <v>0</v>
      </c>
      <c r="H40" s="44"/>
      <c r="I40" s="657"/>
      <c r="J40" s="657"/>
    </row>
    <row r="41" spans="1:16" ht="13">
      <c r="F41" s="57"/>
      <c r="G41" s="2"/>
      <c r="H41" s="44"/>
    </row>
    <row r="42" spans="1:16" ht="13.5" thickBot="1">
      <c r="D42" s="39" t="s">
        <v>166</v>
      </c>
      <c r="F42" s="57"/>
      <c r="G42" s="116">
        <f>SUM(G37:G40)</f>
        <v>0</v>
      </c>
      <c r="H42" s="44"/>
    </row>
    <row r="43" spans="1:16" ht="13.5" thickTop="1">
      <c r="B43" s="81"/>
      <c r="C43" s="81"/>
      <c r="F43" s="57"/>
      <c r="G43" s="2"/>
      <c r="H43" s="44"/>
    </row>
    <row r="44" spans="1:16" ht="13">
      <c r="C44" t="s">
        <v>14</v>
      </c>
      <c r="F44" s="57"/>
      <c r="G44" s="77">
        <f>Empr!BY40</f>
        <v>0</v>
      </c>
      <c r="H44" s="44"/>
      <c r="I44" s="657"/>
      <c r="J44" s="657"/>
      <c r="K44" s="175"/>
    </row>
    <row r="45" spans="1:16" ht="13">
      <c r="C45" t="s">
        <v>167</v>
      </c>
      <c r="F45" s="57"/>
      <c r="G45" s="623"/>
      <c r="H45" s="44"/>
      <c r="I45" s="680"/>
      <c r="J45" s="680"/>
    </row>
    <row r="46" spans="1:16" ht="13">
      <c r="F46" s="57"/>
      <c r="G46" s="2"/>
      <c r="H46" s="44"/>
    </row>
    <row r="47" spans="1:16" ht="13.5" thickBot="1">
      <c r="D47" s="39" t="s">
        <v>168</v>
      </c>
      <c r="F47" s="57"/>
      <c r="G47" s="116">
        <f>SUM(G44:G45)</f>
        <v>0</v>
      </c>
      <c r="H47" s="44"/>
    </row>
    <row r="48" spans="1:16" ht="13.5" thickTop="1">
      <c r="F48" s="57"/>
      <c r="G48" s="2"/>
      <c r="H48" s="44"/>
    </row>
    <row r="49" spans="1:11" ht="13.5" thickBot="1">
      <c r="C49" s="79" t="s">
        <v>169</v>
      </c>
      <c r="F49" s="57"/>
      <c r="G49" s="119">
        <f>G42+G47</f>
        <v>0</v>
      </c>
      <c r="H49" s="44"/>
    </row>
    <row r="50" spans="1:11" ht="13.5" thickTop="1">
      <c r="C50" s="79"/>
      <c r="F50" s="57"/>
      <c r="G50" s="51"/>
      <c r="H50" s="44"/>
    </row>
    <row r="51" spans="1:11" ht="16.5">
      <c r="A51" s="37"/>
      <c r="B51" s="171" t="s">
        <v>170</v>
      </c>
      <c r="C51" s="38"/>
      <c r="F51" s="57"/>
      <c r="G51" s="47"/>
      <c r="H51" s="44"/>
    </row>
    <row r="52" spans="1:11" ht="13">
      <c r="B52" s="81"/>
      <c r="C52" s="81"/>
      <c r="F52" s="57"/>
      <c r="G52" s="2"/>
      <c r="H52" s="44"/>
    </row>
    <row r="53" spans="1:11" ht="13">
      <c r="C53" s="175" t="s">
        <v>171</v>
      </c>
      <c r="F53" s="57"/>
      <c r="G53" s="439"/>
      <c r="H53" s="44"/>
    </row>
    <row r="54" spans="1:11" ht="7.5" customHeight="1">
      <c r="C54" s="175"/>
      <c r="F54" s="57"/>
      <c r="G54" s="178"/>
      <c r="H54" s="44"/>
    </row>
    <row r="55" spans="1:11" ht="13">
      <c r="C55" t="s">
        <v>172</v>
      </c>
      <c r="F55" s="57"/>
      <c r="G55" s="624"/>
      <c r="H55" s="44"/>
      <c r="K55" s="175"/>
    </row>
    <row r="56" spans="1:11" ht="13">
      <c r="C56" t="s">
        <v>173</v>
      </c>
      <c r="F56" s="57"/>
      <c r="G56" s="438"/>
      <c r="H56" s="44"/>
    </row>
    <row r="57" spans="1:11" ht="13">
      <c r="C57" t="s">
        <v>174</v>
      </c>
      <c r="F57" s="57"/>
      <c r="G57" s="438"/>
      <c r="H57" s="44"/>
    </row>
    <row r="58" spans="1:11" ht="13">
      <c r="C58" t="s">
        <v>13</v>
      </c>
      <c r="F58" s="57"/>
      <c r="G58" s="622">
        <f>empr_cal!CT17</f>
        <v>0</v>
      </c>
      <c r="H58" s="44"/>
    </row>
    <row r="59" spans="1:11" ht="13">
      <c r="F59" s="57"/>
      <c r="G59" s="2"/>
      <c r="H59" s="44"/>
    </row>
    <row r="60" spans="1:11" ht="13">
      <c r="D60" s="179" t="s">
        <v>175</v>
      </c>
      <c r="F60" s="57"/>
      <c r="G60" s="621">
        <f>SUM(G55:G58)</f>
        <v>0</v>
      </c>
      <c r="H60" s="44"/>
    </row>
    <row r="61" spans="1:11" ht="13">
      <c r="F61" s="57"/>
      <c r="G61" s="2"/>
      <c r="H61" s="44"/>
    </row>
    <row r="62" spans="1:11" ht="13.5" thickBot="1">
      <c r="B62" s="42"/>
      <c r="C62" s="79" t="s">
        <v>176</v>
      </c>
      <c r="F62" s="57"/>
      <c r="G62" s="119">
        <f>G53+G60</f>
        <v>0</v>
      </c>
      <c r="H62" s="44"/>
    </row>
    <row r="63" spans="1:11" ht="15" thickTop="1" thickBot="1">
      <c r="A63" s="180"/>
      <c r="B63" s="338"/>
      <c r="C63" s="338"/>
      <c r="D63" s="339" t="s">
        <v>177</v>
      </c>
      <c r="E63" s="181"/>
      <c r="F63" s="80"/>
      <c r="G63" s="417">
        <f>ROUND(G62+G49,0)</f>
        <v>0</v>
      </c>
      <c r="H63" s="44"/>
    </row>
    <row r="64" spans="1:11">
      <c r="F64" s="301"/>
      <c r="G64" s="611"/>
      <c r="H64" s="407"/>
    </row>
    <row r="65" spans="7:11">
      <c r="G65" s="114" t="str">
        <f>IF(G63-G33=0,"",IF(G63-G33=1,"",IF(G63-G33=2,"",IF(G63-G33=-1,"",IF(G63-G33=-2,"",G63-G33)))))</f>
        <v/>
      </c>
    </row>
    <row r="66" spans="7:11">
      <c r="G66" s="494" t="str">
        <f>IF(G63-G33=0,"",IF(G63-G33=1,"",IF(G63-G33=2,"",IF(G63-G33=-1,"",IF(G63-G33=-2,"","ne balance pas")))))</f>
        <v/>
      </c>
      <c r="K66" s="175"/>
    </row>
  </sheetData>
  <sheetProtection algorithmName="SHA-512" hashValue="BpI788IGoLeAu55phkLJSGdln+RrXdQQtESeNrP+IgIFfW/ZDuY3wUCRxKCacuIGbay3awAk8FrWJJq/y+emfg==" saltValue="4W56EiNNyaxwkUjLdmRaeg==" spinCount="100000" sheet="1" objects="1" scenarios="1" selectLockedCells="1"/>
  <printOptions horizontalCentered="1" verticalCentered="1"/>
  <pageMargins left="0.19685039370078741" right="0.19685039370078741" top="0.47244094488188981" bottom="0.19685039370078741" header="0.31496062992125984" footer="0.19685039370078741"/>
  <pageSetup scale="8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5"/>
  <dimension ref="A1:Z101"/>
  <sheetViews>
    <sheetView showGridLines="0" zoomScaleNormal="100" workbookViewId="0"/>
  </sheetViews>
  <sheetFormatPr baseColWidth="10" defaultColWidth="9.1796875" defaultRowHeight="12.5"/>
  <cols>
    <col min="1" max="1" width="2.453125" customWidth="1"/>
    <col min="2" max="2" width="3" customWidth="1"/>
    <col min="3" max="3" width="30.453125" customWidth="1"/>
    <col min="4" max="4" width="14.54296875" customWidth="1"/>
    <col min="5" max="5" width="7.453125" customWidth="1"/>
    <col min="6" max="6" width="1.54296875" customWidth="1"/>
    <col min="7" max="7" width="11.54296875" customWidth="1"/>
    <col min="8" max="8" width="1.54296875" customWidth="1"/>
    <col min="9" max="9" width="3.54296875" customWidth="1"/>
    <col min="10" max="10" width="1.54296875" customWidth="1"/>
    <col min="11" max="11" width="11.54296875" customWidth="1"/>
    <col min="12" max="12" width="1.54296875" customWidth="1"/>
    <col min="13" max="13" width="3.54296875" customWidth="1"/>
    <col min="14" max="14" width="1.54296875" customWidth="1"/>
    <col min="15" max="15" width="11.54296875" customWidth="1"/>
    <col min="16" max="16" width="1.54296875" customWidth="1"/>
    <col min="17" max="17" width="2.81640625" customWidth="1"/>
    <col min="18" max="18" width="1.453125" customWidth="1"/>
    <col min="19" max="19" width="11.54296875" customWidth="1"/>
    <col min="20" max="20" width="1.54296875" customWidth="1"/>
    <col min="21" max="21" width="5.54296875" customWidth="1"/>
    <col min="22" max="22" width="10.1796875" bestFit="1" customWidth="1"/>
    <col min="23" max="23" width="9.7265625" bestFit="1" customWidth="1"/>
    <col min="29" max="29" width="9.81640625" bestFit="1" customWidth="1"/>
  </cols>
  <sheetData>
    <row r="1" spans="1:26" ht="33" customHeight="1">
      <c r="A1" s="682"/>
      <c r="B1" s="643" t="str">
        <f>CoûtFin!B1</f>
        <v>Nom d'entreprise</v>
      </c>
      <c r="C1" s="603"/>
      <c r="D1" s="603"/>
      <c r="E1" s="603"/>
      <c r="F1" s="603"/>
      <c r="G1" s="603"/>
      <c r="H1" s="603"/>
      <c r="I1" s="792"/>
      <c r="J1" s="792"/>
      <c r="K1" s="792"/>
      <c r="L1" s="792"/>
      <c r="M1" s="792"/>
      <c r="N1" s="792"/>
      <c r="O1" s="792"/>
      <c r="P1" s="792"/>
      <c r="Q1" s="792"/>
      <c r="R1" s="792"/>
      <c r="S1" s="792"/>
      <c r="T1" s="792"/>
      <c r="V1" s="414"/>
    </row>
    <row r="2" spans="1:26" ht="15.75" customHeight="1">
      <c r="D2" s="71"/>
      <c r="E2" s="71"/>
      <c r="H2" s="71"/>
      <c r="I2" s="71"/>
      <c r="L2" s="71"/>
      <c r="N2" s="71"/>
      <c r="O2" s="72"/>
      <c r="Z2" s="75"/>
    </row>
    <row r="3" spans="1:26" ht="22.5" customHeight="1">
      <c r="C3" s="217" t="s">
        <v>155</v>
      </c>
      <c r="D3" s="71"/>
      <c r="E3" s="71"/>
      <c r="H3" s="71"/>
      <c r="I3" s="71"/>
      <c r="L3" s="71"/>
      <c r="N3" s="71"/>
    </row>
    <row r="4" spans="1:26" ht="9" customHeight="1">
      <c r="D4" s="71"/>
      <c r="E4" s="71"/>
      <c r="F4" s="57"/>
      <c r="G4" s="301"/>
      <c r="H4" s="57"/>
      <c r="I4" s="71"/>
      <c r="J4" s="57"/>
      <c r="K4" s="57"/>
      <c r="L4" s="57"/>
      <c r="N4" s="57"/>
      <c r="O4" s="57"/>
      <c r="P4" s="57"/>
      <c r="R4" s="57"/>
      <c r="S4" s="57"/>
      <c r="T4" s="57"/>
    </row>
    <row r="5" spans="1:26" ht="20.25" customHeight="1">
      <c r="F5" s="57"/>
      <c r="G5" s="172" t="s">
        <v>394</v>
      </c>
      <c r="H5" s="57"/>
      <c r="I5" s="71"/>
      <c r="J5" s="57"/>
      <c r="K5" s="102" t="s">
        <v>156</v>
      </c>
      <c r="L5" s="57"/>
      <c r="N5" s="57"/>
      <c r="O5" s="102" t="s">
        <v>157</v>
      </c>
      <c r="P5" s="57"/>
      <c r="R5" s="57"/>
      <c r="S5" s="102" t="s">
        <v>158</v>
      </c>
      <c r="T5" s="57"/>
      <c r="X5" s="175"/>
    </row>
    <row r="6" spans="1:26" s="73" customFormat="1" ht="14.25" customHeight="1">
      <c r="F6" s="74"/>
      <c r="G6" s="75">
        <f>date_demarrage</f>
        <v>46023</v>
      </c>
      <c r="H6" s="74"/>
      <c r="I6" s="71"/>
      <c r="J6" s="74"/>
      <c r="K6" s="75">
        <f>DATE(YEAR(date_demarrage)+1,MONTH(date_demarrage),DAY(date_demarrage))</f>
        <v>46388</v>
      </c>
      <c r="L6" s="74"/>
      <c r="M6" s="76"/>
      <c r="N6" s="74"/>
      <c r="O6" s="75">
        <f>DATE(YEAR(date_demarrage)+2,MONTH(date_demarrage),DAY(date_demarrage))</f>
        <v>46753</v>
      </c>
      <c r="P6" s="74"/>
      <c r="R6" s="74"/>
      <c r="S6" s="75">
        <f>DATE(YEAR(date_demarrage)+3,MONTH(date_demarrage),DAY(date_demarrage))</f>
        <v>47119</v>
      </c>
      <c r="T6" s="74"/>
    </row>
    <row r="7" spans="1:26" ht="18.75" customHeight="1">
      <c r="A7" s="37"/>
      <c r="B7" s="171" t="s">
        <v>159</v>
      </c>
      <c r="C7" s="38"/>
      <c r="F7" s="57"/>
      <c r="H7" s="57"/>
      <c r="I7" s="71"/>
      <c r="J7" s="57"/>
      <c r="K7" s="58"/>
      <c r="L7" s="57"/>
      <c r="N7" s="57"/>
      <c r="O7" s="58"/>
      <c r="P7" s="57"/>
      <c r="R7" s="57"/>
      <c r="S7" s="58"/>
      <c r="T7" s="57"/>
    </row>
    <row r="8" spans="1:26" ht="12" customHeight="1">
      <c r="B8" s="81"/>
      <c r="C8" s="81"/>
      <c r="F8" s="57"/>
      <c r="H8" s="44"/>
      <c r="I8" s="115"/>
      <c r="J8" s="44"/>
      <c r="K8" s="2"/>
      <c r="L8" s="44"/>
      <c r="M8" s="2"/>
      <c r="N8" s="44"/>
      <c r="O8" s="2"/>
      <c r="P8" s="57"/>
      <c r="R8" s="44"/>
      <c r="S8" s="2"/>
      <c r="T8" s="57"/>
    </row>
    <row r="9" spans="1:26" ht="18" customHeight="1">
      <c r="C9" t="s">
        <v>433</v>
      </c>
      <c r="F9" s="57"/>
      <c r="G9" s="77">
        <f>CoûtFin!$C$5+CoûtFin!$C$6+BdgCais1!G64</f>
        <v>0</v>
      </c>
      <c r="H9" s="44"/>
      <c r="I9" s="115"/>
      <c r="J9" s="44"/>
      <c r="K9" s="77">
        <f>BdgCais1!R85</f>
        <v>0</v>
      </c>
      <c r="L9" s="44"/>
      <c r="M9" s="2"/>
      <c r="N9" s="44"/>
      <c r="O9" s="77">
        <f>BdgCais2!R85</f>
        <v>0</v>
      </c>
      <c r="P9" s="57"/>
      <c r="R9" s="44"/>
      <c r="S9" s="77">
        <f>BdgCais3!R85</f>
        <v>0</v>
      </c>
      <c r="T9" s="57"/>
    </row>
    <row r="10" spans="1:26" ht="18" customHeight="1">
      <c r="C10" s="2" t="str">
        <f>BdgCais1!C66</f>
        <v>Placements</v>
      </c>
      <c r="F10" s="446"/>
      <c r="G10" s="443">
        <f>BilPréProj!G12</f>
        <v>0</v>
      </c>
      <c r="H10" s="445"/>
      <c r="I10" s="115"/>
      <c r="J10" s="445"/>
      <c r="K10" s="443">
        <f>BdgCais1!T66</f>
        <v>0</v>
      </c>
      <c r="L10" s="445"/>
      <c r="M10" s="2"/>
      <c r="N10" s="445"/>
      <c r="O10" s="443">
        <f>K10+BdgCais2!T66</f>
        <v>0</v>
      </c>
      <c r="P10" s="446"/>
      <c r="R10" s="445"/>
      <c r="S10" s="443">
        <f>O10+BdgCais3!T66</f>
        <v>0</v>
      </c>
      <c r="T10" s="446"/>
    </row>
    <row r="11" spans="1:26" ht="18" customHeight="1">
      <c r="C11" s="2" t="s">
        <v>431</v>
      </c>
      <c r="F11" s="57"/>
      <c r="G11" s="449">
        <f>BilPréProj!G13</f>
        <v>0</v>
      </c>
      <c r="H11" s="44"/>
      <c r="I11" s="115"/>
      <c r="J11" s="44"/>
      <c r="K11" s="78">
        <f>'Vts&amp;Achts'!U8+'Vts&amp;Achts'!U15-'Vts&amp;Achts'!U22</f>
        <v>0</v>
      </c>
      <c r="L11" s="44"/>
      <c r="M11" s="2"/>
      <c r="N11" s="44"/>
      <c r="O11" s="78">
        <f>K11+'Vts&amp;Achts'!U55+'Vts&amp;Achts'!U62-'Vts&amp;Achts'!U69</f>
        <v>0</v>
      </c>
      <c r="P11" s="57"/>
      <c r="R11" s="44"/>
      <c r="S11" s="78">
        <f>O11+'Vts&amp;Achts'!U102+'Vts&amp;Achts'!U109-'Vts&amp;Achts'!U116</f>
        <v>0</v>
      </c>
      <c r="T11" s="57"/>
    </row>
    <row r="12" spans="1:26" ht="18" customHeight="1">
      <c r="C12" t="str">
        <f>CoûtFin!B8</f>
        <v>Inventaire</v>
      </c>
      <c r="F12" s="57"/>
      <c r="G12" s="424">
        <f>CoûtFin!C8+BilPréProj!G14</f>
        <v>0</v>
      </c>
      <c r="H12" s="44"/>
      <c r="I12" s="115"/>
      <c r="J12" s="44"/>
      <c r="K12" s="78">
        <f>Rés!J18</f>
        <v>0</v>
      </c>
      <c r="L12" s="44"/>
      <c r="M12" s="2"/>
      <c r="N12" s="44"/>
      <c r="O12" s="78">
        <f>Rés!N18</f>
        <v>0</v>
      </c>
      <c r="P12" s="57"/>
      <c r="R12" s="44"/>
      <c r="S12" s="78">
        <f>Rés!R18</f>
        <v>0</v>
      </c>
      <c r="T12" s="57"/>
    </row>
    <row r="13" spans="1:26" ht="18" customHeight="1">
      <c r="C13" t="str">
        <f>CoûtFin!B7</f>
        <v>Frais payés d'avance</v>
      </c>
      <c r="F13" s="57"/>
      <c r="G13" s="424">
        <f>CoûtFin!C7+BilPréProj!G15</f>
        <v>0</v>
      </c>
      <c r="H13" s="44"/>
      <c r="I13" s="115"/>
      <c r="J13" s="44"/>
      <c r="K13" s="78"/>
      <c r="L13" s="445"/>
      <c r="M13" s="2"/>
      <c r="N13" s="44"/>
      <c r="O13" s="78"/>
      <c r="P13" s="57"/>
      <c r="R13" s="44"/>
      <c r="S13" s="78"/>
      <c r="T13" s="57"/>
    </row>
    <row r="14" spans="1:26" ht="18" customHeight="1">
      <c r="C14" t="str">
        <f>CoûtFin!B9</f>
        <v>Autre</v>
      </c>
      <c r="F14" s="57"/>
      <c r="G14" s="440">
        <f>CoûtFin!$C$9+BilPréProj!G16</f>
        <v>0</v>
      </c>
      <c r="H14" s="44"/>
      <c r="I14" s="115"/>
      <c r="J14" s="44"/>
      <c r="K14" s="694"/>
      <c r="L14" s="445"/>
      <c r="M14" s="2"/>
      <c r="N14" s="445"/>
      <c r="O14" s="694"/>
      <c r="P14" s="446"/>
      <c r="R14" s="445"/>
      <c r="S14" s="694"/>
      <c r="T14" s="57"/>
    </row>
    <row r="15" spans="1:26" ht="7.5" customHeight="1">
      <c r="F15" s="57"/>
      <c r="H15" s="57"/>
      <c r="J15" s="57"/>
      <c r="L15" s="301"/>
      <c r="N15" s="301"/>
      <c r="P15" s="301"/>
      <c r="R15" s="301"/>
      <c r="T15" s="57"/>
    </row>
    <row r="16" spans="1:26" ht="18" customHeight="1" thickBot="1">
      <c r="D16" s="39" t="s">
        <v>160</v>
      </c>
      <c r="F16" s="57"/>
      <c r="G16" s="116">
        <f>SUM(G9:G14)</f>
        <v>0</v>
      </c>
      <c r="H16" s="44"/>
      <c r="I16" s="115"/>
      <c r="J16" s="44"/>
      <c r="K16" s="116">
        <f>SUM(K9:K14)</f>
        <v>0</v>
      </c>
      <c r="L16" s="44"/>
      <c r="M16" s="2"/>
      <c r="N16" s="44"/>
      <c r="O16" s="116">
        <f>SUM(O9:O14)</f>
        <v>0</v>
      </c>
      <c r="P16" s="57"/>
      <c r="R16" s="44"/>
      <c r="S16" s="116">
        <f>SUM(S9:S14)</f>
        <v>0</v>
      </c>
      <c r="T16" s="57"/>
    </row>
    <row r="17" spans="1:20" ht="12" customHeight="1" thickTop="1">
      <c r="B17" s="81"/>
      <c r="C17" s="81"/>
      <c r="F17" s="57"/>
      <c r="G17" s="2"/>
      <c r="H17" s="44"/>
      <c r="I17" s="115"/>
      <c r="J17" s="44"/>
      <c r="K17" s="2"/>
      <c r="L17" s="44"/>
      <c r="M17" s="2"/>
      <c r="N17" s="44"/>
      <c r="O17" s="2"/>
      <c r="P17" s="57"/>
      <c r="R17" s="44"/>
      <c r="S17" s="2"/>
      <c r="T17" s="57"/>
    </row>
    <row r="18" spans="1:20" ht="18" customHeight="1">
      <c r="C18" t="str">
        <f>CoûtFin!B12</f>
        <v>Équipement de fabrication</v>
      </c>
      <c r="F18" s="57"/>
      <c r="G18" s="77">
        <f>CoûtFin!C12+BilPréProj!G21</f>
        <v>0</v>
      </c>
      <c r="H18" s="44"/>
      <c r="I18" s="115"/>
      <c r="J18" s="44"/>
      <c r="K18" s="77">
        <f>Amor!H7</f>
        <v>0</v>
      </c>
      <c r="L18" s="44"/>
      <c r="M18" s="2"/>
      <c r="N18" s="44"/>
      <c r="O18" s="77">
        <f>Amor!H20</f>
        <v>0</v>
      </c>
      <c r="P18" s="57"/>
      <c r="R18" s="44"/>
      <c r="S18" s="77">
        <f>Amor!H33</f>
        <v>0</v>
      </c>
      <c r="T18" s="57"/>
    </row>
    <row r="19" spans="1:20" ht="18" customHeight="1">
      <c r="C19" t="str">
        <f>CoûtFin!B13</f>
        <v>Équipement informatique</v>
      </c>
      <c r="F19" s="57"/>
      <c r="G19" s="424">
        <f>CoûtFin!C13+BilPréProj!G22</f>
        <v>0</v>
      </c>
      <c r="H19" s="44"/>
      <c r="I19" s="115"/>
      <c r="J19" s="44"/>
      <c r="K19" s="78">
        <f>Amor!H8</f>
        <v>0</v>
      </c>
      <c r="L19" s="44"/>
      <c r="M19" s="2"/>
      <c r="N19" s="44"/>
      <c r="O19" s="78">
        <f>Amor!H21</f>
        <v>0</v>
      </c>
      <c r="P19" s="57"/>
      <c r="R19" s="44"/>
      <c r="S19" s="78">
        <f>Amor!H34</f>
        <v>0</v>
      </c>
      <c r="T19" s="57"/>
    </row>
    <row r="20" spans="1:20" ht="18" customHeight="1">
      <c r="C20" t="str">
        <f>CoûtFin!B14</f>
        <v xml:space="preserve">Équipement de bureau </v>
      </c>
      <c r="F20" s="57"/>
      <c r="G20" s="424">
        <f>CoûtFin!C14+BilPréProj!G23</f>
        <v>0</v>
      </c>
      <c r="H20" s="44"/>
      <c r="I20" s="115"/>
      <c r="J20" s="44"/>
      <c r="K20" s="78">
        <f>Amor!H9</f>
        <v>0</v>
      </c>
      <c r="L20" s="44"/>
      <c r="M20" s="2"/>
      <c r="N20" s="44"/>
      <c r="O20" s="78">
        <f>Amor!H22</f>
        <v>0</v>
      </c>
      <c r="P20" s="57"/>
      <c r="R20" s="44"/>
      <c r="S20" s="78">
        <f>Amor!H35</f>
        <v>0</v>
      </c>
      <c r="T20" s="57"/>
    </row>
    <row r="21" spans="1:20" ht="18" customHeight="1">
      <c r="C21" t="str">
        <f>CoûtFin!B15</f>
        <v>Amélioration locatives</v>
      </c>
      <c r="F21" s="57"/>
      <c r="G21" s="424">
        <f>CoûtFin!C15+BilPréProj!G24</f>
        <v>0</v>
      </c>
      <c r="H21" s="44"/>
      <c r="I21" s="115"/>
      <c r="J21" s="44"/>
      <c r="K21" s="78">
        <f>Amor!H10</f>
        <v>0</v>
      </c>
      <c r="L21" s="44"/>
      <c r="M21" s="2"/>
      <c r="N21" s="44"/>
      <c r="O21" s="78">
        <f>Amor!H23</f>
        <v>0</v>
      </c>
      <c r="P21" s="57"/>
      <c r="R21" s="44"/>
      <c r="S21" s="78">
        <f>Amor!H36</f>
        <v>0</v>
      </c>
      <c r="T21" s="57"/>
    </row>
    <row r="22" spans="1:20" ht="18" customHeight="1">
      <c r="C22" t="str">
        <f>CoûtFin!B16</f>
        <v>Bâtiment et terrain</v>
      </c>
      <c r="F22" s="57"/>
      <c r="G22" s="424">
        <f>CoûtFin!C16+BilPréProj!G25</f>
        <v>0</v>
      </c>
      <c r="H22" s="44"/>
      <c r="I22" s="115"/>
      <c r="J22" s="44"/>
      <c r="K22" s="78">
        <f>Amor!H11</f>
        <v>0</v>
      </c>
      <c r="L22" s="44"/>
      <c r="M22" s="2"/>
      <c r="N22" s="44"/>
      <c r="O22" s="78">
        <f>Amor!H24</f>
        <v>0</v>
      </c>
      <c r="P22" s="57"/>
      <c r="R22" s="44"/>
      <c r="S22" s="78">
        <f>Amor!H37</f>
        <v>0</v>
      </c>
      <c r="T22" s="57"/>
    </row>
    <row r="23" spans="1:20" ht="18" customHeight="1">
      <c r="C23" t="str">
        <f>CoûtFin!B17</f>
        <v>Matériel roulant</v>
      </c>
      <c r="F23" s="57"/>
      <c r="G23" s="450">
        <f>CoûtFin!C17+BilPréProj!G26</f>
        <v>0</v>
      </c>
      <c r="H23" s="44"/>
      <c r="I23" s="115"/>
      <c r="J23" s="44"/>
      <c r="K23" s="444">
        <f>Amor!H12</f>
        <v>0</v>
      </c>
      <c r="L23" s="44"/>
      <c r="M23" s="2"/>
      <c r="N23" s="44"/>
      <c r="O23" s="444">
        <f>Amor!H25</f>
        <v>0</v>
      </c>
      <c r="P23" s="57"/>
      <c r="R23" s="44"/>
      <c r="S23" s="444">
        <f>Amor!H38</f>
        <v>0</v>
      </c>
      <c r="T23" s="57"/>
    </row>
    <row r="24" spans="1:20" ht="18" customHeight="1">
      <c r="C24" s="428" t="s">
        <v>435</v>
      </c>
      <c r="F24" s="57"/>
      <c r="G24" s="440">
        <f>CoûtFin!C27+BilPréProj!G27</f>
        <v>0</v>
      </c>
      <c r="H24" s="44"/>
      <c r="I24" s="115"/>
      <c r="J24" s="44"/>
      <c r="K24" s="440">
        <f>Amor!H13</f>
        <v>0</v>
      </c>
      <c r="L24" s="44"/>
      <c r="M24" s="2"/>
      <c r="N24" s="44"/>
      <c r="O24" s="440">
        <f>Amor!H26</f>
        <v>0</v>
      </c>
      <c r="P24" s="57"/>
      <c r="R24" s="44"/>
      <c r="S24" s="440">
        <f>Amor!H39</f>
        <v>0</v>
      </c>
      <c r="T24" s="57"/>
    </row>
    <row r="25" spans="1:20" ht="7.5" customHeight="1">
      <c r="F25" s="57"/>
      <c r="G25" s="2"/>
      <c r="H25" s="44"/>
      <c r="I25" s="115"/>
      <c r="J25" s="44"/>
      <c r="K25" s="2"/>
      <c r="L25" s="44"/>
      <c r="M25" s="2"/>
      <c r="N25" s="44"/>
      <c r="O25" s="2"/>
      <c r="P25" s="57"/>
      <c r="R25" s="44"/>
      <c r="S25" s="2"/>
      <c r="T25" s="57"/>
    </row>
    <row r="26" spans="1:20" ht="18" customHeight="1" thickBot="1">
      <c r="D26" s="39" t="s">
        <v>161</v>
      </c>
      <c r="F26" s="57"/>
      <c r="G26" s="116">
        <f>SUM(G18:G24)</f>
        <v>0</v>
      </c>
      <c r="H26" s="44"/>
      <c r="I26" s="115"/>
      <c r="J26" s="44"/>
      <c r="K26" s="116">
        <f>SUM(K18:K24)</f>
        <v>0</v>
      </c>
      <c r="L26" s="44"/>
      <c r="M26" s="2"/>
      <c r="N26" s="44"/>
      <c r="O26" s="116">
        <f>SUM(O18:O24)</f>
        <v>0</v>
      </c>
      <c r="P26" s="57"/>
      <c r="R26" s="44"/>
      <c r="S26" s="116">
        <f>SUM(S18:S24)</f>
        <v>0</v>
      </c>
      <c r="T26" s="57"/>
    </row>
    <row r="27" spans="1:20" ht="7.5" customHeight="1" thickTop="1" thickBot="1">
      <c r="F27" s="57"/>
      <c r="G27" s="2"/>
      <c r="H27" s="44"/>
      <c r="I27" s="115"/>
      <c r="J27" s="44"/>
      <c r="K27" s="2"/>
      <c r="L27" s="44"/>
      <c r="M27" s="2"/>
      <c r="N27" s="44"/>
      <c r="O27" s="2"/>
      <c r="P27" s="57"/>
      <c r="R27" s="44"/>
      <c r="S27" s="2"/>
      <c r="T27" s="57"/>
    </row>
    <row r="28" spans="1:20" ht="18" customHeight="1" thickBot="1">
      <c r="A28" s="180"/>
      <c r="B28" s="338"/>
      <c r="C28" s="338"/>
      <c r="D28" s="339" t="s">
        <v>162</v>
      </c>
      <c r="E28" s="181"/>
      <c r="F28" s="80"/>
      <c r="G28" s="417">
        <f>ROUND(+G26+G16,0)</f>
        <v>0</v>
      </c>
      <c r="H28" s="49"/>
      <c r="I28" s="115"/>
      <c r="J28" s="49"/>
      <c r="K28" s="117">
        <f>ROUND(+K26+K16,0)</f>
        <v>0</v>
      </c>
      <c r="L28" s="49"/>
      <c r="M28" s="2"/>
      <c r="N28" s="49"/>
      <c r="O28" s="117">
        <f>ROUND(+O26+O16,0)</f>
        <v>0</v>
      </c>
      <c r="P28" s="80"/>
      <c r="R28" s="49"/>
      <c r="S28" s="117">
        <f>ROUND(+S26+S16,0)</f>
        <v>0</v>
      </c>
      <c r="T28" s="80"/>
    </row>
    <row r="29" spans="1:20" ht="18" customHeight="1">
      <c r="D29" s="79"/>
      <c r="F29" s="80"/>
      <c r="G29" s="118"/>
      <c r="H29" s="49"/>
      <c r="I29" s="115"/>
      <c r="J29" s="49"/>
      <c r="K29" s="118"/>
      <c r="L29" s="49"/>
      <c r="M29" s="2"/>
      <c r="N29" s="49"/>
      <c r="O29" s="118"/>
      <c r="P29" s="80"/>
      <c r="R29" s="49"/>
      <c r="S29" s="118"/>
      <c r="T29" s="80"/>
    </row>
    <row r="30" spans="1:20" ht="18.75" customHeight="1">
      <c r="A30" s="37"/>
      <c r="B30" s="171" t="s">
        <v>163</v>
      </c>
      <c r="C30" s="38"/>
      <c r="F30" s="57"/>
      <c r="G30" s="47"/>
      <c r="H30" s="44"/>
      <c r="I30" s="115"/>
      <c r="J30" s="44"/>
      <c r="K30" s="47"/>
      <c r="L30" s="44"/>
      <c r="M30" s="2"/>
      <c r="N30" s="44"/>
      <c r="O30" s="47"/>
      <c r="P30" s="57"/>
      <c r="R30" s="44"/>
      <c r="S30" s="47"/>
      <c r="T30" s="57"/>
    </row>
    <row r="31" spans="1:20" ht="12" customHeight="1">
      <c r="B31" s="81"/>
      <c r="C31" s="81"/>
      <c r="F31" s="57"/>
      <c r="G31" s="2"/>
      <c r="H31" s="44"/>
      <c r="I31" s="115"/>
      <c r="J31" s="44"/>
      <c r="K31" s="2"/>
      <c r="L31" s="44"/>
      <c r="M31" s="2"/>
      <c r="N31" s="44"/>
      <c r="O31" s="2"/>
      <c r="P31" s="57"/>
      <c r="R31" s="44"/>
      <c r="S31" s="2"/>
      <c r="T31" s="57"/>
    </row>
    <row r="32" spans="1:20" ht="18" customHeight="1">
      <c r="C32" s="175" t="s">
        <v>97</v>
      </c>
      <c r="F32" s="57"/>
      <c r="G32" s="77">
        <f>BilPréProj!G37</f>
        <v>0</v>
      </c>
      <c r="H32" s="44"/>
      <c r="I32" s="115"/>
      <c r="J32" s="44"/>
      <c r="K32" s="77">
        <f>+BdgCais1!R83</f>
        <v>0</v>
      </c>
      <c r="L32" s="44"/>
      <c r="M32" s="2"/>
      <c r="N32" s="44"/>
      <c r="O32" s="77">
        <f>BdgCais2!R83</f>
        <v>0</v>
      </c>
      <c r="P32" s="57"/>
      <c r="R32" s="44"/>
      <c r="S32" s="77">
        <f>BdgCais3!R83</f>
        <v>0</v>
      </c>
      <c r="T32" s="57"/>
    </row>
    <row r="33" spans="1:22" ht="18" customHeight="1">
      <c r="C33" s="175" t="s">
        <v>164</v>
      </c>
      <c r="F33" s="57"/>
      <c r="G33" s="424">
        <f>BilPréProj!G38</f>
        <v>0</v>
      </c>
      <c r="H33" s="44"/>
      <c r="I33" s="115"/>
      <c r="J33" s="44"/>
      <c r="K33" s="78">
        <f>'Vts&amp;Achts'!U30+'Vts&amp;Achts'!U38+'Vts&amp;Achts'!U39-'Vts&amp;Achts'!U35-'Vts&amp;Achts'!U44</f>
        <v>0</v>
      </c>
      <c r="L33" s="44"/>
      <c r="M33" s="2"/>
      <c r="N33" s="44"/>
      <c r="O33" s="78">
        <f>K33+'Vts&amp;Achts'!U77+'Vts&amp;Achts'!U85+'Vts&amp;Achts'!U86-'Vts&amp;Achts'!U82-'Vts&amp;Achts'!U91</f>
        <v>0</v>
      </c>
      <c r="P33" s="57"/>
      <c r="R33" s="44"/>
      <c r="S33" s="78">
        <f>O33+'Vts&amp;Achts'!U124+'Vts&amp;Achts'!U132+'Vts&amp;Achts'!U133-'Vts&amp;Achts'!U129-'Vts&amp;Achts'!U138</f>
        <v>0</v>
      </c>
      <c r="T33" s="57"/>
    </row>
    <row r="34" spans="1:22" ht="18" customHeight="1">
      <c r="C34" t="s">
        <v>165</v>
      </c>
      <c r="F34" s="57"/>
      <c r="G34" s="78">
        <f>BilPréProj!G39</f>
        <v>0</v>
      </c>
      <c r="H34" s="44"/>
      <c r="I34" s="115"/>
      <c r="J34" s="44"/>
      <c r="K34" s="78">
        <f>Rés!J46</f>
        <v>0</v>
      </c>
      <c r="L34" s="44"/>
      <c r="M34" s="2"/>
      <c r="N34" s="44"/>
      <c r="O34" s="78">
        <f>K34+Rés!N46-BdgCais2!T57</f>
        <v>0</v>
      </c>
      <c r="P34" s="57"/>
      <c r="R34" s="44"/>
      <c r="S34" s="78">
        <f>O34+Rés!R46-BdgCais3!T57</f>
        <v>0</v>
      </c>
      <c r="T34" s="57"/>
    </row>
    <row r="35" spans="1:22" ht="18" customHeight="1">
      <c r="C35" s="175" t="s">
        <v>371</v>
      </c>
      <c r="F35" s="57"/>
      <c r="G35" s="465">
        <f>BilPréProj!G40+SUM(Empr!BP29:BP40)</f>
        <v>0</v>
      </c>
      <c r="H35" s="44"/>
      <c r="I35" s="115"/>
      <c r="J35" s="44"/>
      <c r="K35" s="335">
        <f>SUM(Empr!BP41:BP52)</f>
        <v>0</v>
      </c>
      <c r="L35" s="44"/>
      <c r="M35" s="2"/>
      <c r="N35" s="44"/>
      <c r="O35" s="335">
        <f>SUM(Empr!BP53:BP64)</f>
        <v>0</v>
      </c>
      <c r="P35" s="57"/>
      <c r="R35" s="44"/>
      <c r="S35" s="335">
        <f>SUM(Empr!BP65:BP76)</f>
        <v>0</v>
      </c>
      <c r="T35" s="57"/>
    </row>
    <row r="36" spans="1:22" ht="7.5" customHeight="1">
      <c r="F36" s="57"/>
      <c r="G36" s="2"/>
      <c r="H36" s="44"/>
      <c r="I36" s="115"/>
      <c r="J36" s="44"/>
      <c r="K36" s="2"/>
      <c r="L36" s="44"/>
      <c r="M36" s="2"/>
      <c r="N36" s="44"/>
      <c r="O36" s="2"/>
      <c r="P36" s="57"/>
      <c r="R36" s="44"/>
      <c r="S36" s="2"/>
      <c r="T36" s="57"/>
    </row>
    <row r="37" spans="1:22" ht="18" customHeight="1" thickBot="1">
      <c r="D37" s="39" t="s">
        <v>166</v>
      </c>
      <c r="F37" s="57"/>
      <c r="G37" s="116">
        <f>SUM(G32:G35)</f>
        <v>0</v>
      </c>
      <c r="H37" s="44"/>
      <c r="I37" s="115"/>
      <c r="J37" s="44"/>
      <c r="K37" s="116">
        <f>SUM(K32:K35)</f>
        <v>0</v>
      </c>
      <c r="L37" s="44"/>
      <c r="M37" s="2"/>
      <c r="N37" s="44"/>
      <c r="O37" s="116">
        <f>SUM(O32:O35)</f>
        <v>0</v>
      </c>
      <c r="P37" s="57"/>
      <c r="R37" s="44"/>
      <c r="S37" s="116">
        <f>SUM(S32:S35)</f>
        <v>0</v>
      </c>
      <c r="T37" s="57"/>
    </row>
    <row r="38" spans="1:22" ht="12" customHeight="1" thickTop="1">
      <c r="B38" s="81"/>
      <c r="C38" s="81"/>
      <c r="F38" s="57"/>
      <c r="G38" s="2"/>
      <c r="H38" s="44"/>
      <c r="I38" s="115"/>
      <c r="J38" s="44"/>
      <c r="K38" s="2"/>
      <c r="L38" s="44"/>
      <c r="M38" s="2"/>
      <c r="N38" s="44"/>
      <c r="O38" s="2"/>
      <c r="P38" s="57"/>
      <c r="R38" s="44"/>
      <c r="S38" s="2"/>
      <c r="T38" s="57"/>
    </row>
    <row r="39" spans="1:22" ht="18" customHeight="1">
      <c r="C39" t="s">
        <v>14</v>
      </c>
      <c r="D39" s="2"/>
      <c r="F39" s="57"/>
      <c r="G39" s="177">
        <f>CoûtFin!F27-SUM(Empr!BP29:BP40)+BilPréProj!G44</f>
        <v>0</v>
      </c>
      <c r="H39" s="44"/>
      <c r="I39" s="115"/>
      <c r="J39" s="44"/>
      <c r="K39" s="77">
        <f>Empr!BQ40-K35</f>
        <v>0</v>
      </c>
      <c r="L39" s="44"/>
      <c r="M39" s="2"/>
      <c r="N39" s="44"/>
      <c r="O39" s="77">
        <f>Empr!BQ52-O35</f>
        <v>0</v>
      </c>
      <c r="P39" s="57"/>
      <c r="R39" s="44"/>
      <c r="S39" s="77">
        <f>Empr!BQ64-S35</f>
        <v>0</v>
      </c>
      <c r="T39" s="57"/>
      <c r="V39" s="2"/>
    </row>
    <row r="40" spans="1:22" ht="18" customHeight="1">
      <c r="C40" t="s">
        <v>167</v>
      </c>
      <c r="F40" s="57"/>
      <c r="G40" s="465">
        <f>BilPréProj!G45</f>
        <v>0</v>
      </c>
      <c r="H40" s="44"/>
      <c r="I40" s="115"/>
      <c r="J40" s="44"/>
      <c r="K40" s="335">
        <f>BilPréProj!G45+BdgCais1!T11-BdgCais1!G11-BdgCais1!T58</f>
        <v>0</v>
      </c>
      <c r="L40" s="44"/>
      <c r="M40" s="2"/>
      <c r="N40" s="44"/>
      <c r="O40" s="335">
        <f>K40+BdgCais2!T11-BdgCais2!T58</f>
        <v>0</v>
      </c>
      <c r="P40" s="57"/>
      <c r="R40" s="44"/>
      <c r="S40" s="335">
        <f>O40+BdgCais3!T11-BdgCais3!T58</f>
        <v>0</v>
      </c>
      <c r="T40" s="57"/>
    </row>
    <row r="41" spans="1:22" ht="7.5" customHeight="1">
      <c r="F41" s="57"/>
      <c r="G41" s="2"/>
      <c r="H41" s="44"/>
      <c r="I41" s="115"/>
      <c r="J41" s="44"/>
      <c r="K41" s="2"/>
      <c r="L41" s="44"/>
      <c r="M41" s="2"/>
      <c r="N41" s="44"/>
      <c r="O41" s="2"/>
      <c r="P41" s="57"/>
      <c r="R41" s="44"/>
      <c r="S41" s="2"/>
      <c r="T41" s="57"/>
    </row>
    <row r="42" spans="1:22" ht="18" customHeight="1" thickBot="1">
      <c r="D42" s="39" t="s">
        <v>168</v>
      </c>
      <c r="F42" s="57"/>
      <c r="G42" s="116">
        <f>SUM(G39:G41)</f>
        <v>0</v>
      </c>
      <c r="H42" s="44"/>
      <c r="I42" s="115"/>
      <c r="J42" s="44"/>
      <c r="K42" s="116">
        <f>SUM(K39:K41)</f>
        <v>0</v>
      </c>
      <c r="L42" s="44"/>
      <c r="M42" s="2"/>
      <c r="N42" s="44"/>
      <c r="O42" s="116">
        <f>SUM(O39:O41)</f>
        <v>0</v>
      </c>
      <c r="P42" s="57"/>
      <c r="R42" s="44"/>
      <c r="S42" s="116">
        <f>SUM(S39:S41)</f>
        <v>0</v>
      </c>
      <c r="T42" s="57"/>
    </row>
    <row r="43" spans="1:22" ht="7.5" customHeight="1" thickTop="1">
      <c r="F43" s="57"/>
      <c r="G43" s="2"/>
      <c r="H43" s="44"/>
      <c r="I43" s="115"/>
      <c r="J43" s="44"/>
      <c r="K43" s="2"/>
      <c r="L43" s="44"/>
      <c r="M43" s="2"/>
      <c r="N43" s="44"/>
      <c r="O43" s="2"/>
      <c r="P43" s="57"/>
      <c r="R43" s="44"/>
      <c r="S43" s="2"/>
      <c r="T43" s="57"/>
    </row>
    <row r="44" spans="1:22" ht="18" customHeight="1" thickBot="1">
      <c r="C44" s="79" t="s">
        <v>169</v>
      </c>
      <c r="F44" s="57"/>
      <c r="G44" s="119">
        <f>G37+G42</f>
        <v>0</v>
      </c>
      <c r="H44" s="44"/>
      <c r="I44" s="115"/>
      <c r="J44" s="44"/>
      <c r="K44" s="119">
        <f>K37+K42</f>
        <v>0</v>
      </c>
      <c r="L44" s="44"/>
      <c r="M44" s="2"/>
      <c r="N44" s="44"/>
      <c r="O44" s="119">
        <f>O37+O42</f>
        <v>0</v>
      </c>
      <c r="P44" s="57"/>
      <c r="R44" s="44"/>
      <c r="S44" s="119">
        <f>S37+S42</f>
        <v>0</v>
      </c>
      <c r="T44" s="57"/>
    </row>
    <row r="45" spans="1:22" ht="15" customHeight="1" thickTop="1">
      <c r="C45" s="79"/>
      <c r="F45" s="57"/>
      <c r="G45" s="51"/>
      <c r="H45" s="44"/>
      <c r="I45" s="115"/>
      <c r="J45" s="44"/>
      <c r="K45" s="51"/>
      <c r="L45" s="44"/>
      <c r="M45" s="2"/>
      <c r="N45" s="44"/>
      <c r="O45" s="51"/>
      <c r="P45" s="57"/>
      <c r="R45" s="44"/>
      <c r="S45" s="51"/>
      <c r="T45" s="57"/>
    </row>
    <row r="46" spans="1:22" ht="18.75" customHeight="1">
      <c r="A46" s="37"/>
      <c r="B46" s="171" t="s">
        <v>170</v>
      </c>
      <c r="C46" s="38"/>
      <c r="F46" s="57"/>
      <c r="G46" s="47"/>
      <c r="H46" s="44"/>
      <c r="I46" s="115"/>
      <c r="J46" s="44"/>
      <c r="K46" s="47"/>
      <c r="L46" s="44"/>
      <c r="M46" s="2"/>
      <c r="N46" s="44"/>
      <c r="O46" s="47"/>
      <c r="P46" s="57"/>
      <c r="R46" s="44"/>
      <c r="S46" s="47"/>
      <c r="T46" s="57"/>
    </row>
    <row r="47" spans="1:22" ht="12" customHeight="1">
      <c r="B47" s="81"/>
      <c r="C47" s="81"/>
      <c r="F47" s="57"/>
      <c r="G47" s="2"/>
      <c r="H47" s="44"/>
      <c r="I47" s="115"/>
      <c r="J47" s="44"/>
      <c r="K47" s="2"/>
      <c r="L47" s="44"/>
      <c r="M47" s="2"/>
      <c r="N47" s="44"/>
      <c r="O47" s="2"/>
      <c r="P47" s="57"/>
      <c r="R47" s="44"/>
      <c r="S47" s="2"/>
      <c r="T47" s="57"/>
    </row>
    <row r="48" spans="1:22" ht="16.5" customHeight="1">
      <c r="C48" s="175" t="s">
        <v>171</v>
      </c>
      <c r="F48" s="57"/>
      <c r="G48" s="177">
        <f>CoûtFin!F9+BilPréProj!G53</f>
        <v>0</v>
      </c>
      <c r="H48" s="44"/>
      <c r="I48" s="115"/>
      <c r="J48" s="44"/>
      <c r="K48" s="136">
        <f>G48</f>
        <v>0</v>
      </c>
      <c r="L48" s="44"/>
      <c r="M48" s="2"/>
      <c r="N48" s="44"/>
      <c r="O48" s="136">
        <f>K48</f>
        <v>0</v>
      </c>
      <c r="P48" s="57"/>
      <c r="R48" s="44"/>
      <c r="S48" s="136">
        <f>O48</f>
        <v>0</v>
      </c>
      <c r="T48" s="57"/>
      <c r="V48" s="175"/>
    </row>
    <row r="49" spans="1:22" ht="7.5" customHeight="1">
      <c r="C49" s="175"/>
      <c r="F49" s="57"/>
      <c r="G49" s="178"/>
      <c r="H49" s="44"/>
      <c r="I49" s="115"/>
      <c r="J49" s="44"/>
      <c r="K49" s="178"/>
      <c r="L49" s="44"/>
      <c r="M49" s="2"/>
      <c r="N49" s="44"/>
      <c r="O49" s="178"/>
      <c r="P49" s="57"/>
      <c r="R49" s="44"/>
      <c r="S49" s="178"/>
      <c r="T49" s="57"/>
    </row>
    <row r="50" spans="1:22" ht="16.5" customHeight="1">
      <c r="C50" t="s">
        <v>172</v>
      </c>
      <c r="F50" s="57"/>
      <c r="G50" s="697">
        <f>BilPréProj!G55</f>
        <v>0</v>
      </c>
      <c r="H50" s="44"/>
      <c r="I50" s="115"/>
      <c r="J50" s="44"/>
      <c r="K50" s="77">
        <f>G50+G51+G52</f>
        <v>0</v>
      </c>
      <c r="L50" s="44"/>
      <c r="M50" s="2"/>
      <c r="N50" s="44"/>
      <c r="O50" s="77">
        <f>K50+K51+K52</f>
        <v>0</v>
      </c>
      <c r="P50" s="57"/>
      <c r="R50" s="44"/>
      <c r="S50" s="77">
        <f>O50+O51+O52</f>
        <v>0</v>
      </c>
      <c r="T50" s="57"/>
      <c r="V50" s="175"/>
    </row>
    <row r="51" spans="1:22" ht="16.5" customHeight="1">
      <c r="C51" t="s">
        <v>173</v>
      </c>
      <c r="F51" s="57"/>
      <c r="G51" s="424">
        <f>BilPréProj!G56</f>
        <v>0</v>
      </c>
      <c r="H51" s="44"/>
      <c r="I51" s="115"/>
      <c r="J51" s="44"/>
      <c r="K51" s="78">
        <f>Rés!J48</f>
        <v>0</v>
      </c>
      <c r="L51" s="44"/>
      <c r="M51" s="2"/>
      <c r="N51" s="44"/>
      <c r="O51" s="78">
        <f>Rés!N48</f>
        <v>0</v>
      </c>
      <c r="P51" s="57"/>
      <c r="R51" s="44"/>
      <c r="S51" s="78">
        <f>Rés!R48</f>
        <v>0</v>
      </c>
      <c r="T51" s="57"/>
    </row>
    <row r="52" spans="1:22" ht="16.5" customHeight="1">
      <c r="C52" t="s">
        <v>174</v>
      </c>
      <c r="F52" s="57"/>
      <c r="G52" s="465">
        <f>BilPréProj!G57</f>
        <v>0</v>
      </c>
      <c r="H52" s="44"/>
      <c r="I52" s="115"/>
      <c r="J52" s="44"/>
      <c r="K52" s="335">
        <f>-BdgCais1!T59</f>
        <v>0</v>
      </c>
      <c r="L52" s="44"/>
      <c r="M52" s="2"/>
      <c r="N52" s="44"/>
      <c r="O52" s="335">
        <f>-BdgCais2!T59</f>
        <v>0</v>
      </c>
      <c r="P52" s="57"/>
      <c r="R52" s="44"/>
      <c r="S52" s="335">
        <f>-BdgCais3!T59</f>
        <v>0</v>
      </c>
      <c r="T52" s="57"/>
    </row>
    <row r="53" spans="1:22" ht="16.5" customHeight="1">
      <c r="C53" t="s">
        <v>482</v>
      </c>
      <c r="F53" s="57"/>
      <c r="G53" s="465">
        <f>CoûtFin!F16+BilPréProj!G58</f>
        <v>0</v>
      </c>
      <c r="H53" s="44"/>
      <c r="I53" s="115"/>
      <c r="J53" s="44"/>
      <c r="K53" s="335"/>
      <c r="L53" s="44"/>
      <c r="M53" s="2"/>
      <c r="N53" s="44"/>
      <c r="O53" s="335"/>
      <c r="P53" s="57"/>
      <c r="R53" s="44"/>
      <c r="S53" s="335"/>
      <c r="T53" s="57"/>
    </row>
    <row r="54" spans="1:22" ht="7.5" customHeight="1">
      <c r="F54" s="57"/>
      <c r="G54" s="2"/>
      <c r="H54" s="44"/>
      <c r="I54" s="115"/>
      <c r="J54" s="44"/>
      <c r="K54" s="2"/>
      <c r="L54" s="44"/>
      <c r="M54" s="2"/>
      <c r="N54" s="44"/>
      <c r="O54" s="2"/>
      <c r="P54" s="57"/>
      <c r="R54" s="44"/>
      <c r="S54" s="2"/>
      <c r="T54" s="57"/>
    </row>
    <row r="55" spans="1:22" ht="18" customHeight="1" thickBot="1">
      <c r="D55" s="179" t="s">
        <v>175</v>
      </c>
      <c r="F55" s="57"/>
      <c r="G55" s="116">
        <f>SUM(G50:G53)</f>
        <v>0</v>
      </c>
      <c r="H55" s="44"/>
      <c r="I55" s="115"/>
      <c r="J55" s="44"/>
      <c r="K55" s="116">
        <f>SUM(K50:K53)</f>
        <v>0</v>
      </c>
      <c r="L55" s="44"/>
      <c r="M55" s="2"/>
      <c r="N55" s="44"/>
      <c r="O55" s="116">
        <f>SUM(O50:O53)</f>
        <v>0</v>
      </c>
      <c r="P55" s="57"/>
      <c r="R55" s="44"/>
      <c r="S55" s="116">
        <f>SUM(S50:S53)</f>
        <v>0</v>
      </c>
      <c r="T55" s="57"/>
    </row>
    <row r="56" spans="1:22" ht="7.5" customHeight="1" thickTop="1">
      <c r="F56" s="57"/>
      <c r="G56" s="2"/>
      <c r="H56" s="44"/>
      <c r="I56" s="115"/>
      <c r="J56" s="44"/>
      <c r="K56" s="2"/>
      <c r="L56" s="44"/>
      <c r="M56" s="2"/>
      <c r="N56" s="44"/>
      <c r="O56" s="2"/>
      <c r="P56" s="57"/>
      <c r="R56" s="44"/>
      <c r="S56" s="2"/>
      <c r="T56" s="57"/>
    </row>
    <row r="57" spans="1:22" ht="18" customHeight="1" thickBot="1">
      <c r="B57" s="42"/>
      <c r="C57" s="79" t="s">
        <v>176</v>
      </c>
      <c r="F57" s="57"/>
      <c r="G57" s="119">
        <f>G48+G55</f>
        <v>0</v>
      </c>
      <c r="H57" s="44"/>
      <c r="I57" s="115"/>
      <c r="J57" s="44"/>
      <c r="K57" s="119">
        <f>K48+K55</f>
        <v>0</v>
      </c>
      <c r="L57" s="44"/>
      <c r="M57" s="2"/>
      <c r="N57" s="44"/>
      <c r="O57" s="119">
        <f>O48+O55</f>
        <v>0</v>
      </c>
      <c r="P57" s="57"/>
      <c r="R57" s="44"/>
      <c r="S57" s="119">
        <f>S48+S55</f>
        <v>0</v>
      </c>
      <c r="T57" s="57"/>
    </row>
    <row r="58" spans="1:22" ht="15" customHeight="1" thickTop="1" thickBot="1">
      <c r="A58" s="180"/>
      <c r="B58" s="338"/>
      <c r="C58" s="338"/>
      <c r="D58" s="339" t="s">
        <v>177</v>
      </c>
      <c r="E58" s="181"/>
      <c r="F58" s="80"/>
      <c r="G58" s="417">
        <f>ROUND(+G57+G44,0)</f>
        <v>0</v>
      </c>
      <c r="H58" s="44"/>
      <c r="I58" s="115"/>
      <c r="J58" s="44"/>
      <c r="K58" s="117">
        <f>ROUND(+K57+K44,0)</f>
        <v>0</v>
      </c>
      <c r="L58" s="44"/>
      <c r="M58" s="2"/>
      <c r="N58" s="44"/>
      <c r="O58" s="117">
        <f>ROUND(+O57+O44,0)</f>
        <v>0</v>
      </c>
      <c r="P58" s="57"/>
      <c r="R58" s="44"/>
      <c r="S58" s="117">
        <f>ROUND(+S57+S44,0)</f>
        <v>0</v>
      </c>
      <c r="T58" s="57"/>
    </row>
    <row r="59" spans="1:22" ht="9" customHeight="1">
      <c r="F59" s="57"/>
      <c r="G59" s="301"/>
      <c r="H59" s="44"/>
      <c r="I59" s="115"/>
      <c r="J59" s="44"/>
      <c r="K59" s="44"/>
      <c r="L59" s="44"/>
      <c r="M59" s="2"/>
      <c r="N59" s="44"/>
      <c r="O59" s="44"/>
      <c r="P59" s="57"/>
      <c r="R59" s="44"/>
      <c r="S59" s="44"/>
      <c r="T59" s="57"/>
    </row>
    <row r="60" spans="1:22" ht="9" customHeight="1">
      <c r="G60" s="114" t="str">
        <f>IF(G58-G28=0,"",IF(G58-G28=1,"",IF(G58-G28=2,"",IF(G58-G28=-1,"",IF(G58-G28=-2,"",G58-G28)))))</f>
        <v/>
      </c>
      <c r="H60" s="2"/>
      <c r="I60" s="2"/>
      <c r="J60" s="2"/>
      <c r="K60" s="114" t="str">
        <f>IF(K58-K28=0,"",IF(K58-K28=1,"",IF(K58-K28=2,"",IF(K58-K28=-1,"",IF(K58-K28=-2,"",K58-K28)))))</f>
        <v/>
      </c>
      <c r="L60" s="2"/>
      <c r="M60" s="2"/>
      <c r="N60" s="2"/>
      <c r="O60" s="114" t="str">
        <f>IF(O58-O28=0,"",IF(O58-O28=1,"",IF(O58-O28=2,"",IF(O58-O28=-1,"",IF(O58-O28=-2,"",O58-O28)))))</f>
        <v/>
      </c>
      <c r="S60" s="114" t="str">
        <f>IF(S58-S28=0,"",IF(S58-S28=1,"",IF(S58-S28=2,"",IF(S58-S28=-1,"",IF(S58-S28=-2,"",S58-S28)))))</f>
        <v/>
      </c>
      <c r="V60" t="str">
        <f>IF(V58-V28=0,"",IF(V58-V28=1,"",IF(V58-V28=2,"",IF(V58-V28=-1,"",IF(V58-V28=-2,"",V58-V28)))))</f>
        <v/>
      </c>
    </row>
    <row r="61" spans="1:22" ht="12.75" customHeight="1">
      <c r="G61" s="494" t="str">
        <f>IF(G58-G28=0,"",IF(G58-G28=1,"",IF(G58-G28=2,"",IF(G58-G28=-1,"",IF(G58-G28=-2,"","ne balance pas")))))</f>
        <v/>
      </c>
      <c r="H61" s="2"/>
      <c r="I61" s="2"/>
      <c r="J61" s="2"/>
      <c r="K61" s="494" t="str">
        <f>IF(K58-K28=0,"",IF(K58-K28=1,"",IF(K58-K28=2,"",IF(K58-K28=-1,"",IF(K58-K28=-2,"","ne balance pas")))))</f>
        <v/>
      </c>
      <c r="L61" s="2"/>
      <c r="M61" s="2"/>
      <c r="N61" s="2"/>
      <c r="O61" s="494" t="str">
        <f>IF(O58-O28=0,"",IF(O58-O28=1,"",IF(O58-O28=2,"",IF(O58-O28=-1,"",IF(O58-O28=-2,"","ne balance pas")))))</f>
        <v/>
      </c>
      <c r="S61" s="494" t="str">
        <f>IF(S58-S28=0,"",IF(S58-S28=1,"",IF(S58-S28=2,"",IF(S58-S28=-1,"",IF(S58-S28=-2,"","ne balance pas")))))</f>
        <v/>
      </c>
    </row>
    <row r="62" spans="1:22" ht="12.75" customHeight="1"/>
    <row r="63" spans="1:22" ht="12.75" customHeight="1">
      <c r="O63" s="114"/>
      <c r="S63" s="114"/>
    </row>
    <row r="64" spans="1:22"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sheetData>
  <sheetProtection algorithmName="SHA-512" hashValue="yNBtM1BbmfGOELDmTiEOkgu97ZWegvR09PZ+2eMQmnZLEh65YSrlzz1ssEkfMJTrr3ehwi8y3Q0GMHyiysZ5zw==" saltValue="89wowTswLaGTS5z/xvgeAg==" spinCount="100000" sheet="1" objects="1" scenarios="1" selectLockedCells="1"/>
  <mergeCells count="2">
    <mergeCell ref="I1:P1"/>
    <mergeCell ref="Q1:T1"/>
  </mergeCells>
  <phoneticPr fontId="0" type="noConversion"/>
  <printOptions horizontalCentered="1" verticalCentered="1"/>
  <pageMargins left="0.19685039370078741" right="0.19685039370078741" top="0.47244094488188981" bottom="0.19685039370078741" header="0.31496062992125984" footer="0.19685039370078741"/>
  <pageSetup scale="7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2">
    <pageSetUpPr fitToPage="1"/>
  </sheetPr>
  <dimension ref="A1:T59"/>
  <sheetViews>
    <sheetView showGridLines="0" workbookViewId="0">
      <selection activeCell="F46" sqref="F46"/>
    </sheetView>
  </sheetViews>
  <sheetFormatPr baseColWidth="10" defaultColWidth="9.1796875" defaultRowHeight="12.5"/>
  <cols>
    <col min="1" max="2" width="1.453125" customWidth="1"/>
    <col min="3" max="4" width="3.453125" customWidth="1"/>
    <col min="5" max="5" width="16.453125" customWidth="1"/>
    <col min="6" max="6" width="9.1796875" customWidth="1"/>
    <col min="7" max="7" width="15.1796875" customWidth="1"/>
    <col min="8" max="8" width="3.81640625" customWidth="1"/>
    <col min="9" max="9" width="1.54296875" customWidth="1"/>
    <col min="10" max="10" width="11.81640625" customWidth="1"/>
    <col min="11" max="11" width="1.54296875" customWidth="1"/>
    <col min="12" max="12" width="6.54296875" style="55" customWidth="1"/>
    <col min="13" max="13" width="1.54296875" customWidth="1"/>
    <col min="14" max="14" width="11.81640625" customWidth="1"/>
    <col min="15" max="15" width="1.54296875" customWidth="1"/>
    <col min="16" max="16" width="6.54296875" style="55" customWidth="1"/>
    <col min="17" max="17" width="1.54296875" customWidth="1"/>
    <col min="18" max="18" width="11.81640625" customWidth="1"/>
    <col min="19" max="19" width="1.54296875" customWidth="1"/>
    <col min="20" max="20" width="6.453125" customWidth="1"/>
    <col min="21" max="21" width="7.54296875" customWidth="1"/>
  </cols>
  <sheetData>
    <row r="1" spans="1:20" ht="7.5" customHeight="1">
      <c r="A1" s="794"/>
      <c r="B1" s="205"/>
      <c r="C1" s="205"/>
      <c r="D1" s="205"/>
      <c r="E1" s="205"/>
      <c r="F1" s="205"/>
      <c r="G1" s="205"/>
      <c r="H1" s="205"/>
      <c r="I1" s="205"/>
      <c r="J1" s="205"/>
      <c r="K1" s="205"/>
      <c r="L1" s="206"/>
      <c r="M1" s="205"/>
      <c r="N1" s="205"/>
      <c r="O1" s="205"/>
      <c r="P1" s="206"/>
      <c r="Q1" s="207"/>
      <c r="R1" s="207"/>
      <c r="S1" s="207"/>
      <c r="T1" s="207"/>
    </row>
    <row r="2" spans="1:20" ht="30.75" customHeight="1">
      <c r="A2" s="795"/>
      <c r="B2" s="207"/>
      <c r="C2" s="644" t="str">
        <f>CoûtFin!B1</f>
        <v>Nom d'entreprise</v>
      </c>
      <c r="D2" s="207"/>
      <c r="E2" s="207"/>
      <c r="F2" s="207"/>
      <c r="G2" s="207"/>
      <c r="H2" s="207"/>
      <c r="I2" s="207"/>
      <c r="J2" s="207"/>
      <c r="K2" s="207"/>
      <c r="L2" s="208"/>
      <c r="M2" s="207"/>
      <c r="N2" s="207"/>
      <c r="O2" s="207"/>
      <c r="P2" s="209"/>
      <c r="Q2" s="207"/>
      <c r="R2" s="207"/>
      <c r="S2" s="207"/>
      <c r="T2" s="207"/>
    </row>
    <row r="3" spans="1:20" ht="7.5" customHeight="1">
      <c r="A3" s="210"/>
      <c r="B3" s="211"/>
      <c r="C3" s="211"/>
      <c r="D3" s="211"/>
      <c r="E3" s="211"/>
      <c r="F3" s="211"/>
      <c r="G3" s="211"/>
      <c r="H3" s="211"/>
      <c r="I3" s="211"/>
      <c r="J3" s="211"/>
      <c r="K3" s="211"/>
      <c r="L3" s="212"/>
      <c r="M3" s="211"/>
      <c r="N3" s="211"/>
      <c r="O3" s="211"/>
      <c r="P3" s="211"/>
      <c r="Q3" s="211"/>
      <c r="R3" s="211"/>
      <c r="S3" s="211"/>
      <c r="T3" s="211"/>
    </row>
    <row r="4" spans="1:20">
      <c r="A4" s="34"/>
    </row>
    <row r="5" spans="1:20" ht="27" customHeight="1">
      <c r="A5" s="34"/>
      <c r="C5" s="793" t="s">
        <v>178</v>
      </c>
      <c r="D5" s="793"/>
      <c r="E5" s="793"/>
      <c r="F5" s="793"/>
      <c r="G5" s="793"/>
    </row>
    <row r="6" spans="1:20" ht="9" customHeight="1">
      <c r="A6" s="34"/>
      <c r="I6" s="36"/>
      <c r="J6" s="36"/>
      <c r="K6" s="36"/>
      <c r="M6" s="36"/>
      <c r="N6" s="36"/>
      <c r="O6" s="36"/>
      <c r="Q6" s="36"/>
      <c r="R6" s="36"/>
      <c r="S6" s="36"/>
      <c r="T6" s="55"/>
    </row>
    <row r="7" spans="1:20" ht="18.75" customHeight="1">
      <c r="A7" s="34"/>
      <c r="I7" s="57"/>
      <c r="J7" s="102" t="str">
        <f>Bil!K5</f>
        <v>An - 1</v>
      </c>
      <c r="K7" s="103"/>
      <c r="L7" s="104"/>
      <c r="M7" s="105"/>
      <c r="N7" s="102" t="str">
        <f>Bil!O5</f>
        <v>An - 2</v>
      </c>
      <c r="O7" s="36"/>
      <c r="Q7" s="105"/>
      <c r="R7" s="102" t="str">
        <f>Bil!S5</f>
        <v>An - 3</v>
      </c>
      <c r="S7" s="36"/>
      <c r="T7" s="55"/>
    </row>
    <row r="8" spans="1:20" ht="17.25" customHeight="1">
      <c r="A8" s="34"/>
      <c r="I8" s="36"/>
      <c r="J8" s="220">
        <f>Bil!K6</f>
        <v>46388</v>
      </c>
      <c r="K8" s="36"/>
      <c r="M8" s="36"/>
      <c r="N8" s="220">
        <f>Bil!O6</f>
        <v>46753</v>
      </c>
      <c r="O8" s="36"/>
      <c r="Q8" s="36"/>
      <c r="R8" s="220">
        <f>Bil!S6</f>
        <v>47119</v>
      </c>
      <c r="S8" s="36"/>
      <c r="T8" s="55"/>
    </row>
    <row r="9" spans="1:20" ht="9" customHeight="1">
      <c r="A9" s="34"/>
      <c r="I9" s="36"/>
      <c r="K9" s="36"/>
      <c r="M9" s="36"/>
      <c r="O9" s="36"/>
      <c r="Q9" s="36"/>
      <c r="S9" s="36"/>
      <c r="T9" s="55"/>
    </row>
    <row r="10" spans="1:20" ht="21" customHeight="1">
      <c r="A10" s="34"/>
      <c r="I10" s="36"/>
      <c r="J10" s="47"/>
      <c r="K10" s="36"/>
      <c r="M10" s="36"/>
      <c r="N10" s="47"/>
      <c r="O10" s="36"/>
      <c r="Q10" s="36"/>
      <c r="R10" s="47"/>
      <c r="S10" s="36"/>
      <c r="T10" s="55"/>
    </row>
    <row r="11" spans="1:20" ht="18.75" customHeight="1">
      <c r="A11" s="34"/>
      <c r="C11" s="3" t="s">
        <v>179</v>
      </c>
      <c r="D11" s="3"/>
      <c r="I11" s="36"/>
      <c r="J11" s="50">
        <f>'Vts&amp;Achts'!U8+'Vts&amp;Achts'!U15</f>
        <v>0</v>
      </c>
      <c r="K11" s="36"/>
      <c r="L11" s="55">
        <v>1</v>
      </c>
      <c r="M11" s="36"/>
      <c r="N11" s="50">
        <f>'Vts&amp;Achts'!U55+'Vts&amp;Achts'!U62</f>
        <v>0</v>
      </c>
      <c r="O11" s="36"/>
      <c r="P11" s="55">
        <v>1</v>
      </c>
      <c r="Q11" s="36"/>
      <c r="R11" s="50">
        <f>'Vts&amp;Achts'!U102+'Vts&amp;Achts'!U109</f>
        <v>0</v>
      </c>
      <c r="S11" s="36"/>
      <c r="T11" s="55">
        <v>1</v>
      </c>
    </row>
    <row r="12" spans="1:20" ht="18.75" customHeight="1">
      <c r="A12" s="34"/>
      <c r="I12" s="36"/>
      <c r="J12" s="50"/>
      <c r="K12" s="36"/>
      <c r="M12" s="36"/>
      <c r="N12" s="50"/>
      <c r="O12" s="36"/>
      <c r="Q12" s="36"/>
      <c r="R12" s="50"/>
      <c r="S12" s="36"/>
      <c r="T12" s="55"/>
    </row>
    <row r="13" spans="1:20" ht="18.75" customHeight="1">
      <c r="A13" s="34"/>
      <c r="C13" s="1" t="s">
        <v>180</v>
      </c>
      <c r="I13" s="36"/>
      <c r="J13" s="50"/>
      <c r="K13" s="36"/>
      <c r="M13" s="36"/>
      <c r="N13" s="50"/>
      <c r="O13" s="36"/>
      <c r="Q13" s="36"/>
      <c r="R13" s="50"/>
      <c r="S13" s="36"/>
      <c r="T13" s="55"/>
    </row>
    <row r="14" spans="1:20" ht="9" customHeight="1">
      <c r="A14" s="34"/>
      <c r="C14" s="1"/>
      <c r="I14" s="36"/>
      <c r="J14" s="50"/>
      <c r="K14" s="36"/>
      <c r="M14" s="36"/>
      <c r="N14" s="50"/>
      <c r="O14" s="36"/>
      <c r="Q14" s="36"/>
      <c r="R14" s="50"/>
      <c r="S14" s="36"/>
      <c r="T14" s="55"/>
    </row>
    <row r="15" spans="1:20" ht="18.75" customHeight="1">
      <c r="A15" s="34"/>
      <c r="C15" t="s">
        <v>181</v>
      </c>
      <c r="I15" s="36"/>
      <c r="J15" s="441">
        <f>Bil!G12</f>
        <v>0</v>
      </c>
      <c r="K15" s="36"/>
      <c r="L15" s="55" t="e">
        <f>J15/J$11</f>
        <v>#DIV/0!</v>
      </c>
      <c r="M15" s="36"/>
      <c r="N15" s="50">
        <f>J18</f>
        <v>0</v>
      </c>
      <c r="O15" s="36"/>
      <c r="P15" s="55" t="e">
        <f>N15/N$11</f>
        <v>#DIV/0!</v>
      </c>
      <c r="Q15" s="36"/>
      <c r="R15" s="50">
        <f>N18</f>
        <v>0</v>
      </c>
      <c r="S15" s="36"/>
      <c r="T15" s="55" t="e">
        <f>R15/R$11</f>
        <v>#DIV/0!</v>
      </c>
    </row>
    <row r="16" spans="1:20" ht="18.75" customHeight="1">
      <c r="A16" s="34"/>
      <c r="C16" s="94" t="s">
        <v>182</v>
      </c>
      <c r="D16" s="94"/>
      <c r="E16" t="s">
        <v>183</v>
      </c>
      <c r="I16" s="36"/>
      <c r="J16" s="50">
        <f>'Vts&amp;Achts'!U30+BdgCais1!T25</f>
        <v>0</v>
      </c>
      <c r="K16" s="36"/>
      <c r="L16" s="55" t="e">
        <f>J16/J$11</f>
        <v>#DIV/0!</v>
      </c>
      <c r="M16" s="36"/>
      <c r="N16" s="50">
        <f>'Vts&amp;Achts'!U77+BdgCais2!T25</f>
        <v>0</v>
      </c>
      <c r="O16" s="36"/>
      <c r="P16" s="55" t="e">
        <f>N16/N$11</f>
        <v>#DIV/0!</v>
      </c>
      <c r="Q16" s="36"/>
      <c r="R16" s="50">
        <f>'Vts&amp;Achts'!U124+BdgCais3!T25</f>
        <v>0</v>
      </c>
      <c r="S16" s="36"/>
      <c r="T16" s="55" t="e">
        <f>R16/R$11</f>
        <v>#DIV/0!</v>
      </c>
    </row>
    <row r="17" spans="1:20" ht="18.75" customHeight="1">
      <c r="A17" s="34"/>
      <c r="C17" s="94"/>
      <c r="D17" s="94"/>
      <c r="E17" t="s">
        <v>49</v>
      </c>
      <c r="I17" s="36"/>
      <c r="J17" s="50">
        <f>'Vts&amp;Achts'!U38+'Vts&amp;Achts'!U39</f>
        <v>0</v>
      </c>
      <c r="K17" s="36"/>
      <c r="L17" s="55" t="e">
        <f>J17/J$11</f>
        <v>#DIV/0!</v>
      </c>
      <c r="M17" s="36"/>
      <c r="N17" s="50">
        <f>'Vts&amp;Achts'!U85+'Vts&amp;Achts'!U86</f>
        <v>0</v>
      </c>
      <c r="O17" s="36"/>
      <c r="P17" s="55" t="e">
        <f>N17/N$11</f>
        <v>#DIV/0!</v>
      </c>
      <c r="Q17" s="36"/>
      <c r="R17" s="50">
        <f>'Vts&amp;Achts'!U132+'Vts&amp;Achts'!U133</f>
        <v>0</v>
      </c>
      <c r="S17" s="36"/>
      <c r="T17" s="55" t="e">
        <f>R17/R$11</f>
        <v>#DIV/0!</v>
      </c>
    </row>
    <row r="18" spans="1:20" ht="18.75" customHeight="1">
      <c r="A18" s="34"/>
      <c r="C18" s="94" t="s">
        <v>184</v>
      </c>
      <c r="D18" s="94"/>
      <c r="E18" t="s">
        <v>185</v>
      </c>
      <c r="I18" s="36"/>
      <c r="J18" s="50">
        <f>J15+BdgCais1!T25</f>
        <v>0</v>
      </c>
      <c r="K18" s="36"/>
      <c r="L18" s="55" t="e">
        <f>J18/J$11</f>
        <v>#DIV/0!</v>
      </c>
      <c r="M18" s="36"/>
      <c r="N18" s="50">
        <f>N15+BdgCais2!T25</f>
        <v>0</v>
      </c>
      <c r="O18" s="36"/>
      <c r="P18" s="55" t="e">
        <f>N18/N$11</f>
        <v>#DIV/0!</v>
      </c>
      <c r="Q18" s="36"/>
      <c r="R18" s="50">
        <f>R15+BdgCais3!T25</f>
        <v>0</v>
      </c>
      <c r="S18" s="36"/>
      <c r="T18" s="55" t="e">
        <f>R18/R$11</f>
        <v>#DIV/0!</v>
      </c>
    </row>
    <row r="19" spans="1:20" ht="6" customHeight="1">
      <c r="A19" s="34"/>
      <c r="I19" s="56"/>
      <c r="J19" s="120"/>
      <c r="K19" s="56"/>
      <c r="L19" s="59"/>
      <c r="M19" s="56"/>
      <c r="N19" s="120"/>
      <c r="O19" s="56"/>
      <c r="P19" s="59"/>
      <c r="Q19" s="56"/>
      <c r="R19" s="120"/>
      <c r="S19" s="56"/>
      <c r="T19" s="59"/>
    </row>
    <row r="20" spans="1:20" ht="21.75" customHeight="1">
      <c r="A20" s="34"/>
      <c r="I20" s="36"/>
      <c r="J20" s="50">
        <f>J15+J16+J17-J18</f>
        <v>0</v>
      </c>
      <c r="K20" s="36"/>
      <c r="L20" s="55" t="e">
        <f>J20/J$11</f>
        <v>#DIV/0!</v>
      </c>
      <c r="M20" s="36"/>
      <c r="N20" s="50">
        <f>N15+N16+N17-N18</f>
        <v>0</v>
      </c>
      <c r="O20" s="36"/>
      <c r="P20" s="55" t="e">
        <f>N20/N$11</f>
        <v>#DIV/0!</v>
      </c>
      <c r="Q20" s="36"/>
      <c r="R20" s="50">
        <f>R15+R16+R17-R18</f>
        <v>0</v>
      </c>
      <c r="S20" s="36"/>
      <c r="T20" s="55" t="e">
        <f>R20/R$11</f>
        <v>#DIV/0!</v>
      </c>
    </row>
    <row r="21" spans="1:20" ht="6" customHeight="1">
      <c r="A21" s="34"/>
      <c r="I21" s="60"/>
      <c r="J21" s="121"/>
      <c r="K21" s="60"/>
      <c r="L21" s="61"/>
      <c r="M21" s="60"/>
      <c r="N21" s="121"/>
      <c r="O21" s="60"/>
      <c r="P21" s="61"/>
      <c r="Q21" s="60"/>
      <c r="R21" s="121"/>
      <c r="S21" s="60"/>
      <c r="T21" s="61"/>
    </row>
    <row r="22" spans="1:20" ht="18.75" customHeight="1">
      <c r="A22" s="34"/>
      <c r="C22" s="3" t="s">
        <v>186</v>
      </c>
      <c r="D22" s="3"/>
      <c r="I22" s="36"/>
      <c r="J22" s="50">
        <f>+J11-J20</f>
        <v>0</v>
      </c>
      <c r="K22" s="36"/>
      <c r="L22" s="55" t="e">
        <f>J22/J$11</f>
        <v>#DIV/0!</v>
      </c>
      <c r="M22" s="36"/>
      <c r="N22" s="50">
        <f>+N11-N20</f>
        <v>0</v>
      </c>
      <c r="O22" s="36"/>
      <c r="P22" s="55" t="e">
        <f>N22/N$11</f>
        <v>#DIV/0!</v>
      </c>
      <c r="Q22" s="36"/>
      <c r="R22" s="50">
        <f>+R11-R20</f>
        <v>0</v>
      </c>
      <c r="S22" s="36"/>
      <c r="T22" s="55" t="e">
        <f>R22/R$11</f>
        <v>#DIV/0!</v>
      </c>
    </row>
    <row r="23" spans="1:20" ht="6" customHeight="1">
      <c r="A23" s="34"/>
      <c r="C23" s="33"/>
      <c r="D23" s="33"/>
      <c r="E23" s="33"/>
      <c r="F23" s="33"/>
      <c r="G23" s="33"/>
      <c r="I23" s="56"/>
      <c r="J23" s="120"/>
      <c r="K23" s="56"/>
      <c r="L23" s="59"/>
      <c r="M23" s="56"/>
      <c r="N23" s="120"/>
      <c r="O23" s="56"/>
      <c r="P23" s="59"/>
      <c r="Q23" s="56"/>
      <c r="R23" s="120"/>
      <c r="S23" s="56"/>
      <c r="T23" s="59"/>
    </row>
    <row r="24" spans="1:20" ht="18.75" customHeight="1">
      <c r="A24" s="34"/>
      <c r="I24" s="36"/>
      <c r="J24" s="50"/>
      <c r="K24" s="36"/>
      <c r="M24" s="36"/>
      <c r="N24" s="50"/>
      <c r="O24" s="36"/>
      <c r="Q24" s="36"/>
      <c r="R24" s="50"/>
      <c r="S24" s="36"/>
      <c r="T24" s="55"/>
    </row>
    <row r="25" spans="1:20" ht="18.75" customHeight="1">
      <c r="A25" s="34"/>
      <c r="C25" s="1" t="s">
        <v>187</v>
      </c>
      <c r="D25" s="1"/>
      <c r="I25" s="36"/>
      <c r="J25" s="50"/>
      <c r="K25" s="36"/>
      <c r="M25" s="36"/>
      <c r="N25" s="50"/>
      <c r="O25" s="36"/>
      <c r="Q25" s="36"/>
      <c r="R25" s="50"/>
      <c r="S25" s="36"/>
      <c r="T25" s="55"/>
    </row>
    <row r="26" spans="1:20" ht="18.75" customHeight="1">
      <c r="A26" s="34"/>
      <c r="I26" s="36"/>
      <c r="J26" s="50"/>
      <c r="K26" s="36"/>
      <c r="M26" s="36"/>
      <c r="N26" s="50"/>
      <c r="O26" s="36"/>
      <c r="Q26" s="36"/>
      <c r="R26" s="50"/>
      <c r="S26" s="36"/>
      <c r="T26" s="55"/>
    </row>
    <row r="27" spans="1:20" ht="18.75" customHeight="1">
      <c r="A27" s="34"/>
      <c r="D27" s="175" t="s">
        <v>188</v>
      </c>
      <c r="I27" s="36"/>
      <c r="J27" s="50">
        <f>annxRés!J27</f>
        <v>0</v>
      </c>
      <c r="K27" s="36"/>
      <c r="L27" s="62" t="e">
        <f>J27/J$11</f>
        <v>#DIV/0!</v>
      </c>
      <c r="M27" s="36"/>
      <c r="N27" s="50">
        <f>annxRés!N27</f>
        <v>0</v>
      </c>
      <c r="O27" s="36"/>
      <c r="P27" s="62" t="e">
        <f>N27/N$11</f>
        <v>#DIV/0!</v>
      </c>
      <c r="Q27" s="36"/>
      <c r="R27" s="50">
        <f>annxRés!S27</f>
        <v>0</v>
      </c>
      <c r="S27" s="36"/>
      <c r="T27" s="62" t="e">
        <f>R27/R$11</f>
        <v>#DIV/0!</v>
      </c>
    </row>
    <row r="28" spans="1:20" ht="18.75" customHeight="1">
      <c r="A28" s="34"/>
      <c r="D28" t="s">
        <v>16</v>
      </c>
      <c r="I28" s="36"/>
      <c r="J28" s="50">
        <f>annxRés!J41</f>
        <v>0</v>
      </c>
      <c r="K28" s="36"/>
      <c r="L28" s="55" t="e">
        <f>J28/J$11</f>
        <v>#DIV/0!</v>
      </c>
      <c r="M28" s="36"/>
      <c r="N28" s="50">
        <f>annxRés!N41</f>
        <v>0</v>
      </c>
      <c r="O28" s="36"/>
      <c r="P28" s="55" t="e">
        <f>N28/N$11</f>
        <v>#DIV/0!</v>
      </c>
      <c r="Q28" s="36"/>
      <c r="R28" s="50">
        <f>annxRés!S41</f>
        <v>0</v>
      </c>
      <c r="S28" s="36"/>
      <c r="T28" s="55" t="e">
        <f>R28/R$11</f>
        <v>#DIV/0!</v>
      </c>
    </row>
    <row r="29" spans="1:20" ht="18.75" customHeight="1">
      <c r="A29" s="34"/>
      <c r="D29" t="s">
        <v>82</v>
      </c>
      <c r="I29" s="36"/>
      <c r="J29" s="50">
        <f>annxRés!J49</f>
        <v>0</v>
      </c>
      <c r="K29" s="36"/>
      <c r="L29" s="55" t="e">
        <f>J29/J$11</f>
        <v>#DIV/0!</v>
      </c>
      <c r="M29" s="36"/>
      <c r="N29" s="50">
        <f>annxRés!N49</f>
        <v>0</v>
      </c>
      <c r="O29" s="36"/>
      <c r="P29" s="55" t="e">
        <f>N29/N$11</f>
        <v>#DIV/0!</v>
      </c>
      <c r="Q29" s="36"/>
      <c r="R29" s="50">
        <f>annxRés!S49</f>
        <v>0</v>
      </c>
      <c r="S29" s="36"/>
      <c r="T29" s="55" t="e">
        <f>R29/R$11</f>
        <v>#DIV/0!</v>
      </c>
    </row>
    <row r="30" spans="1:20" ht="6" customHeight="1">
      <c r="A30" s="34"/>
      <c r="I30" s="56"/>
      <c r="J30" s="120"/>
      <c r="K30" s="56"/>
      <c r="L30" s="59"/>
      <c r="M30" s="56"/>
      <c r="N30" s="120"/>
      <c r="O30" s="56"/>
      <c r="P30" s="59"/>
      <c r="Q30" s="56"/>
      <c r="R30" s="120"/>
      <c r="S30" s="56"/>
      <c r="T30" s="59"/>
    </row>
    <row r="31" spans="1:20" ht="18.75" customHeight="1">
      <c r="A31" s="34"/>
      <c r="F31" t="s">
        <v>189</v>
      </c>
      <c r="I31" s="221"/>
      <c r="J31" s="50">
        <f>SUM(J25:J30)</f>
        <v>0</v>
      </c>
      <c r="K31" s="221"/>
      <c r="L31" s="55" t="e">
        <f>J31/J$11</f>
        <v>#DIV/0!</v>
      </c>
      <c r="M31" s="221"/>
      <c r="N31" s="50">
        <f>SUM(N25:N30)</f>
        <v>0</v>
      </c>
      <c r="O31" s="221"/>
      <c r="P31" s="55" t="e">
        <f>N31/N$11</f>
        <v>#DIV/0!</v>
      </c>
      <c r="Q31" s="221"/>
      <c r="R31" s="50">
        <f>SUM(R25:R30)</f>
        <v>0</v>
      </c>
      <c r="S31" s="221"/>
      <c r="T31" s="55" t="e">
        <f>R31/R$11</f>
        <v>#DIV/0!</v>
      </c>
    </row>
    <row r="32" spans="1:20" ht="6" customHeight="1">
      <c r="A32" s="34"/>
      <c r="I32" s="60"/>
      <c r="J32" s="122"/>
      <c r="K32" s="60"/>
      <c r="L32" s="61"/>
      <c r="M32" s="60"/>
      <c r="N32" s="122"/>
      <c r="O32" s="60"/>
      <c r="P32" s="61"/>
      <c r="Q32" s="60"/>
      <c r="R32" s="122"/>
      <c r="S32" s="60"/>
      <c r="T32" s="61"/>
    </row>
    <row r="33" spans="1:20" ht="23.25" customHeight="1">
      <c r="A33" s="34"/>
      <c r="C33" t="s">
        <v>190</v>
      </c>
      <c r="G33" s="175"/>
      <c r="H33" s="175"/>
      <c r="I33" s="221"/>
      <c r="J33" s="50">
        <f>J22-J31</f>
        <v>0</v>
      </c>
      <c r="K33" s="221"/>
      <c r="L33" s="55" t="e">
        <f>J33/J$11</f>
        <v>#DIV/0!</v>
      </c>
      <c r="M33" s="221"/>
      <c r="N33" s="50">
        <f>N22-N31</f>
        <v>0</v>
      </c>
      <c r="O33" s="221"/>
      <c r="P33" s="55" t="e">
        <f>N33/N$11</f>
        <v>#DIV/0!</v>
      </c>
      <c r="Q33" s="221"/>
      <c r="R33" s="50">
        <f>R22-R31</f>
        <v>0</v>
      </c>
      <c r="S33" s="221"/>
      <c r="T33" s="55" t="e">
        <f>R33/R$11</f>
        <v>#DIV/0!</v>
      </c>
    </row>
    <row r="34" spans="1:20" ht="24" customHeight="1">
      <c r="A34" s="34"/>
      <c r="D34" t="s">
        <v>191</v>
      </c>
      <c r="G34" s="175"/>
      <c r="H34" s="175"/>
      <c r="I34" s="221"/>
      <c r="J34" s="50">
        <f>Amor!G14</f>
        <v>0</v>
      </c>
      <c r="K34" s="221"/>
      <c r="L34" s="55" t="e">
        <f>J34/J$11</f>
        <v>#DIV/0!</v>
      </c>
      <c r="M34" s="221"/>
      <c r="N34" s="50">
        <f>Amor!G27</f>
        <v>0</v>
      </c>
      <c r="O34" s="221"/>
      <c r="P34" s="55" t="e">
        <f>N34/N$11</f>
        <v>#DIV/0!</v>
      </c>
      <c r="Q34" s="221"/>
      <c r="R34" s="50">
        <f>Amor!G40</f>
        <v>0</v>
      </c>
      <c r="S34" s="221"/>
      <c r="T34" s="55" t="e">
        <f>R34/R$11</f>
        <v>#DIV/0!</v>
      </c>
    </row>
    <row r="35" spans="1:20" ht="6" customHeight="1">
      <c r="A35" s="34"/>
      <c r="G35" s="175"/>
      <c r="H35" s="175"/>
      <c r="I35" s="222"/>
      <c r="J35" s="120"/>
      <c r="K35" s="222"/>
      <c r="L35" s="59"/>
      <c r="M35" s="222"/>
      <c r="N35" s="120"/>
      <c r="O35" s="222"/>
      <c r="P35" s="59"/>
      <c r="Q35" s="222"/>
      <c r="R35" s="120"/>
      <c r="S35" s="222"/>
      <c r="T35" s="59"/>
    </row>
    <row r="36" spans="1:20" ht="21" customHeight="1">
      <c r="A36" s="34"/>
      <c r="C36" s="95" t="s">
        <v>192</v>
      </c>
      <c r="G36" s="175"/>
      <c r="H36" s="175"/>
      <c r="I36" s="221"/>
      <c r="J36" s="50">
        <f>J33-J34</f>
        <v>0</v>
      </c>
      <c r="K36" s="221"/>
      <c r="L36" s="55" t="e">
        <f>J36/J$11</f>
        <v>#DIV/0!</v>
      </c>
      <c r="M36" s="221"/>
      <c r="N36" s="50">
        <f>N33-N34</f>
        <v>0</v>
      </c>
      <c r="O36" s="221"/>
      <c r="P36" s="55" t="e">
        <f>N36/N$11</f>
        <v>#DIV/0!</v>
      </c>
      <c r="Q36" s="221"/>
      <c r="R36" s="50">
        <f>R33-R34</f>
        <v>0</v>
      </c>
      <c r="S36" s="221"/>
      <c r="T36" s="55" t="e">
        <f>R36/R$11</f>
        <v>#DIV/0!</v>
      </c>
    </row>
    <row r="37" spans="1:20" ht="6.75" customHeight="1">
      <c r="A37" s="34"/>
      <c r="C37" s="63"/>
      <c r="D37" s="63"/>
      <c r="E37" s="63"/>
      <c r="F37" s="63"/>
      <c r="G37" s="223"/>
      <c r="H37" s="175"/>
      <c r="I37" s="222"/>
      <c r="J37" s="120"/>
      <c r="K37" s="222"/>
      <c r="L37" s="59"/>
      <c r="M37" s="222"/>
      <c r="N37" s="120"/>
      <c r="O37" s="222"/>
      <c r="P37" s="59"/>
      <c r="Q37" s="222"/>
      <c r="R37" s="120"/>
      <c r="S37" s="222"/>
      <c r="T37" s="59"/>
    </row>
    <row r="38" spans="1:20" ht="18.75" customHeight="1">
      <c r="A38" s="34"/>
      <c r="C38" t="s">
        <v>193</v>
      </c>
      <c r="G38" s="175"/>
      <c r="H38" s="175"/>
      <c r="I38" s="221"/>
      <c r="J38" s="50"/>
      <c r="K38" s="221"/>
      <c r="M38" s="221"/>
      <c r="N38" s="50"/>
      <c r="O38" s="221"/>
      <c r="Q38" s="221"/>
      <c r="R38" s="50"/>
      <c r="S38" s="221"/>
      <c r="T38" s="55"/>
    </row>
    <row r="39" spans="1:20" ht="18.75" customHeight="1">
      <c r="A39" s="34"/>
      <c r="D39" t="s">
        <v>59</v>
      </c>
      <c r="G39" s="175"/>
      <c r="H39" s="175"/>
      <c r="I39" s="221"/>
      <c r="J39" s="50">
        <f>BdgCais1!$T8</f>
        <v>0</v>
      </c>
      <c r="K39" s="221"/>
      <c r="L39" s="55" t="e">
        <f>J39/J$11</f>
        <v>#DIV/0!</v>
      </c>
      <c r="M39" s="221"/>
      <c r="N39" s="50">
        <f>BdgCais2!T8</f>
        <v>0</v>
      </c>
      <c r="O39" s="221"/>
      <c r="P39" s="55" t="e">
        <f>N39/N$11</f>
        <v>#DIV/0!</v>
      </c>
      <c r="Q39" s="221"/>
      <c r="R39" s="50">
        <f>BdgCais3!T8</f>
        <v>0</v>
      </c>
      <c r="S39" s="221"/>
      <c r="T39" s="55" t="e">
        <f>R39/R$11</f>
        <v>#DIV/0!</v>
      </c>
    </row>
    <row r="40" spans="1:20" ht="18.75" customHeight="1">
      <c r="A40" s="34"/>
      <c r="D40" t="s">
        <v>194</v>
      </c>
      <c r="G40" s="175"/>
      <c r="H40" s="175"/>
      <c r="I40" s="221"/>
      <c r="J40" s="50">
        <f>BdgCais1!$T9+empr_cal!CT17</f>
        <v>0</v>
      </c>
      <c r="K40" s="221"/>
      <c r="L40" s="55" t="e">
        <f>J40/J$11</f>
        <v>#DIV/0!</v>
      </c>
      <c r="M40" s="221"/>
      <c r="N40" s="50">
        <f>BdgCais2!T9</f>
        <v>0</v>
      </c>
      <c r="O40" s="221"/>
      <c r="P40" s="55" t="e">
        <f>N40/N$11</f>
        <v>#DIV/0!</v>
      </c>
      <c r="Q40" s="221"/>
      <c r="R40" s="50">
        <f>BdgCais3!T9</f>
        <v>0</v>
      </c>
      <c r="S40" s="221"/>
      <c r="T40" s="55" t="e">
        <f>R40/R$11</f>
        <v>#DIV/0!</v>
      </c>
    </row>
    <row r="41" spans="1:20" ht="5.25" customHeight="1">
      <c r="A41" s="34"/>
      <c r="G41" s="175"/>
      <c r="H41" s="175"/>
      <c r="I41" s="222"/>
      <c r="J41" s="120"/>
      <c r="K41" s="222"/>
      <c r="L41" s="59"/>
      <c r="M41" s="222"/>
      <c r="N41" s="120"/>
      <c r="O41" s="222"/>
      <c r="P41" s="59"/>
      <c r="Q41" s="222"/>
      <c r="R41" s="120"/>
      <c r="S41" s="222"/>
      <c r="T41" s="59"/>
    </row>
    <row r="42" spans="1:20" ht="18.75" customHeight="1">
      <c r="A42" s="34"/>
      <c r="F42" t="s">
        <v>195</v>
      </c>
      <c r="G42" s="175"/>
      <c r="H42" s="175"/>
      <c r="I42" s="221"/>
      <c r="J42" s="50">
        <f>SUM(J38:J41)</f>
        <v>0</v>
      </c>
      <c r="K42" s="221"/>
      <c r="L42" s="55" t="e">
        <f>J42/J$11</f>
        <v>#DIV/0!</v>
      </c>
      <c r="M42" s="221"/>
      <c r="N42" s="50">
        <f>SUM(N38:N41)</f>
        <v>0</v>
      </c>
      <c r="O42" s="221"/>
      <c r="P42" s="55" t="e">
        <f>N42/N$11</f>
        <v>#DIV/0!</v>
      </c>
      <c r="Q42" s="221"/>
      <c r="R42" s="50">
        <f>SUM(R38:R41)</f>
        <v>0</v>
      </c>
      <c r="S42" s="221"/>
      <c r="T42" s="55" t="e">
        <f>R42/R$11</f>
        <v>#DIV/0!</v>
      </c>
    </row>
    <row r="43" spans="1:20" ht="6" customHeight="1">
      <c r="A43" s="34"/>
      <c r="G43" s="175"/>
      <c r="H43" s="175"/>
      <c r="I43" s="221"/>
      <c r="J43" s="50"/>
      <c r="K43" s="221"/>
      <c r="M43" s="221"/>
      <c r="N43" s="50"/>
      <c r="O43" s="221"/>
      <c r="Q43" s="221"/>
      <c r="R43" s="50"/>
      <c r="S43" s="221"/>
      <c r="T43" s="55"/>
    </row>
    <row r="44" spans="1:20" ht="18.75" customHeight="1">
      <c r="A44" s="34"/>
      <c r="C44" s="64" t="s">
        <v>196</v>
      </c>
      <c r="D44" s="64"/>
      <c r="F44" s="92" t="s">
        <v>197</v>
      </c>
      <c r="G44" s="175"/>
      <c r="H44" s="175"/>
      <c r="I44" s="221"/>
      <c r="J44" s="50">
        <f>J36+J42</f>
        <v>0</v>
      </c>
      <c r="K44" s="221"/>
      <c r="L44" s="62"/>
      <c r="M44" s="221"/>
      <c r="N44" s="50">
        <f>N36+N42</f>
        <v>0</v>
      </c>
      <c r="O44" s="221"/>
      <c r="P44" s="62"/>
      <c r="Q44" s="221"/>
      <c r="R44" s="50">
        <f>R36+R42</f>
        <v>0</v>
      </c>
      <c r="S44" s="221"/>
      <c r="T44" s="62"/>
    </row>
    <row r="45" spans="1:20" ht="26.25" customHeight="1">
      <c r="A45" s="34"/>
      <c r="C45" s="63"/>
      <c r="D45" s="63"/>
      <c r="E45" s="63"/>
      <c r="F45" s="63"/>
      <c r="G45" s="223"/>
      <c r="H45" s="175"/>
      <c r="I45" s="222"/>
      <c r="J45" s="120"/>
      <c r="K45" s="222"/>
      <c r="L45" s="59"/>
      <c r="M45" s="222"/>
      <c r="N45" s="120"/>
      <c r="O45" s="222"/>
      <c r="P45" s="59"/>
      <c r="Q45" s="222"/>
      <c r="R45" s="120"/>
      <c r="S45" s="222"/>
      <c r="T45" s="59"/>
    </row>
    <row r="46" spans="1:20" ht="21.75" customHeight="1">
      <c r="A46" s="34"/>
      <c r="D46" s="92" t="s">
        <v>513</v>
      </c>
      <c r="F46" s="690">
        <v>0.20499999999999999</v>
      </c>
      <c r="G46" s="689"/>
      <c r="H46" s="175"/>
      <c r="I46" s="221"/>
      <c r="J46" s="50">
        <f>ROUND((IF(J44&gt;0,(J44*F46),"0")),0)</f>
        <v>0</v>
      </c>
      <c r="K46" s="221"/>
      <c r="L46" s="62"/>
      <c r="M46" s="221"/>
      <c r="N46" s="50">
        <f>ROUND((IF(N44&gt;0,(N44*F46),"0")),0)</f>
        <v>0</v>
      </c>
      <c r="O46" s="221"/>
      <c r="P46" s="62"/>
      <c r="Q46" s="221"/>
      <c r="R46" s="50">
        <f>ROUND((IF(R44&gt;0,(R44*F46),"0")),0)</f>
        <v>0</v>
      </c>
      <c r="S46" s="221"/>
      <c r="T46" s="62"/>
    </row>
    <row r="47" spans="1:20" ht="6" customHeight="1" thickBot="1">
      <c r="A47" s="65"/>
      <c r="B47" s="64"/>
      <c r="C47" s="64"/>
      <c r="D47" s="64"/>
      <c r="G47" s="175"/>
      <c r="H47" s="175"/>
      <c r="I47" s="224"/>
      <c r="J47" s="123"/>
      <c r="K47" s="224"/>
      <c r="L47" s="66"/>
      <c r="M47" s="224"/>
      <c r="N47" s="123"/>
      <c r="O47" s="224"/>
      <c r="P47" s="66"/>
      <c r="Q47" s="224"/>
      <c r="R47" s="123"/>
      <c r="S47" s="224"/>
      <c r="T47" s="66"/>
    </row>
    <row r="48" spans="1:20" ht="26.25" customHeight="1">
      <c r="A48" s="34"/>
      <c r="B48" s="67"/>
      <c r="C48" s="93" t="s">
        <v>198</v>
      </c>
      <c r="D48" s="64"/>
      <c r="G48" s="175"/>
      <c r="H48" s="175"/>
      <c r="I48" s="225"/>
      <c r="J48" s="118">
        <f>J44-J46</f>
        <v>0</v>
      </c>
      <c r="K48" s="225"/>
      <c r="L48" s="68" t="e">
        <f>J48/J$11</f>
        <v>#DIV/0!</v>
      </c>
      <c r="M48" s="225"/>
      <c r="N48" s="118">
        <f>N44-N46</f>
        <v>0</v>
      </c>
      <c r="O48" s="225"/>
      <c r="P48" s="68" t="e">
        <f>N48/N$11</f>
        <v>#DIV/0!</v>
      </c>
      <c r="Q48" s="225"/>
      <c r="R48" s="118">
        <f>R44-R46</f>
        <v>0</v>
      </c>
      <c r="S48" s="225"/>
      <c r="T48" s="68" t="e">
        <f>R48/R$11</f>
        <v>#DIV/0!</v>
      </c>
    </row>
    <row r="49" spans="1:20" ht="6.75" customHeight="1" thickBot="1">
      <c r="A49" s="34"/>
      <c r="B49" s="69"/>
      <c r="C49" s="70"/>
      <c r="D49" s="70"/>
      <c r="E49" s="70"/>
      <c r="F49" s="70"/>
      <c r="G49" s="226"/>
      <c r="H49" s="175"/>
      <c r="I49" s="224"/>
      <c r="J49" s="124"/>
      <c r="K49" s="224"/>
      <c r="L49" s="66"/>
      <c r="M49" s="224"/>
      <c r="N49" s="124"/>
      <c r="O49" s="224"/>
      <c r="P49" s="66"/>
      <c r="Q49" s="224"/>
      <c r="R49" s="124"/>
      <c r="S49" s="224"/>
      <c r="T49" s="66"/>
    </row>
    <row r="50" spans="1:20" ht="9.75" customHeight="1">
      <c r="A50" s="34"/>
      <c r="G50" s="175"/>
      <c r="H50" s="175"/>
      <c r="I50" s="221"/>
      <c r="J50" s="221"/>
      <c r="K50" s="221"/>
      <c r="M50" s="221"/>
      <c r="N50" s="221"/>
      <c r="O50" s="221"/>
      <c r="Q50" s="221"/>
      <c r="R50" s="221"/>
      <c r="S50" s="221"/>
      <c r="T50" s="55"/>
    </row>
    <row r="51" spans="1:20">
      <c r="A51" s="34"/>
      <c r="G51" s="175"/>
      <c r="H51" s="175"/>
      <c r="I51" s="175"/>
      <c r="J51" s="175"/>
      <c r="K51" s="175"/>
      <c r="M51" s="175"/>
      <c r="N51" s="175"/>
      <c r="O51" s="175"/>
      <c r="Q51" s="175"/>
      <c r="R51" s="175"/>
      <c r="S51" s="175"/>
      <c r="T51" s="55"/>
    </row>
    <row r="52" spans="1:20" ht="21.75" customHeight="1">
      <c r="A52" s="34"/>
      <c r="C52" t="s">
        <v>199</v>
      </c>
      <c r="G52" s="175"/>
      <c r="H52" s="175"/>
      <c r="I52" s="175"/>
      <c r="J52" s="227" t="e">
        <f>J22/J11</f>
        <v>#DIV/0!</v>
      </c>
      <c r="K52" s="175"/>
      <c r="M52" s="175"/>
      <c r="N52" s="227" t="e">
        <f>N22/N11</f>
        <v>#DIV/0!</v>
      </c>
      <c r="O52" s="175"/>
      <c r="Q52" s="175"/>
      <c r="R52" s="227" t="e">
        <f>R22/R11</f>
        <v>#DIV/0!</v>
      </c>
      <c r="S52" s="175"/>
      <c r="T52" s="55"/>
    </row>
    <row r="53" spans="1:20" ht="21.75" customHeight="1">
      <c r="A53" s="34"/>
      <c r="C53" t="s">
        <v>200</v>
      </c>
      <c r="G53" s="175"/>
      <c r="H53" s="175"/>
      <c r="I53" s="175"/>
      <c r="J53" s="227" t="e">
        <f>J48/J11</f>
        <v>#DIV/0!</v>
      </c>
      <c r="K53" s="175"/>
      <c r="M53" s="175"/>
      <c r="N53" s="227" t="e">
        <f>N48/N11</f>
        <v>#DIV/0!</v>
      </c>
      <c r="O53" s="175"/>
      <c r="Q53" s="175"/>
      <c r="R53" s="227" t="e">
        <f>R48/R11</f>
        <v>#DIV/0!</v>
      </c>
      <c r="S53" s="175"/>
      <c r="T53" s="55"/>
    </row>
    <row r="54" spans="1:20" ht="21.75" customHeight="1">
      <c r="A54" s="34"/>
      <c r="C54" t="s">
        <v>201</v>
      </c>
      <c r="G54" s="175"/>
      <c r="H54" s="175"/>
      <c r="I54" s="175"/>
      <c r="J54" s="228" t="e">
        <f>ROUND(((Bil!K16-Bil!K12)/Bil!K37),1)</f>
        <v>#DIV/0!</v>
      </c>
      <c r="K54" s="175"/>
      <c r="M54" s="175"/>
      <c r="N54" s="228" t="e">
        <f>ROUND(((Bil!O16-Bil!O12)/Bil!O37),1)</f>
        <v>#DIV/0!</v>
      </c>
      <c r="O54" s="175"/>
      <c r="Q54" s="175"/>
      <c r="R54" s="228" t="e">
        <f>ROUND(((Bil!S16-Bil!S12)/Bil!S37),1)</f>
        <v>#DIV/0!</v>
      </c>
      <c r="S54" s="175"/>
      <c r="T54" s="55"/>
    </row>
    <row r="55" spans="1:20" ht="21.75" customHeight="1">
      <c r="A55" s="34"/>
      <c r="C55" t="s">
        <v>202</v>
      </c>
      <c r="G55" s="175"/>
      <c r="H55" s="175"/>
      <c r="I55" s="175"/>
      <c r="J55" s="227" t="e">
        <f>Bil!K44/Bil!K28</f>
        <v>#DIV/0!</v>
      </c>
      <c r="K55" s="175"/>
      <c r="M55" s="175"/>
      <c r="N55" s="227" t="e">
        <f>Bil!O44/Bil!O28</f>
        <v>#DIV/0!</v>
      </c>
      <c r="O55" s="175"/>
      <c r="Q55" s="175"/>
      <c r="R55" s="227" t="e">
        <f>Bil!S44/Bil!S28</f>
        <v>#DIV/0!</v>
      </c>
      <c r="S55" s="175"/>
      <c r="T55" s="55"/>
    </row>
    <row r="56" spans="1:20" ht="21.75" customHeight="1">
      <c r="A56" s="34"/>
      <c r="C56" t="s">
        <v>203</v>
      </c>
      <c r="G56" s="175"/>
      <c r="H56" s="175"/>
      <c r="I56" s="175"/>
      <c r="J56" s="620" t="e">
        <f>'Pt Mrt'!G20</f>
        <v>#DIV/0!</v>
      </c>
      <c r="K56" s="169"/>
      <c r="L56" s="157"/>
      <c r="M56" s="169"/>
      <c r="N56" s="620" t="e">
        <f>'Pt Mrt'!M20</f>
        <v>#DIV/0!</v>
      </c>
      <c r="O56" s="169"/>
      <c r="Q56" s="169"/>
      <c r="R56" s="620" t="e">
        <f>'Pt Mrt'!S20</f>
        <v>#DIV/0!</v>
      </c>
      <c r="S56" s="169"/>
      <c r="T56" s="55"/>
    </row>
    <row r="57" spans="1:20" ht="18" customHeight="1">
      <c r="A57" s="41"/>
      <c r="B57" s="33"/>
      <c r="C57" s="33"/>
      <c r="D57" s="33"/>
      <c r="E57" s="33"/>
      <c r="F57" s="33"/>
      <c r="G57" s="33"/>
      <c r="H57" s="33"/>
      <c r="I57" s="33"/>
      <c r="J57" s="33"/>
      <c r="K57" s="33"/>
      <c r="L57" s="33"/>
      <c r="M57" s="33"/>
      <c r="N57" s="33"/>
      <c r="O57" s="33"/>
      <c r="P57" s="33"/>
      <c r="Q57" s="33"/>
      <c r="R57" s="33"/>
      <c r="S57" s="33"/>
      <c r="T57" s="59"/>
    </row>
    <row r="58" spans="1:20" ht="18" customHeight="1"/>
    <row r="59" spans="1:20" ht="18" customHeight="1"/>
  </sheetData>
  <sheetProtection algorithmName="SHA-512" hashValue="lXVvzAOWMoOerjxb8jNM4PQ+68AJ7BpCrso8KIfpe6bqVJcazICbMOar5YLotK9XFTI6jxiJgPg+4QAUh6cAdg==" saltValue="IhC+OLYQtuhjMWUIynEB/Q==" spinCount="100000" sheet="1" objects="1" scenarios="1" selectLockedCells="1"/>
  <mergeCells count="2">
    <mergeCell ref="C5:G5"/>
    <mergeCell ref="A1:A2"/>
  </mergeCells>
  <phoneticPr fontId="0" type="noConversion"/>
  <printOptions horizontalCentered="1" verticalCentered="1"/>
  <pageMargins left="0.19685039370078741" right="0.19685039370078741" top="0.47244094488188981" bottom="0.19685039370078741" header="0.31496062992125984" footer="0.19685039370078741"/>
  <pageSetup scale="8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3">
    <pageSetUpPr fitToPage="1"/>
  </sheetPr>
  <dimension ref="A1:AF55"/>
  <sheetViews>
    <sheetView showGridLines="0" workbookViewId="0">
      <selection sqref="A1:A2"/>
    </sheetView>
  </sheetViews>
  <sheetFormatPr baseColWidth="10" defaultColWidth="9.1796875" defaultRowHeight="12.5"/>
  <cols>
    <col min="1" max="1" width="1.453125" style="2" customWidth="1"/>
    <col min="2" max="2" width="1.81640625" style="2" customWidth="1"/>
    <col min="3" max="3" width="3.54296875" style="2" customWidth="1"/>
    <col min="4" max="4" width="3.81640625" style="2" customWidth="1"/>
    <col min="5" max="6" width="9.1796875" style="2" customWidth="1"/>
    <col min="7" max="7" width="15.54296875" style="2" customWidth="1"/>
    <col min="8" max="8" width="3.54296875" style="2" customWidth="1"/>
    <col min="9" max="9" width="1.54296875" style="2" customWidth="1"/>
    <col min="10" max="10" width="11.453125" style="2" bestFit="1" customWidth="1"/>
    <col min="11" max="11" width="1.453125" style="2" customWidth="1"/>
    <col min="12" max="12" width="6.453125" style="2" customWidth="1"/>
    <col min="13" max="13" width="1.54296875" style="2" customWidth="1"/>
    <col min="14" max="14" width="11.453125" style="2" bestFit="1" customWidth="1"/>
    <col min="15" max="15" width="1.453125" style="2" customWidth="1"/>
    <col min="16" max="16" width="6.54296875" style="2" customWidth="1"/>
    <col min="17" max="17" width="1.54296875" style="2" customWidth="1"/>
    <col min="18" max="18" width="1.453125" style="2" customWidth="1"/>
    <col min="19" max="19" width="10.81640625" style="2" customWidth="1"/>
    <col min="20" max="20" width="1.453125" style="2" customWidth="1"/>
    <col min="21" max="21" width="6.453125" style="2" customWidth="1"/>
    <col min="22" max="22" width="1.81640625" style="2" customWidth="1"/>
    <col min="23" max="25" width="9.1796875" style="2"/>
    <col min="26" max="26" width="31" style="2" customWidth="1"/>
    <col min="27" max="27" width="20.54296875" style="2" customWidth="1"/>
    <col min="28" max="16384" width="9.1796875" style="2"/>
  </cols>
  <sheetData>
    <row r="1" spans="1:32" ht="7.5" customHeight="1">
      <c r="A1" s="796"/>
      <c r="B1" s="214"/>
      <c r="C1" s="214"/>
      <c r="D1" s="214"/>
      <c r="E1" s="214"/>
      <c r="F1" s="214"/>
      <c r="G1" s="214"/>
      <c r="H1" s="214"/>
      <c r="I1" s="214"/>
      <c r="J1" s="214"/>
      <c r="K1" s="214"/>
      <c r="L1" s="214"/>
      <c r="M1" s="214"/>
      <c r="N1" s="214"/>
      <c r="O1" s="214"/>
      <c r="P1" s="214"/>
      <c r="Q1" s="214"/>
      <c r="R1" s="214"/>
      <c r="S1" s="214"/>
      <c r="T1" s="214"/>
      <c r="U1" s="214"/>
      <c r="V1" s="214"/>
    </row>
    <row r="2" spans="1:32" ht="30.75" customHeight="1">
      <c r="A2" s="796"/>
      <c r="B2" s="214"/>
      <c r="C2" s="645" t="str">
        <f>CoûtFin!B1</f>
        <v>Nom d'entreprise</v>
      </c>
      <c r="D2" s="214"/>
      <c r="E2" s="214"/>
      <c r="F2" s="214"/>
      <c r="G2" s="214"/>
      <c r="H2" s="214"/>
      <c r="I2" s="214"/>
      <c r="J2" s="214"/>
      <c r="K2" s="214"/>
      <c r="L2" s="214"/>
      <c r="M2" s="214"/>
      <c r="N2" s="214"/>
      <c r="O2" s="214"/>
      <c r="P2" s="214"/>
      <c r="Q2" s="214"/>
      <c r="R2" s="214"/>
      <c r="S2" s="214"/>
      <c r="T2" s="214"/>
      <c r="U2" s="214"/>
      <c r="V2" s="214"/>
    </row>
    <row r="3" spans="1:32" ht="7.5" customHeight="1">
      <c r="A3" s="213"/>
      <c r="B3" s="214"/>
      <c r="C3" s="214"/>
      <c r="D3" s="214"/>
      <c r="E3" s="214"/>
      <c r="F3" s="214"/>
      <c r="G3" s="214"/>
      <c r="H3" s="214"/>
      <c r="I3" s="214"/>
      <c r="J3" s="214"/>
      <c r="K3" s="214"/>
      <c r="L3" s="214"/>
      <c r="M3" s="214"/>
      <c r="N3" s="214"/>
      <c r="O3" s="214"/>
      <c r="P3" s="214"/>
      <c r="Q3" s="214"/>
      <c r="R3" s="214"/>
      <c r="S3" s="214"/>
      <c r="T3" s="214"/>
      <c r="U3" s="214"/>
      <c r="V3" s="214"/>
    </row>
    <row r="4" spans="1:32" ht="38.25" customHeight="1">
      <c r="A4" s="43"/>
    </row>
    <row r="5" spans="1:32" ht="29.25" customHeight="1">
      <c r="A5" s="18"/>
      <c r="C5" s="215" t="s">
        <v>204</v>
      </c>
      <c r="D5" s="216"/>
      <c r="E5" s="216"/>
      <c r="F5" s="216"/>
      <c r="G5" s="216"/>
      <c r="H5" s="216"/>
    </row>
    <row r="6" spans="1:32" ht="9" customHeight="1">
      <c r="A6" s="18"/>
      <c r="I6" s="29"/>
      <c r="J6" s="29"/>
      <c r="K6" s="29"/>
      <c r="M6" s="29"/>
      <c r="N6" s="29"/>
      <c r="O6" s="29"/>
      <c r="R6" s="29"/>
      <c r="S6" s="29"/>
      <c r="T6" s="29"/>
    </row>
    <row r="7" spans="1:32" ht="22.5" customHeight="1">
      <c r="A7" s="18"/>
      <c r="I7" s="44"/>
      <c r="J7" s="99" t="str">
        <f>Bil!K5</f>
        <v>An - 1</v>
      </c>
      <c r="K7" s="100"/>
      <c r="M7" s="101"/>
      <c r="N7" s="99" t="str">
        <f>Bil!O5</f>
        <v>An - 2</v>
      </c>
      <c r="O7" s="29"/>
      <c r="R7" s="101"/>
      <c r="S7" s="99" t="str">
        <f>Bil!S5</f>
        <v>An - 3</v>
      </c>
      <c r="T7" s="29"/>
    </row>
    <row r="8" spans="1:32" ht="18" customHeight="1">
      <c r="A8" s="18"/>
      <c r="I8" s="44"/>
      <c r="J8" s="45">
        <f>Bil!K6</f>
        <v>46388</v>
      </c>
      <c r="K8" s="29"/>
      <c r="M8" s="44"/>
      <c r="N8" s="45">
        <f>Bil!O6</f>
        <v>46753</v>
      </c>
      <c r="O8" s="29"/>
      <c r="R8" s="44"/>
      <c r="S8" s="45">
        <f>Bil!S6</f>
        <v>47119</v>
      </c>
      <c r="T8" s="29"/>
    </row>
    <row r="9" spans="1:32" ht="6" customHeight="1">
      <c r="A9" s="18"/>
      <c r="I9" s="44"/>
      <c r="K9" s="29"/>
      <c r="M9" s="44"/>
      <c r="O9" s="29"/>
      <c r="R9" s="44"/>
      <c r="T9" s="29"/>
    </row>
    <row r="10" spans="1:32" ht="18" customHeight="1">
      <c r="A10" s="18"/>
      <c r="B10" s="46"/>
      <c r="I10" s="29"/>
      <c r="J10" s="47"/>
      <c r="K10" s="29"/>
      <c r="M10" s="29"/>
      <c r="N10" s="47"/>
      <c r="O10" s="29"/>
      <c r="R10" s="29"/>
      <c r="S10" s="47"/>
      <c r="T10" s="29"/>
      <c r="Z10"/>
      <c r="AA10"/>
      <c r="AB10"/>
      <c r="AC10"/>
      <c r="AD10"/>
      <c r="AE10"/>
      <c r="AF10"/>
    </row>
    <row r="11" spans="1:32" ht="18" customHeight="1">
      <c r="A11" s="18"/>
      <c r="B11" s="48"/>
      <c r="C11" s="96" t="s">
        <v>15</v>
      </c>
      <c r="I11" s="44"/>
      <c r="K11" s="29"/>
      <c r="M11" s="44"/>
      <c r="O11" s="29"/>
      <c r="R11" s="44"/>
      <c r="T11" s="29"/>
      <c r="Z11"/>
      <c r="AA11"/>
      <c r="AB11"/>
      <c r="AC11"/>
      <c r="AD11"/>
      <c r="AE11"/>
      <c r="AF11"/>
    </row>
    <row r="12" spans="1:32" ht="6.75" customHeight="1">
      <c r="A12" s="18"/>
      <c r="B12" s="48"/>
      <c r="I12" s="44"/>
      <c r="K12" s="29"/>
      <c r="M12" s="44"/>
      <c r="O12" s="29"/>
      <c r="R12" s="44"/>
      <c r="T12" s="29"/>
      <c r="Z12"/>
      <c r="AA12"/>
      <c r="AB12"/>
      <c r="AC12"/>
      <c r="AD12"/>
      <c r="AE12"/>
      <c r="AF12"/>
    </row>
    <row r="13" spans="1:32" ht="18" customHeight="1">
      <c r="A13" s="18"/>
      <c r="B13" s="48"/>
      <c r="D13" s="2" t="str">
        <f>BdgCais1!C28</f>
        <v>Salaires des actionnaires</v>
      </c>
      <c r="I13" s="49"/>
      <c r="J13" s="602">
        <f>BdgCais1!T28</f>
        <v>0</v>
      </c>
      <c r="K13" s="125"/>
      <c r="L13" s="55" t="e">
        <f>J13/Rés!J$11</f>
        <v>#DIV/0!</v>
      </c>
      <c r="M13" s="49"/>
      <c r="N13" s="50">
        <f>BdgCais2!T28</f>
        <v>0</v>
      </c>
      <c r="O13" s="29"/>
      <c r="P13" s="55" t="e">
        <f>N13/Rés!N$11</f>
        <v>#DIV/0!</v>
      </c>
      <c r="R13" s="49"/>
      <c r="S13" s="50">
        <f>BdgCais3!T28</f>
        <v>0</v>
      </c>
      <c r="T13" s="29"/>
      <c r="U13" s="55" t="e">
        <f>S13/Rés!$R$11</f>
        <v>#DIV/0!</v>
      </c>
      <c r="X13" s="169"/>
      <c r="Z13"/>
      <c r="AA13"/>
      <c r="AB13"/>
      <c r="AC13"/>
      <c r="AD13"/>
      <c r="AE13"/>
      <c r="AF13"/>
    </row>
    <row r="14" spans="1:32" ht="18" customHeight="1">
      <c r="A14" s="18"/>
      <c r="B14" s="48"/>
      <c r="D14" s="2" t="str">
        <f>BdgCais1!C29</f>
        <v>Salaires des employés</v>
      </c>
      <c r="I14" s="49"/>
      <c r="J14" s="602">
        <f>BdgCais1!T29</f>
        <v>0</v>
      </c>
      <c r="K14" s="125"/>
      <c r="L14" s="55" t="e">
        <f>J14/Rés!J$11</f>
        <v>#DIV/0!</v>
      </c>
      <c r="M14" s="49"/>
      <c r="N14" s="50">
        <f>BdgCais2!T29</f>
        <v>0</v>
      </c>
      <c r="O14" s="29"/>
      <c r="P14" s="55" t="e">
        <f>N14/Rés!N$11</f>
        <v>#DIV/0!</v>
      </c>
      <c r="R14" s="49"/>
      <c r="S14" s="50">
        <f>BdgCais3!T29</f>
        <v>0</v>
      </c>
      <c r="T14" s="29"/>
      <c r="U14" s="55" t="e">
        <f>S14/Rés!$R$11</f>
        <v>#DIV/0!</v>
      </c>
      <c r="Z14"/>
      <c r="AA14"/>
      <c r="AB14"/>
      <c r="AC14"/>
      <c r="AD14"/>
      <c r="AE14"/>
      <c r="AF14"/>
    </row>
    <row r="15" spans="1:32" ht="18" customHeight="1">
      <c r="A15" s="18"/>
      <c r="B15" s="48"/>
      <c r="D15" s="2" t="str">
        <f>BdgCais1!C30</f>
        <v>Charges sociales</v>
      </c>
      <c r="I15" s="49"/>
      <c r="J15" s="602">
        <f>BdgCais1!T30</f>
        <v>0</v>
      </c>
      <c r="K15" s="125"/>
      <c r="L15" s="55" t="e">
        <f>J15/Rés!J$11</f>
        <v>#DIV/0!</v>
      </c>
      <c r="M15" s="49"/>
      <c r="N15" s="50">
        <f>BdgCais2!T30</f>
        <v>0</v>
      </c>
      <c r="O15" s="29"/>
      <c r="P15" s="55" t="e">
        <f>N15/Rés!N$11</f>
        <v>#DIV/0!</v>
      </c>
      <c r="R15" s="49"/>
      <c r="S15" s="50">
        <f>BdgCais3!T30</f>
        <v>0</v>
      </c>
      <c r="T15" s="29"/>
      <c r="U15" s="55" t="e">
        <f>S15/Rés!$R$11</f>
        <v>#DIV/0!</v>
      </c>
      <c r="Z15"/>
      <c r="AA15"/>
      <c r="AB15"/>
      <c r="AC15"/>
      <c r="AD15"/>
      <c r="AE15"/>
      <c r="AF15"/>
    </row>
    <row r="16" spans="1:32" ht="18" customHeight="1">
      <c r="A16" s="18"/>
      <c r="B16" s="48"/>
      <c r="D16" s="2" t="str">
        <f>BdgCais1!C31</f>
        <v>Loyer (incluant électricité + chauffage)</v>
      </c>
      <c r="I16" s="49"/>
      <c r="J16" s="602">
        <f>BdgCais1!T31</f>
        <v>0</v>
      </c>
      <c r="K16" s="125"/>
      <c r="L16" s="55" t="e">
        <f>J16/Rés!J$11</f>
        <v>#DIV/0!</v>
      </c>
      <c r="M16" s="49"/>
      <c r="N16" s="50">
        <f>BdgCais2!T31</f>
        <v>0</v>
      </c>
      <c r="O16" s="29"/>
      <c r="P16" s="55" t="e">
        <f>N16/Rés!N$11</f>
        <v>#DIV/0!</v>
      </c>
      <c r="R16" s="49"/>
      <c r="S16" s="50">
        <f>BdgCais3!T31</f>
        <v>0</v>
      </c>
      <c r="T16" s="29"/>
      <c r="U16" s="55" t="e">
        <f>S16/Rés!$R$11</f>
        <v>#DIV/0!</v>
      </c>
      <c r="Z16"/>
      <c r="AA16"/>
      <c r="AB16"/>
      <c r="AC16"/>
      <c r="AD16"/>
      <c r="AE16"/>
      <c r="AF16"/>
    </row>
    <row r="17" spans="1:32" ht="18" customHeight="1">
      <c r="A17" s="18"/>
      <c r="B17" s="48"/>
      <c r="C17" s="51"/>
      <c r="D17" s="2" t="str">
        <f>BdgCais1!C32</f>
        <v>Assurances commerciales</v>
      </c>
      <c r="E17" s="51"/>
      <c r="I17" s="49"/>
      <c r="J17" s="602">
        <f>BdgCais1!T32</f>
        <v>0</v>
      </c>
      <c r="K17" s="125"/>
      <c r="L17" s="55" t="e">
        <f>J17/Rés!J$11</f>
        <v>#DIV/0!</v>
      </c>
      <c r="M17" s="49"/>
      <c r="N17" s="50">
        <f>BdgCais2!T32</f>
        <v>0</v>
      </c>
      <c r="O17" s="29"/>
      <c r="P17" s="55" t="e">
        <f>N17/Rés!N$11</f>
        <v>#DIV/0!</v>
      </c>
      <c r="R17" s="49"/>
      <c r="S17" s="50">
        <f>BdgCais3!T32</f>
        <v>0</v>
      </c>
      <c r="T17" s="29"/>
      <c r="U17" s="55" t="e">
        <f>S17/Rés!$R$11</f>
        <v>#DIV/0!</v>
      </c>
      <c r="Z17"/>
      <c r="AA17"/>
      <c r="AB17"/>
      <c r="AC17"/>
      <c r="AD17"/>
      <c r="AE17"/>
      <c r="AF17"/>
    </row>
    <row r="18" spans="1:32" ht="18" customHeight="1">
      <c r="A18" s="18"/>
      <c r="B18" s="48"/>
      <c r="D18" s="2" t="str">
        <f>BdgCais1!C33</f>
        <v>Taxes / enregistrement / permis</v>
      </c>
      <c r="I18" s="49"/>
      <c r="J18" s="602">
        <f>BdgCais1!T33</f>
        <v>0</v>
      </c>
      <c r="K18" s="125"/>
      <c r="L18" s="55" t="e">
        <f>J18/Rés!J$11</f>
        <v>#DIV/0!</v>
      </c>
      <c r="M18" s="49"/>
      <c r="N18" s="50">
        <f>BdgCais2!T33</f>
        <v>0</v>
      </c>
      <c r="O18" s="29"/>
      <c r="P18" s="55" t="e">
        <f>N18/Rés!N$11</f>
        <v>#DIV/0!</v>
      </c>
      <c r="R18" s="49"/>
      <c r="S18" s="50">
        <f>BdgCais3!T33</f>
        <v>0</v>
      </c>
      <c r="T18" s="29"/>
      <c r="U18" s="55" t="e">
        <f>S18/Rés!$R$11</f>
        <v>#DIV/0!</v>
      </c>
      <c r="Z18"/>
      <c r="AA18"/>
      <c r="AB18"/>
      <c r="AC18"/>
      <c r="AD18"/>
      <c r="AE18"/>
      <c r="AF18"/>
    </row>
    <row r="19" spans="1:32" ht="18" customHeight="1">
      <c r="A19" s="18"/>
      <c r="B19" s="48"/>
      <c r="D19" s="2" t="str">
        <f>BdgCais1!C34</f>
        <v>Entretien et réparations</v>
      </c>
      <c r="I19" s="49"/>
      <c r="J19" s="602">
        <f>BdgCais1!T34</f>
        <v>0</v>
      </c>
      <c r="K19" s="125"/>
      <c r="L19" s="55" t="e">
        <f>J19/Rés!J$11</f>
        <v>#DIV/0!</v>
      </c>
      <c r="M19" s="49"/>
      <c r="N19" s="50">
        <f>BdgCais2!T34</f>
        <v>0</v>
      </c>
      <c r="O19" s="29"/>
      <c r="P19" s="55" t="e">
        <f>N19/Rés!N$11</f>
        <v>#DIV/0!</v>
      </c>
      <c r="R19" s="49"/>
      <c r="S19" s="50">
        <f>BdgCais3!T34</f>
        <v>0</v>
      </c>
      <c r="T19" s="29"/>
      <c r="U19" s="55" t="e">
        <f>S19/Rés!$R$11</f>
        <v>#DIV/0!</v>
      </c>
      <c r="Z19"/>
      <c r="AA19"/>
      <c r="AB19"/>
      <c r="AC19"/>
      <c r="AD19"/>
      <c r="AE19"/>
      <c r="AF19"/>
    </row>
    <row r="20" spans="1:32" ht="18" customHeight="1">
      <c r="A20" s="18"/>
      <c r="B20" s="48"/>
      <c r="D20" s="2" t="str">
        <f>BdgCais1!C35</f>
        <v>Abonnements et cotisations</v>
      </c>
      <c r="I20" s="49"/>
      <c r="J20" s="602">
        <f>BdgCais1!T35</f>
        <v>0</v>
      </c>
      <c r="K20" s="125"/>
      <c r="L20" s="55" t="e">
        <f>J20/Rés!J$11</f>
        <v>#DIV/0!</v>
      </c>
      <c r="M20" s="49"/>
      <c r="N20" s="50">
        <f>BdgCais2!T35</f>
        <v>0</v>
      </c>
      <c r="O20" s="29"/>
      <c r="P20" s="55" t="e">
        <f>N20/Rés!N$11</f>
        <v>#DIV/0!</v>
      </c>
      <c r="R20" s="49"/>
      <c r="S20" s="50">
        <f>BdgCais3!T35</f>
        <v>0</v>
      </c>
      <c r="T20" s="29"/>
      <c r="U20" s="55" t="e">
        <f>S20/Rés!$R$11</f>
        <v>#DIV/0!</v>
      </c>
      <c r="Z20"/>
      <c r="AA20"/>
      <c r="AB20"/>
      <c r="AC20"/>
      <c r="AD20"/>
      <c r="AE20"/>
      <c r="AF20"/>
    </row>
    <row r="21" spans="1:32" ht="18" customHeight="1">
      <c r="A21" s="18"/>
      <c r="B21" s="48"/>
      <c r="D21" s="2" t="str">
        <f>BdgCais1!C36</f>
        <v>Honoraires professionnels</v>
      </c>
      <c r="I21" s="49"/>
      <c r="J21" s="602">
        <f>BdgCais1!T36</f>
        <v>0</v>
      </c>
      <c r="K21" s="125"/>
      <c r="L21" s="55" t="e">
        <f>J21/Rés!J$11</f>
        <v>#DIV/0!</v>
      </c>
      <c r="M21" s="49"/>
      <c r="N21" s="50">
        <f>BdgCais2!T36</f>
        <v>0</v>
      </c>
      <c r="O21" s="29"/>
      <c r="P21" s="55" t="e">
        <f>N21/Rés!N$11</f>
        <v>#DIV/0!</v>
      </c>
      <c r="R21" s="49"/>
      <c r="S21" s="50">
        <f>BdgCais3!T36</f>
        <v>0</v>
      </c>
      <c r="T21" s="29"/>
      <c r="U21" s="55" t="e">
        <f>S21/Rés!$R$11</f>
        <v>#DIV/0!</v>
      </c>
      <c r="Z21"/>
      <c r="AA21"/>
      <c r="AB21"/>
      <c r="AC21"/>
      <c r="AD21"/>
      <c r="AE21"/>
      <c r="AF21"/>
    </row>
    <row r="22" spans="1:32" ht="18" customHeight="1">
      <c r="A22" s="18"/>
      <c r="B22" s="48"/>
      <c r="D22" s="2" t="str">
        <f>BdgCais1!C37</f>
        <v>Fournitures de bureau</v>
      </c>
      <c r="I22" s="49"/>
      <c r="J22" s="602">
        <f>BdgCais1!T37</f>
        <v>0</v>
      </c>
      <c r="K22" s="125"/>
      <c r="L22" s="55" t="e">
        <f>J22/Rés!J$11</f>
        <v>#DIV/0!</v>
      </c>
      <c r="M22" s="49"/>
      <c r="N22" s="50">
        <f>BdgCais2!T37</f>
        <v>0</v>
      </c>
      <c r="O22" s="29"/>
      <c r="P22" s="55" t="e">
        <f>N22/Rés!N$11</f>
        <v>#DIV/0!</v>
      </c>
      <c r="R22" s="49"/>
      <c r="S22" s="50">
        <f>BdgCais3!T37</f>
        <v>0</v>
      </c>
      <c r="T22" s="29"/>
      <c r="U22" s="55" t="e">
        <f>S22/Rés!$R$11</f>
        <v>#DIV/0!</v>
      </c>
      <c r="Z22"/>
      <c r="AA22"/>
      <c r="AB22"/>
      <c r="AC22"/>
      <c r="AD22"/>
      <c r="AE22"/>
      <c r="AF22"/>
    </row>
    <row r="23" spans="1:32" ht="18" customHeight="1">
      <c r="A23" s="18"/>
      <c r="B23" s="48"/>
      <c r="D23" s="2" t="str">
        <f>BdgCais1!C38</f>
        <v>Télécommunications</v>
      </c>
      <c r="I23" s="49"/>
      <c r="J23" s="602">
        <f>BdgCais1!T38</f>
        <v>0</v>
      </c>
      <c r="K23" s="125"/>
      <c r="L23" s="55" t="e">
        <f>J23/Rés!J$11</f>
        <v>#DIV/0!</v>
      </c>
      <c r="M23" s="49"/>
      <c r="N23" s="50">
        <f>BdgCais2!T38</f>
        <v>0</v>
      </c>
      <c r="O23" s="29"/>
      <c r="P23" s="55" t="e">
        <f>N23/Rés!N$11</f>
        <v>#DIV/0!</v>
      </c>
      <c r="R23" s="49"/>
      <c r="S23" s="50">
        <f>BdgCais3!T38</f>
        <v>0</v>
      </c>
      <c r="T23" s="29"/>
      <c r="U23" s="55" t="e">
        <f>S23/Rés!$R$11</f>
        <v>#DIV/0!</v>
      </c>
      <c r="Z23"/>
      <c r="AA23"/>
      <c r="AB23"/>
      <c r="AC23"/>
      <c r="AD23"/>
      <c r="AE23"/>
      <c r="AF23"/>
    </row>
    <row r="24" spans="1:32" ht="18" customHeight="1">
      <c r="A24" s="18"/>
      <c r="B24" s="48"/>
      <c r="C24" s="51"/>
      <c r="D24" s="2" t="str">
        <f>BdgCais1!C39</f>
        <v>Informatique et formation</v>
      </c>
      <c r="E24" s="51"/>
      <c r="I24" s="49"/>
      <c r="J24" s="602">
        <f>BdgCais1!T39</f>
        <v>0</v>
      </c>
      <c r="K24" s="125"/>
      <c r="L24" s="55" t="e">
        <f>J24/Rés!J$11</f>
        <v>#DIV/0!</v>
      </c>
      <c r="M24" s="49"/>
      <c r="N24" s="50">
        <f>BdgCais2!T39</f>
        <v>0</v>
      </c>
      <c r="O24" s="29"/>
      <c r="P24" s="55" t="e">
        <f>N24/Rés!N$11</f>
        <v>#DIV/0!</v>
      </c>
      <c r="R24" s="49"/>
      <c r="S24" s="50">
        <f>BdgCais3!T39</f>
        <v>0</v>
      </c>
      <c r="T24" s="29"/>
      <c r="U24" s="55" t="e">
        <f>S24/Rés!$R$11</f>
        <v>#DIV/0!</v>
      </c>
      <c r="Z24"/>
      <c r="AA24"/>
      <c r="AB24"/>
      <c r="AC24"/>
      <c r="AD24"/>
      <c r="AE24"/>
      <c r="AF24"/>
    </row>
    <row r="25" spans="1:32" ht="18" customHeight="1">
      <c r="A25" s="18"/>
      <c r="B25" s="48"/>
      <c r="C25" s="51"/>
      <c r="D25" s="2" t="str">
        <f>BdgCais1!C40</f>
        <v>Hébergement web / Logiciels</v>
      </c>
      <c r="E25" s="51"/>
      <c r="I25" s="49"/>
      <c r="J25" s="602">
        <f>BdgCais1!T40</f>
        <v>0</v>
      </c>
      <c r="K25" s="125"/>
      <c r="L25" s="625" t="e">
        <f>J25/Rés!J$11</f>
        <v>#DIV/0!</v>
      </c>
      <c r="M25" s="49"/>
      <c r="N25" s="50">
        <f>BdgCais2!T40</f>
        <v>0</v>
      </c>
      <c r="O25" s="29"/>
      <c r="P25" s="55" t="e">
        <f>N25/Rés!N$11</f>
        <v>#DIV/0!</v>
      </c>
      <c r="R25" s="49"/>
      <c r="S25" s="50">
        <f>BdgCais3!T40</f>
        <v>0</v>
      </c>
      <c r="T25" s="29"/>
      <c r="U25" s="55" t="e">
        <f>S25/Rés!$R$11</f>
        <v>#DIV/0!</v>
      </c>
      <c r="Z25"/>
      <c r="AA25"/>
      <c r="AB25"/>
      <c r="AC25"/>
      <c r="AD25"/>
      <c r="AE25"/>
      <c r="AF25"/>
    </row>
    <row r="26" spans="1:32" ht="5.25" customHeight="1">
      <c r="A26" s="18"/>
      <c r="B26" s="48"/>
      <c r="I26" s="44"/>
      <c r="K26" s="29"/>
      <c r="L26" s="55"/>
      <c r="M26" s="44"/>
      <c r="O26" s="29"/>
      <c r="P26" s="55"/>
      <c r="R26" s="44"/>
      <c r="T26" s="29"/>
      <c r="U26" s="55"/>
      <c r="Z26"/>
      <c r="AA26"/>
      <c r="AB26"/>
      <c r="AC26"/>
      <c r="AD26"/>
      <c r="AE26"/>
      <c r="AF26"/>
    </row>
    <row r="27" spans="1:32" ht="18.75" customHeight="1">
      <c r="A27" s="18"/>
      <c r="B27" s="52"/>
      <c r="C27" s="53"/>
      <c r="D27" s="53"/>
      <c r="E27" s="53"/>
      <c r="F27" s="53"/>
      <c r="G27" s="53"/>
      <c r="I27" s="49"/>
      <c r="J27" s="126">
        <f>SUM(J13:J25)</f>
        <v>0</v>
      </c>
      <c r="K27" s="125"/>
      <c r="L27" s="50"/>
      <c r="M27" s="49"/>
      <c r="N27" s="126">
        <f>SUM(N12:N25)</f>
        <v>0</v>
      </c>
      <c r="O27" s="29"/>
      <c r="P27" s="50"/>
      <c r="R27" s="49"/>
      <c r="S27" s="126">
        <f>SUM(S12:S25)</f>
        <v>0</v>
      </c>
      <c r="T27" s="29"/>
      <c r="U27" s="50"/>
      <c r="Z27"/>
      <c r="AA27"/>
      <c r="AB27"/>
      <c r="AC27"/>
      <c r="AD27"/>
      <c r="AE27"/>
      <c r="AF27"/>
    </row>
    <row r="28" spans="1:32" ht="13.5" customHeight="1">
      <c r="A28" s="54"/>
      <c r="I28" s="49"/>
      <c r="J28" s="50"/>
      <c r="K28" s="125"/>
      <c r="L28" s="50"/>
      <c r="M28" s="49"/>
      <c r="N28" s="50"/>
      <c r="O28" s="29"/>
      <c r="P28" s="50"/>
      <c r="R28" s="49"/>
      <c r="S28" s="50"/>
      <c r="T28" s="29"/>
      <c r="U28" s="50"/>
    </row>
    <row r="29" spans="1:32" ht="18" customHeight="1">
      <c r="A29" s="18"/>
      <c r="B29" s="48"/>
      <c r="C29" s="96" t="s">
        <v>16</v>
      </c>
      <c r="I29" s="49"/>
      <c r="J29" s="50"/>
      <c r="K29" s="125"/>
      <c r="L29" s="50"/>
      <c r="M29" s="49"/>
      <c r="N29" s="50"/>
      <c r="O29" s="29"/>
      <c r="P29" s="50"/>
      <c r="R29" s="49"/>
      <c r="S29" s="50"/>
      <c r="T29" s="29"/>
      <c r="U29" s="50"/>
    </row>
    <row r="30" spans="1:32" ht="6.75" customHeight="1">
      <c r="A30" s="18"/>
      <c r="B30" s="48"/>
      <c r="I30" s="49"/>
      <c r="J30" s="50"/>
      <c r="K30" s="125"/>
      <c r="L30" s="55"/>
      <c r="M30" s="49"/>
      <c r="N30" s="50"/>
      <c r="O30" s="29"/>
      <c r="P30" s="55"/>
      <c r="R30" s="49"/>
      <c r="S30" s="50"/>
      <c r="T30" s="29"/>
      <c r="U30" s="55"/>
    </row>
    <row r="31" spans="1:32" ht="18" customHeight="1">
      <c r="A31" s="18"/>
      <c r="B31" s="48"/>
      <c r="D31" s="2" t="str">
        <f>BdgCais1!C42</f>
        <v>Salaires</v>
      </c>
      <c r="I31" s="49"/>
      <c r="J31" s="50">
        <f>BdgCais1!T42</f>
        <v>0</v>
      </c>
      <c r="K31" s="125"/>
      <c r="L31" s="55" t="e">
        <f>J31/Rés!J$11</f>
        <v>#DIV/0!</v>
      </c>
      <c r="M31" s="49"/>
      <c r="N31" s="50">
        <f>BdgCais2!T42</f>
        <v>0</v>
      </c>
      <c r="O31" s="29"/>
      <c r="P31" s="55" t="e">
        <f>N31/Rés!N$11</f>
        <v>#DIV/0!</v>
      </c>
      <c r="R31" s="49"/>
      <c r="S31" s="50">
        <f>BdgCais3!T42</f>
        <v>0</v>
      </c>
      <c r="T31" s="29"/>
      <c r="U31" s="55" t="e">
        <f>S31/Rés!$R$11</f>
        <v>#DIV/0!</v>
      </c>
    </row>
    <row r="32" spans="1:32" ht="18" customHeight="1">
      <c r="A32" s="18"/>
      <c r="B32" s="48"/>
      <c r="D32" s="2" t="str">
        <f>BdgCais1!C43</f>
        <v>Charges sociales</v>
      </c>
      <c r="I32" s="49"/>
      <c r="J32" s="50">
        <f>BdgCais1!T43</f>
        <v>0</v>
      </c>
      <c r="K32" s="125"/>
      <c r="L32" s="55" t="e">
        <f>J32/Rés!J$11</f>
        <v>#DIV/0!</v>
      </c>
      <c r="M32" s="49"/>
      <c r="N32" s="50">
        <f>BdgCais2!T43</f>
        <v>0</v>
      </c>
      <c r="O32" s="29"/>
      <c r="P32" s="55" t="e">
        <f>N32/Rés!N$11</f>
        <v>#DIV/0!</v>
      </c>
      <c r="R32" s="49"/>
      <c r="S32" s="50">
        <f>BdgCais3!T43</f>
        <v>0</v>
      </c>
      <c r="T32" s="29"/>
      <c r="U32" s="55" t="e">
        <f>S32/Rés!$R$11</f>
        <v>#DIV/0!</v>
      </c>
    </row>
    <row r="33" spans="1:21" ht="18" customHeight="1">
      <c r="A33" s="18"/>
      <c r="B33" s="48"/>
      <c r="C33" s="51"/>
      <c r="D33" s="2" t="str">
        <f>BdgCais1!C44</f>
        <v>Commissions</v>
      </c>
      <c r="E33" s="51"/>
      <c r="I33" s="49"/>
      <c r="J33" s="50">
        <f>BdgCais1!T44</f>
        <v>0</v>
      </c>
      <c r="K33" s="125"/>
      <c r="L33" s="55" t="e">
        <f>J33/Rés!J$11</f>
        <v>#DIV/0!</v>
      </c>
      <c r="M33" s="49"/>
      <c r="N33" s="50">
        <f>BdgCais2!T44</f>
        <v>0</v>
      </c>
      <c r="O33" s="29"/>
      <c r="P33" s="55" t="e">
        <f>N33/Rés!N$11</f>
        <v>#DIV/0!</v>
      </c>
      <c r="R33" s="49"/>
      <c r="S33" s="50">
        <f>BdgCais3!T44</f>
        <v>0</v>
      </c>
      <c r="T33" s="29"/>
      <c r="U33" s="55" t="e">
        <f>S33/Rés!$R$11</f>
        <v>#DIV/0!</v>
      </c>
    </row>
    <row r="34" spans="1:21" ht="18" customHeight="1">
      <c r="A34" s="18"/>
      <c r="B34" s="48"/>
      <c r="C34" s="51"/>
      <c r="D34" s="2" t="str">
        <f>BdgCais1!C45</f>
        <v>Redevances</v>
      </c>
      <c r="E34" s="51"/>
      <c r="I34" s="49"/>
      <c r="J34" s="50">
        <f>BdgCais1!T45</f>
        <v>0</v>
      </c>
      <c r="K34" s="125"/>
      <c r="L34" s="55" t="e">
        <f>J34/Rés!J$11</f>
        <v>#DIV/0!</v>
      </c>
      <c r="M34" s="49"/>
      <c r="N34" s="50">
        <f>BdgCais2!T45</f>
        <v>0</v>
      </c>
      <c r="O34" s="29"/>
      <c r="P34" s="55" t="e">
        <f>N34/Rés!N$11</f>
        <v>#DIV/0!</v>
      </c>
      <c r="R34" s="49"/>
      <c r="S34" s="50">
        <f>BdgCais3!T45</f>
        <v>0</v>
      </c>
      <c r="T34" s="29"/>
      <c r="U34" s="55" t="e">
        <f>S34/Rés!$R$11</f>
        <v>#DIV/0!</v>
      </c>
    </row>
    <row r="35" spans="1:21" ht="18" customHeight="1">
      <c r="A35" s="18"/>
      <c r="B35" s="48"/>
      <c r="D35" s="2" t="str">
        <f>BdgCais1!C46</f>
        <v>Publicité et promotion</v>
      </c>
      <c r="I35" s="49"/>
      <c r="J35" s="50">
        <f>BdgCais1!T46</f>
        <v>0</v>
      </c>
      <c r="K35" s="125"/>
      <c r="L35" s="55" t="e">
        <f>J35/Rés!J$11</f>
        <v>#DIV/0!</v>
      </c>
      <c r="M35" s="49"/>
      <c r="N35" s="50">
        <f>BdgCais2!T46</f>
        <v>0</v>
      </c>
      <c r="O35" s="29"/>
      <c r="P35" s="55" t="e">
        <f>N35/Rés!N$11</f>
        <v>#DIV/0!</v>
      </c>
      <c r="R35" s="49"/>
      <c r="S35" s="50">
        <f>BdgCais3!T46</f>
        <v>0</v>
      </c>
      <c r="T35" s="29"/>
      <c r="U35" s="55" t="e">
        <f>S35/Rés!$R$11</f>
        <v>#DIV/0!</v>
      </c>
    </row>
    <row r="36" spans="1:21" ht="18" customHeight="1">
      <c r="A36" s="18"/>
      <c r="B36" s="48"/>
      <c r="D36" s="2" t="str">
        <f>BdgCais1!C47</f>
        <v>Frais de véhicules / Livraison</v>
      </c>
      <c r="I36" s="49"/>
      <c r="J36" s="50">
        <f>BdgCais1!T47</f>
        <v>0</v>
      </c>
      <c r="K36" s="125"/>
      <c r="L36" s="55" t="e">
        <f>J36/Rés!J$11</f>
        <v>#DIV/0!</v>
      </c>
      <c r="M36" s="49"/>
      <c r="N36" s="50">
        <f>BdgCais2!T47</f>
        <v>0</v>
      </c>
      <c r="O36" s="29"/>
      <c r="P36" s="55" t="e">
        <f>N36/Rés!N$11</f>
        <v>#DIV/0!</v>
      </c>
      <c r="R36" s="49"/>
      <c r="S36" s="50">
        <f>BdgCais3!T47</f>
        <v>0</v>
      </c>
      <c r="T36" s="29"/>
      <c r="U36" s="55" t="e">
        <f>S36/Rés!$R$11</f>
        <v>#DIV/0!</v>
      </c>
    </row>
    <row r="37" spans="1:21" ht="18" customHeight="1">
      <c r="A37" s="18"/>
      <c r="B37" s="48"/>
      <c r="D37" s="2" t="str">
        <f>BdgCais1!C48</f>
        <v>Frais de séjour et déplacements</v>
      </c>
      <c r="I37" s="49"/>
      <c r="J37" s="50">
        <f>BdgCais1!T48</f>
        <v>0</v>
      </c>
      <c r="K37" s="125"/>
      <c r="L37" s="55" t="e">
        <f>J37/Rés!J$11</f>
        <v>#DIV/0!</v>
      </c>
      <c r="M37" s="49"/>
      <c r="N37" s="50">
        <f>BdgCais2!T48</f>
        <v>0</v>
      </c>
      <c r="O37" s="29"/>
      <c r="P37" s="55" t="e">
        <f>N37/Rés!N$11</f>
        <v>#DIV/0!</v>
      </c>
      <c r="R37" s="49"/>
      <c r="S37" s="50">
        <f>BdgCais3!T48</f>
        <v>0</v>
      </c>
      <c r="T37" s="29"/>
      <c r="U37" s="55" t="e">
        <f>S37/Rés!$R$11</f>
        <v>#DIV/0!</v>
      </c>
    </row>
    <row r="38" spans="1:21" ht="18" customHeight="1">
      <c r="A38" s="18"/>
      <c r="B38" s="48"/>
      <c r="D38" s="2" t="str">
        <f>BdgCais1!C49</f>
        <v>Frais de représentation</v>
      </c>
      <c r="I38" s="49"/>
      <c r="J38" s="50">
        <f>BdgCais1!T49</f>
        <v>0</v>
      </c>
      <c r="K38" s="125"/>
      <c r="L38" s="55" t="e">
        <f>J38/Rés!J$11</f>
        <v>#DIV/0!</v>
      </c>
      <c r="M38" s="49"/>
      <c r="N38" s="50">
        <f>BdgCais2!T49</f>
        <v>0</v>
      </c>
      <c r="O38" s="29"/>
      <c r="P38" s="55" t="e">
        <f>N38/Rés!N$11</f>
        <v>#DIV/0!</v>
      </c>
      <c r="R38" s="49"/>
      <c r="S38" s="50">
        <f>BdgCais3!T49</f>
        <v>0</v>
      </c>
      <c r="T38" s="29"/>
      <c r="U38" s="55" t="e">
        <f>S38/Rés!$R$11</f>
        <v>#DIV/0!</v>
      </c>
    </row>
    <row r="39" spans="1:21" ht="18" customHeight="1">
      <c r="A39" s="18"/>
      <c r="B39" s="48"/>
      <c r="D39" s="2" t="str">
        <f>BdgCais1!C50</f>
        <v>Autres frais de ventes</v>
      </c>
      <c r="I39" s="49"/>
      <c r="J39" s="50">
        <f>BdgCais1!T50</f>
        <v>0</v>
      </c>
      <c r="K39" s="125"/>
      <c r="L39" s="55" t="e">
        <f>J39/Rés!J$11</f>
        <v>#DIV/0!</v>
      </c>
      <c r="M39" s="49"/>
      <c r="N39" s="50">
        <f>BdgCais2!T50</f>
        <v>0</v>
      </c>
      <c r="O39" s="29"/>
      <c r="P39" s="55" t="e">
        <f>N39/Rés!N$11</f>
        <v>#DIV/0!</v>
      </c>
      <c r="R39" s="49"/>
      <c r="S39" s="50">
        <f>BdgCais3!T50</f>
        <v>0</v>
      </c>
      <c r="T39" s="29"/>
      <c r="U39" s="55" t="e">
        <f>S39/Rés!$R$11</f>
        <v>#DIV/0!</v>
      </c>
    </row>
    <row r="40" spans="1:21" ht="5.15" customHeight="1">
      <c r="A40" s="18"/>
      <c r="B40" s="48"/>
      <c r="I40" s="49"/>
      <c r="J40" s="50"/>
      <c r="K40" s="125"/>
      <c r="L40" s="55"/>
      <c r="M40" s="49"/>
      <c r="N40" s="50"/>
      <c r="O40" s="29"/>
      <c r="P40" s="55"/>
      <c r="R40" s="49"/>
      <c r="S40" s="50"/>
      <c r="T40" s="29"/>
      <c r="U40" s="55"/>
    </row>
    <row r="41" spans="1:21" ht="18" customHeight="1">
      <c r="A41" s="18"/>
      <c r="B41" s="52"/>
      <c r="C41" s="53"/>
      <c r="D41" s="53"/>
      <c r="E41" s="53"/>
      <c r="F41" s="53"/>
      <c r="G41" s="53"/>
      <c r="I41" s="49"/>
      <c r="J41" s="126">
        <f>SUM(J31:J40)</f>
        <v>0</v>
      </c>
      <c r="K41" s="125"/>
      <c r="L41" s="50"/>
      <c r="M41" s="49"/>
      <c r="N41" s="126">
        <f>SUM(N31:N40)</f>
        <v>0</v>
      </c>
      <c r="O41" s="29"/>
      <c r="P41" s="50"/>
      <c r="R41" s="49"/>
      <c r="S41" s="126">
        <f>SUM(S31:S40)</f>
        <v>0</v>
      </c>
      <c r="T41" s="29"/>
      <c r="U41" s="50"/>
    </row>
    <row r="42" spans="1:21" ht="13.5" customHeight="1">
      <c r="A42" s="18"/>
      <c r="I42" s="49"/>
      <c r="J42" s="50"/>
      <c r="K42" s="125"/>
      <c r="L42" s="50"/>
      <c r="M42" s="49"/>
      <c r="N42" s="50"/>
      <c r="O42" s="29"/>
      <c r="P42" s="50"/>
      <c r="R42" s="49"/>
      <c r="S42" s="50"/>
      <c r="T42" s="29"/>
      <c r="U42" s="50"/>
    </row>
    <row r="43" spans="1:21" ht="18" customHeight="1">
      <c r="A43" s="18"/>
      <c r="B43" s="48"/>
      <c r="C43" s="96" t="s">
        <v>82</v>
      </c>
      <c r="I43" s="49"/>
      <c r="J43" s="50"/>
      <c r="K43" s="125"/>
      <c r="L43" s="50"/>
      <c r="M43" s="49"/>
      <c r="N43" s="50"/>
      <c r="O43" s="29"/>
      <c r="P43" s="50"/>
      <c r="R43" s="49"/>
      <c r="S43" s="50"/>
      <c r="T43" s="29"/>
      <c r="U43" s="50"/>
    </row>
    <row r="44" spans="1:21" ht="6.75" customHeight="1">
      <c r="A44" s="18"/>
      <c r="B44" s="48"/>
      <c r="I44" s="49"/>
      <c r="J44" s="50"/>
      <c r="K44" s="125"/>
      <c r="L44" s="55"/>
      <c r="M44" s="49"/>
      <c r="N44" s="50"/>
      <c r="O44" s="29"/>
      <c r="P44" s="55"/>
      <c r="R44" s="49"/>
      <c r="S44" s="50"/>
      <c r="T44" s="29"/>
      <c r="U44" s="55"/>
    </row>
    <row r="45" spans="1:21" ht="18" customHeight="1">
      <c r="A45" s="18"/>
      <c r="B45" s="48"/>
      <c r="D45" s="2" t="str">
        <f>BdgCais1!C52</f>
        <v>Intérêts sur marge de crédit</v>
      </c>
      <c r="I45" s="49"/>
      <c r="J45" s="50">
        <f>BdgCais1!T52</f>
        <v>0</v>
      </c>
      <c r="K45" s="125"/>
      <c r="L45" s="55" t="e">
        <f>J45/Rés!J$11</f>
        <v>#DIV/0!</v>
      </c>
      <c r="M45" s="49"/>
      <c r="N45" s="50">
        <f>BdgCais2!T52</f>
        <v>0</v>
      </c>
      <c r="O45" s="29"/>
      <c r="P45" s="55" t="e">
        <f>N45/Rés!N$11</f>
        <v>#DIV/0!</v>
      </c>
      <c r="R45" s="49"/>
      <c r="S45" s="50">
        <f>BdgCais3!T52</f>
        <v>0</v>
      </c>
      <c r="T45" s="29"/>
      <c r="U45" s="55" t="e">
        <f>S45/Rés!$R$11</f>
        <v>#DIV/0!</v>
      </c>
    </row>
    <row r="46" spans="1:21" ht="18" customHeight="1">
      <c r="A46" s="18"/>
      <c r="B46" s="48"/>
      <c r="D46" s="2" t="str">
        <f>BdgCais1!C53</f>
        <v>Emprunts – Intérêts</v>
      </c>
      <c r="I46" s="49"/>
      <c r="J46" s="50">
        <f>BdgCais1!T53</f>
        <v>0</v>
      </c>
      <c r="K46" s="125"/>
      <c r="L46" s="55" t="e">
        <f>J46/Rés!J$11</f>
        <v>#DIV/0!</v>
      </c>
      <c r="M46" s="49"/>
      <c r="N46" s="50">
        <f>BdgCais2!T53</f>
        <v>0</v>
      </c>
      <c r="O46" s="29"/>
      <c r="P46" s="55" t="e">
        <f>N46/Rés!N$11</f>
        <v>#DIV/0!</v>
      </c>
      <c r="R46" s="49"/>
      <c r="S46" s="50">
        <f>BdgCais3!T53</f>
        <v>0</v>
      </c>
      <c r="T46" s="29"/>
      <c r="U46" s="55" t="e">
        <f>S46/Rés!$R$11</f>
        <v>#DIV/0!</v>
      </c>
    </row>
    <row r="47" spans="1:21" ht="18" customHeight="1">
      <c r="A47" s="18"/>
      <c r="B47" s="48"/>
      <c r="D47" s="2" t="str">
        <f>BdgCais1!C55</f>
        <v>Frais bancaires et financiers</v>
      </c>
      <c r="I47" s="49"/>
      <c r="J47" s="50">
        <f>BdgCais1!T55</f>
        <v>0</v>
      </c>
      <c r="K47" s="125"/>
      <c r="L47" s="55" t="e">
        <f>J47/Rés!J$11</f>
        <v>#DIV/0!</v>
      </c>
      <c r="M47" s="49"/>
      <c r="N47" s="50">
        <f>BdgCais2!T55</f>
        <v>0</v>
      </c>
      <c r="O47" s="29"/>
      <c r="P47" s="55" t="e">
        <f>N47/Rés!N$11</f>
        <v>#DIV/0!</v>
      </c>
      <c r="R47" s="49"/>
      <c r="S47" s="50">
        <f>BdgCais3!T55</f>
        <v>0</v>
      </c>
      <c r="T47" s="29"/>
      <c r="U47" s="55" t="e">
        <f>S47/Rés!$R$11</f>
        <v>#DIV/0!</v>
      </c>
    </row>
    <row r="48" spans="1:21" ht="5.25" customHeight="1">
      <c r="A48" s="18"/>
      <c r="B48" s="48"/>
      <c r="I48" s="49"/>
      <c r="J48" s="50"/>
      <c r="K48" s="125"/>
      <c r="L48" s="55"/>
      <c r="M48" s="49"/>
      <c r="N48" s="50"/>
      <c r="O48" s="29"/>
      <c r="P48" s="55"/>
      <c r="R48" s="49"/>
      <c r="S48" s="50"/>
      <c r="T48" s="29"/>
      <c r="U48" s="55"/>
    </row>
    <row r="49" spans="1:22" ht="18.75" customHeight="1">
      <c r="A49" s="18"/>
      <c r="B49" s="52"/>
      <c r="C49" s="53"/>
      <c r="D49" s="53"/>
      <c r="E49" s="53"/>
      <c r="F49" s="53"/>
      <c r="G49" s="53"/>
      <c r="I49" s="49"/>
      <c r="J49" s="126">
        <f>SUM(J44:J47)</f>
        <v>0</v>
      </c>
      <c r="K49" s="125"/>
      <c r="M49" s="49"/>
      <c r="N49" s="126">
        <f>SUM(N44:N47)</f>
        <v>0</v>
      </c>
      <c r="O49" s="29"/>
      <c r="P49" s="55"/>
      <c r="R49" s="49"/>
      <c r="S49" s="126">
        <f>SUM(S44:S47)</f>
        <v>0</v>
      </c>
      <c r="T49" s="29"/>
      <c r="U49" s="55"/>
    </row>
    <row r="50" spans="1:22" ht="18" customHeight="1">
      <c r="A50" s="18"/>
      <c r="I50" s="44"/>
      <c r="K50" s="29"/>
      <c r="L50" s="55"/>
      <c r="M50" s="44"/>
      <c r="O50" s="29"/>
      <c r="P50" s="55"/>
      <c r="R50" s="44"/>
      <c r="T50" s="29"/>
      <c r="U50" s="55"/>
    </row>
    <row r="51" spans="1:22" ht="22.5" customHeight="1">
      <c r="A51" s="18"/>
      <c r="G51" s="290" t="s">
        <v>205</v>
      </c>
      <c r="H51" s="11"/>
      <c r="I51" s="44"/>
      <c r="J51" s="127">
        <f>J49+J41+J27</f>
        <v>0</v>
      </c>
      <c r="K51" s="29"/>
      <c r="M51" s="44"/>
      <c r="N51" s="127">
        <f>N49+N41+N27</f>
        <v>0</v>
      </c>
      <c r="O51" s="29"/>
      <c r="P51" s="55"/>
      <c r="R51" s="44"/>
      <c r="S51" s="127">
        <f>S49+S41+S27</f>
        <v>0</v>
      </c>
      <c r="T51" s="29"/>
      <c r="U51" s="55"/>
    </row>
    <row r="52" spans="1:22" ht="7.5" customHeight="1">
      <c r="A52" s="18"/>
      <c r="I52" s="44"/>
      <c r="J52" s="29"/>
      <c r="K52" s="29"/>
      <c r="M52" s="44"/>
      <c r="N52" s="29"/>
      <c r="O52" s="29"/>
      <c r="P52" s="55"/>
      <c r="R52" s="44"/>
      <c r="S52" s="29"/>
      <c r="T52" s="29"/>
      <c r="U52" s="55"/>
    </row>
    <row r="53" spans="1:22" ht="17.25" customHeight="1">
      <c r="A53" s="8"/>
      <c r="B53" s="20"/>
      <c r="C53" s="20"/>
      <c r="D53" s="20"/>
      <c r="E53" s="20"/>
      <c r="F53" s="20"/>
      <c r="G53" s="20"/>
      <c r="H53" s="20"/>
      <c r="I53" s="20"/>
      <c r="J53" s="20"/>
      <c r="K53" s="20"/>
      <c r="L53" s="20"/>
      <c r="M53" s="20"/>
      <c r="N53" s="20"/>
      <c r="O53" s="20"/>
      <c r="P53" s="59"/>
      <c r="Q53" s="59"/>
      <c r="R53" s="20"/>
      <c r="S53" s="20"/>
      <c r="T53" s="20"/>
      <c r="U53" s="59"/>
      <c r="V53" s="59"/>
    </row>
    <row r="54" spans="1:22">
      <c r="P54" s="55"/>
    </row>
    <row r="55" spans="1:22">
      <c r="P55" s="55"/>
    </row>
  </sheetData>
  <sheetProtection algorithmName="SHA-512" hashValue="aVRtVLDPklFVbjVvV5df43hzL4kgzgHdXPdoBQa6I47ETDuLVoXy/G4J03gr1qDGaLYR0vodL1QBFTRPsZJXXw==" saltValue="BqBCJisIaV0b5yvcVHJnkQ==" spinCount="100000" sheet="1" objects="1" scenarios="1" selectLockedCells="1"/>
  <mergeCells count="1">
    <mergeCell ref="A1:A2"/>
  </mergeCells>
  <phoneticPr fontId="0" type="noConversion"/>
  <printOptions horizontalCentered="1" verticalCentered="1"/>
  <pageMargins left="0.19685039370078741" right="0.19685039370078741" top="0.47244094488188981" bottom="0.19685039370078741" header="0.31496062992125984" footer="0.19685039370078741"/>
  <pageSetup scale="8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9BCBF-E4BD-429F-8291-FE51BC8D15F8}">
  <sheetPr codeName="Feuil14">
    <pageSetUpPr fitToPage="1"/>
  </sheetPr>
  <dimension ref="A1:U35"/>
  <sheetViews>
    <sheetView showGridLines="0" zoomScale="80" zoomScaleNormal="80" workbookViewId="0"/>
  </sheetViews>
  <sheetFormatPr baseColWidth="10" defaultColWidth="9.1796875" defaultRowHeight="12.5"/>
  <cols>
    <col min="1" max="1" width="4.453125" style="248" customWidth="1"/>
    <col min="2" max="2" width="6.54296875" style="248" customWidth="1"/>
    <col min="3" max="3" width="32.1796875" style="248" customWidth="1"/>
    <col min="4" max="4" width="6.54296875" style="248" customWidth="1"/>
    <col min="5" max="5" width="2.453125" style="248" customWidth="1"/>
    <col min="6" max="6" width="2.81640625" style="248" customWidth="1"/>
    <col min="7" max="7" width="16.81640625" style="248" customWidth="1"/>
    <col min="8" max="8" width="2.81640625" style="248" customWidth="1"/>
    <col min="9" max="9" width="2.453125" style="248" customWidth="1"/>
    <col min="10" max="10" width="2.81640625" style="248" customWidth="1"/>
    <col min="11" max="11" width="2.453125" style="248" customWidth="1"/>
    <col min="12" max="12" width="2.81640625" style="248" customWidth="1"/>
    <col min="13" max="13" width="16.81640625" style="248" customWidth="1"/>
    <col min="14" max="14" width="2.81640625" style="248" customWidth="1"/>
    <col min="15" max="15" width="2.453125" style="248" customWidth="1"/>
    <col min="16" max="16" width="3.453125" style="248" customWidth="1"/>
    <col min="17" max="17" width="2.54296875" style="248" customWidth="1"/>
    <col min="18" max="18" width="2.81640625" style="248" customWidth="1"/>
    <col min="19" max="19" width="16.81640625" style="248" customWidth="1"/>
    <col min="20" max="20" width="2.81640625" style="248" customWidth="1"/>
    <col min="21" max="21" width="2.453125" style="248" customWidth="1"/>
    <col min="22" max="22" width="3.453125" style="248" customWidth="1"/>
    <col min="23" max="23" width="9.1796875" style="248" customWidth="1"/>
    <col min="24" max="16384" width="9.1796875" style="248"/>
  </cols>
  <sheetData>
    <row r="1" spans="1:21" ht="9" customHeight="1">
      <c r="A1" s="608"/>
      <c r="B1" s="429"/>
      <c r="C1" s="429"/>
      <c r="D1" s="429"/>
      <c r="E1" s="429"/>
      <c r="F1" s="429"/>
      <c r="G1" s="429"/>
      <c r="H1" s="429"/>
      <c r="I1" s="429"/>
      <c r="J1" s="429"/>
      <c r="K1" s="429"/>
      <c r="L1" s="429"/>
      <c r="M1" s="429"/>
      <c r="N1" s="429"/>
      <c r="O1" s="429"/>
      <c r="P1" s="429"/>
      <c r="Q1" s="429"/>
      <c r="R1" s="429"/>
      <c r="S1" s="429"/>
      <c r="T1" s="429"/>
      <c r="U1" s="429"/>
    </row>
    <row r="2" spans="1:21" ht="36.75" customHeight="1">
      <c r="A2" s="429"/>
      <c r="B2" s="646" t="str">
        <f>CoûtFin!B1</f>
        <v>Nom d'entreprise</v>
      </c>
      <c r="C2" s="429"/>
      <c r="D2" s="429"/>
      <c r="E2" s="429"/>
      <c r="F2" s="429"/>
      <c r="G2" s="429"/>
      <c r="H2" s="429"/>
      <c r="I2" s="429"/>
      <c r="J2" s="429"/>
      <c r="K2" s="429"/>
      <c r="L2" s="429"/>
      <c r="M2" s="429"/>
      <c r="N2" s="429"/>
      <c r="O2" s="429"/>
      <c r="P2" s="429"/>
      <c r="Q2" s="429"/>
      <c r="R2" s="429"/>
      <c r="S2" s="429"/>
      <c r="T2" s="429"/>
      <c r="U2" s="429"/>
    </row>
    <row r="3" spans="1:21" ht="9" customHeight="1">
      <c r="A3" s="429"/>
      <c r="B3" s="429"/>
      <c r="C3" s="429"/>
      <c r="D3" s="429"/>
      <c r="E3" s="429"/>
      <c r="F3" s="429"/>
      <c r="G3" s="429"/>
      <c r="H3" s="429"/>
      <c r="I3" s="429"/>
      <c r="J3" s="429"/>
      <c r="K3" s="429"/>
      <c r="L3" s="429"/>
      <c r="M3" s="429"/>
      <c r="N3" s="429"/>
      <c r="O3" s="429"/>
      <c r="P3" s="429"/>
      <c r="Q3" s="429"/>
      <c r="R3" s="429"/>
      <c r="S3" s="429"/>
      <c r="T3" s="429"/>
      <c r="U3" s="429"/>
    </row>
    <row r="4" spans="1:21" customFormat="1" ht="63.65" customHeight="1"/>
    <row r="5" spans="1:21" ht="32.25" customHeight="1">
      <c r="B5" s="797" t="s">
        <v>206</v>
      </c>
      <c r="C5" s="798"/>
      <c r="D5" s="799"/>
    </row>
    <row r="7" spans="1:21">
      <c r="B7" s="249"/>
    </row>
    <row r="8" spans="1:21" ht="18.649999999999999" customHeight="1">
      <c r="C8" s="250"/>
    </row>
    <row r="9" spans="1:21" ht="19" customHeight="1">
      <c r="C9" s="252"/>
    </row>
    <row r="10" spans="1:21" ht="13.5" customHeight="1">
      <c r="E10" s="253"/>
      <c r="F10" s="253"/>
      <c r="G10" s="253"/>
      <c r="H10" s="253"/>
      <c r="I10" s="253"/>
      <c r="K10" s="253"/>
      <c r="L10" s="253"/>
      <c r="M10" s="253"/>
      <c r="N10" s="253"/>
      <c r="O10" s="253"/>
      <c r="Q10" s="253"/>
      <c r="R10" s="253"/>
      <c r="S10" s="253"/>
      <c r="T10" s="253"/>
      <c r="U10" s="253"/>
    </row>
    <row r="11" spans="1:21" ht="28.5" customHeight="1">
      <c r="E11" s="254"/>
      <c r="G11" s="255" t="s">
        <v>156</v>
      </c>
      <c r="H11" s="256"/>
      <c r="I11" s="254"/>
      <c r="J11" s="256"/>
      <c r="K11" s="254"/>
      <c r="M11" s="255" t="s">
        <v>157</v>
      </c>
      <c r="N11" s="256"/>
      <c r="O11" s="254"/>
      <c r="Q11" s="254"/>
      <c r="S11" s="255" t="s">
        <v>158</v>
      </c>
      <c r="T11" s="256"/>
      <c r="U11" s="254"/>
    </row>
    <row r="12" spans="1:21" ht="6.75" customHeight="1">
      <c r="E12" s="257"/>
      <c r="G12" s="258"/>
      <c r="H12" s="258"/>
      <c r="I12" s="257"/>
      <c r="J12" s="258"/>
      <c r="K12" s="257"/>
      <c r="M12" s="258"/>
      <c r="N12" s="258"/>
      <c r="O12" s="257"/>
      <c r="Q12" s="257"/>
      <c r="S12" s="258"/>
      <c r="T12" s="258"/>
      <c r="U12" s="257"/>
    </row>
    <row r="13" spans="1:21" s="259" customFormat="1" ht="21" customHeight="1">
      <c r="E13" s="260"/>
      <c r="G13" s="261"/>
      <c r="H13" s="262"/>
      <c r="I13" s="260"/>
      <c r="J13" s="262"/>
      <c r="K13" s="260"/>
      <c r="M13" s="261"/>
      <c r="N13" s="262"/>
      <c r="O13" s="260"/>
      <c r="Q13" s="260"/>
      <c r="S13" s="261"/>
      <c r="T13" s="262"/>
      <c r="U13" s="260"/>
    </row>
    <row r="14" spans="1:21" ht="22.5" customHeight="1">
      <c r="C14" s="263" t="s">
        <v>207</v>
      </c>
      <c r="E14" s="264"/>
      <c r="G14" s="265">
        <f>Rés!J11</f>
        <v>0</v>
      </c>
      <c r="H14" s="266" t="s">
        <v>208</v>
      </c>
      <c r="I14" s="264"/>
      <c r="J14" s="267"/>
      <c r="K14" s="264"/>
      <c r="M14" s="265">
        <f>Rés!N11</f>
        <v>0</v>
      </c>
      <c r="N14" s="266" t="s">
        <v>208</v>
      </c>
      <c r="O14" s="264"/>
      <c r="Q14" s="264"/>
      <c r="S14" s="265">
        <f>Rés!R11</f>
        <v>0</v>
      </c>
      <c r="T14" s="266" t="s">
        <v>208</v>
      </c>
      <c r="U14" s="264"/>
    </row>
    <row r="15" spans="1:21">
      <c r="E15" s="264"/>
      <c r="G15" s="174"/>
      <c r="H15" s="267"/>
      <c r="I15" s="264"/>
      <c r="J15" s="267"/>
      <c r="K15" s="264"/>
      <c r="M15" s="174"/>
      <c r="N15" s="267"/>
      <c r="O15" s="264"/>
      <c r="Q15" s="264"/>
      <c r="S15" s="174"/>
      <c r="T15" s="267"/>
      <c r="U15" s="264"/>
    </row>
    <row r="16" spans="1:21" ht="18" customHeight="1">
      <c r="C16" s="263" t="s">
        <v>209</v>
      </c>
      <c r="E16" s="268"/>
      <c r="G16" s="265">
        <f>Rés!J31-annxRés!J32+Rés!J34+BdgCais1!T59</f>
        <v>0</v>
      </c>
      <c r="H16" s="266" t="s">
        <v>208</v>
      </c>
      <c r="I16" s="268"/>
      <c r="J16" s="269"/>
      <c r="K16" s="268"/>
      <c r="M16" s="265">
        <f>Rés!N31-annxRés!N32+Rés!N34+BdgCais2!T59</f>
        <v>0</v>
      </c>
      <c r="N16" s="266" t="s">
        <v>208</v>
      </c>
      <c r="O16" s="268"/>
      <c r="Q16" s="268"/>
      <c r="S16" s="265">
        <f>Rés!R31-annxRés!S32+Rés!R34+BdgCais3!T59</f>
        <v>0</v>
      </c>
      <c r="T16" s="266" t="s">
        <v>208</v>
      </c>
      <c r="U16" s="268"/>
    </row>
    <row r="17" spans="1:21" ht="18" customHeight="1">
      <c r="C17" s="263"/>
      <c r="E17" s="268"/>
      <c r="G17" s="265"/>
      <c r="H17" s="269"/>
      <c r="I17" s="268"/>
      <c r="J17" s="269"/>
      <c r="K17" s="268"/>
      <c r="M17" s="265"/>
      <c r="N17" s="269"/>
      <c r="O17" s="268"/>
      <c r="Q17" s="268"/>
      <c r="S17" s="265"/>
      <c r="T17" s="269"/>
      <c r="U17" s="268"/>
    </row>
    <row r="18" spans="1:21" ht="18" customHeight="1">
      <c r="C18" s="263" t="s">
        <v>210</v>
      </c>
      <c r="E18" s="268"/>
      <c r="G18" s="265">
        <f>Rés!J20+annxRés!J32</f>
        <v>0</v>
      </c>
      <c r="H18" s="266" t="s">
        <v>208</v>
      </c>
      <c r="I18" s="268"/>
      <c r="J18" s="269"/>
      <c r="K18" s="268"/>
      <c r="M18" s="265">
        <f>Rés!N20+annxRés!N32</f>
        <v>0</v>
      </c>
      <c r="N18" s="266" t="s">
        <v>208</v>
      </c>
      <c r="O18" s="268"/>
      <c r="Q18" s="268"/>
      <c r="S18" s="265">
        <f>Rés!R20+annxRés!S32</f>
        <v>0</v>
      </c>
      <c r="T18" s="266" t="s">
        <v>208</v>
      </c>
      <c r="U18" s="268"/>
    </row>
    <row r="19" spans="1:21" ht="18" customHeight="1">
      <c r="C19" s="263"/>
      <c r="E19" s="268"/>
      <c r="G19" s="265"/>
      <c r="H19" s="269"/>
      <c r="I19" s="268"/>
      <c r="J19" s="269"/>
      <c r="K19" s="268"/>
      <c r="M19" s="265"/>
      <c r="N19" s="269"/>
      <c r="O19" s="268"/>
      <c r="Q19" s="268"/>
      <c r="S19" s="265"/>
      <c r="T19" s="269"/>
      <c r="U19" s="268"/>
    </row>
    <row r="20" spans="1:21" ht="18" customHeight="1">
      <c r="C20" s="272" t="s">
        <v>211</v>
      </c>
      <c r="E20" s="271"/>
      <c r="G20" s="265" t="e">
        <f>G16/((G14-G18)/G14)</f>
        <v>#DIV/0!</v>
      </c>
      <c r="H20" s="266" t="s">
        <v>208</v>
      </c>
      <c r="I20" s="271"/>
      <c r="J20" s="270"/>
      <c r="K20" s="271"/>
      <c r="M20" s="265" t="e">
        <f>M16/((M14-M18)/M14)</f>
        <v>#DIV/0!</v>
      </c>
      <c r="N20" s="266" t="s">
        <v>208</v>
      </c>
      <c r="O20" s="271"/>
      <c r="Q20" s="271"/>
      <c r="S20" s="265" t="e">
        <f>S16/((S14-S18)/S14)</f>
        <v>#DIV/0!</v>
      </c>
      <c r="T20" s="266" t="s">
        <v>208</v>
      </c>
      <c r="U20" s="271"/>
    </row>
    <row r="21" spans="1:21" ht="13.5" customHeight="1">
      <c r="C21" s="272"/>
      <c r="E21" s="273"/>
      <c r="F21" s="274"/>
      <c r="G21" s="274"/>
      <c r="H21" s="275"/>
      <c r="I21" s="273"/>
      <c r="J21" s="275"/>
      <c r="K21" s="273"/>
      <c r="L21" s="274"/>
      <c r="M21" s="274"/>
      <c r="N21" s="275"/>
      <c r="O21" s="273"/>
      <c r="Q21" s="273"/>
      <c r="R21" s="274"/>
      <c r="S21" s="274"/>
      <c r="T21" s="275"/>
      <c r="U21" s="273"/>
    </row>
    <row r="22" spans="1:21" ht="28.5" customHeight="1">
      <c r="C22" s="272" t="s">
        <v>212</v>
      </c>
      <c r="E22" s="271"/>
      <c r="G22" s="265" t="e">
        <f>(G20/G14)*365</f>
        <v>#DIV/0!</v>
      </c>
      <c r="H22" s="266"/>
      <c r="I22" s="271"/>
      <c r="J22" s="266"/>
      <c r="K22" s="271"/>
      <c r="M22" s="265" t="e">
        <f>(M20/M14)*365</f>
        <v>#DIV/0!</v>
      </c>
      <c r="N22" s="266"/>
      <c r="O22" s="271"/>
      <c r="Q22" s="271"/>
      <c r="S22" s="265" t="e">
        <f>(S20/S14)*365</f>
        <v>#DIV/0!</v>
      </c>
      <c r="T22" s="266"/>
      <c r="U22" s="271"/>
    </row>
    <row r="23" spans="1:21" ht="11.25" customHeight="1" thickBot="1">
      <c r="B23" s="276"/>
      <c r="C23" s="277"/>
      <c r="E23" s="278"/>
      <c r="G23" s="276"/>
      <c r="H23" s="279"/>
      <c r="I23" s="278"/>
      <c r="J23" s="279"/>
      <c r="K23" s="278"/>
      <c r="M23" s="276"/>
      <c r="N23" s="279"/>
      <c r="O23" s="278"/>
      <c r="Q23" s="278"/>
      <c r="S23" s="276"/>
      <c r="T23" s="279"/>
      <c r="U23" s="278"/>
    </row>
    <row r="24" spans="1:21" ht="13.5" customHeight="1">
      <c r="B24" s="279"/>
      <c r="E24" s="253"/>
      <c r="I24" s="253"/>
      <c r="K24" s="253"/>
      <c r="O24" s="253"/>
      <c r="Q24" s="253"/>
      <c r="U24" s="253"/>
    </row>
    <row r="25" spans="1:21" ht="11.25" customHeight="1">
      <c r="A25" s="279"/>
      <c r="B25" s="279"/>
      <c r="E25" s="253"/>
      <c r="F25" s="253"/>
      <c r="G25" s="253"/>
      <c r="H25" s="253"/>
      <c r="I25" s="253"/>
      <c r="K25" s="253"/>
      <c r="L25" s="253"/>
      <c r="M25" s="253"/>
      <c r="N25" s="253"/>
      <c r="O25" s="253"/>
      <c r="Q25" s="253"/>
      <c r="R25" s="253"/>
      <c r="S25" s="253"/>
      <c r="T25" s="253"/>
      <c r="U25" s="253"/>
    </row>
    <row r="31" spans="1:21" ht="17.25" customHeight="1">
      <c r="B31" s="280" t="s">
        <v>213</v>
      </c>
      <c r="C31" s="250"/>
    </row>
    <row r="32" spans="1:21" ht="22.4" customHeight="1">
      <c r="B32" s="430" t="s">
        <v>214</v>
      </c>
      <c r="C32" s="251"/>
    </row>
    <row r="33" spans="2:3" ht="31.75" customHeight="1">
      <c r="C33" s="250"/>
    </row>
    <row r="34" spans="2:3" s="281" customFormat="1" ht="17.25" customHeight="1">
      <c r="B34" s="280" t="s">
        <v>213</v>
      </c>
      <c r="C34" s="282"/>
    </row>
    <row r="35" spans="2:3" ht="22.75" customHeight="1">
      <c r="B35" s="251" t="s">
        <v>215</v>
      </c>
      <c r="C35" s="250"/>
    </row>
  </sheetData>
  <sheetProtection algorithmName="SHA-512" hashValue="loiwlK+pAg9lw6fR1HfnAtprizt9XZG9aARVV6r7zFcxlqPUjdjEf6t8COF+fSQiTixOcDWcg2Wuii8xlzZEGQ==" saltValue="j3QKYCZKasYs7B3YcJ+UmA==" spinCount="100000" sheet="1" objects="1" scenarios="1" selectLockedCells="1"/>
  <mergeCells count="1">
    <mergeCell ref="B5:D5"/>
  </mergeCells>
  <printOptions horizontalCentered="1" verticalCentered="1"/>
  <pageMargins left="0.19685039370078741" right="0.19685039370078741" top="0.47244094488188981" bottom="0.19685039370078741" header="0.31496062992125984" footer="0.19685039370078741"/>
  <pageSetup scale="76"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29983-FC7A-40A4-BF45-3408E4BFF447}">
  <sheetPr codeName="Feuil2">
    <pageSetUpPr fitToPage="1"/>
  </sheetPr>
  <dimension ref="A1:E94"/>
  <sheetViews>
    <sheetView workbookViewId="0"/>
  </sheetViews>
  <sheetFormatPr baseColWidth="10" defaultColWidth="11.54296875" defaultRowHeight="12.5"/>
  <cols>
    <col min="1" max="1" width="7.81640625" style="229" customWidth="1"/>
    <col min="2" max="2" width="80.7265625" style="229" customWidth="1"/>
    <col min="3" max="16384" width="11.54296875" style="229"/>
  </cols>
  <sheetData>
    <row r="1" spans="1:5" ht="13" thickBot="1">
      <c r="A1" s="691"/>
      <c r="B1" s="431"/>
    </row>
    <row r="2" spans="1:5" ht="20.5" thickBot="1">
      <c r="A2" s="431"/>
      <c r="B2" s="432" t="s">
        <v>220</v>
      </c>
    </row>
    <row r="3" spans="1:5">
      <c r="A3" s="431"/>
      <c r="B3" s="431"/>
    </row>
    <row r="4" spans="1:5" ht="26">
      <c r="A4" s="431"/>
      <c r="B4" s="433" t="s">
        <v>221</v>
      </c>
    </row>
    <row r="5" spans="1:5" ht="15.5">
      <c r="A5" s="431"/>
      <c r="B5" s="434"/>
    </row>
    <row r="6" spans="1:5" ht="15.5">
      <c r="A6" s="431"/>
      <c r="B6" s="235" t="s">
        <v>222</v>
      </c>
    </row>
    <row r="7" spans="1:5" ht="15.5">
      <c r="A7" s="431"/>
      <c r="B7" s="434"/>
    </row>
    <row r="8" spans="1:5" ht="62">
      <c r="A8" s="431"/>
      <c r="B8" s="434" t="s">
        <v>223</v>
      </c>
    </row>
    <row r="9" spans="1:5" ht="15.5">
      <c r="A9" s="431"/>
      <c r="B9" s="434"/>
    </row>
    <row r="10" spans="1:5" ht="31">
      <c r="A10" s="431"/>
      <c r="B10" s="434" t="s">
        <v>497</v>
      </c>
    </row>
    <row r="11" spans="1:5" ht="15.5">
      <c r="A11" s="431"/>
      <c r="B11" s="434"/>
    </row>
    <row r="12" spans="1:5" ht="15.5">
      <c r="A12" s="431"/>
      <c r="B12" s="235" t="s">
        <v>224</v>
      </c>
    </row>
    <row r="13" spans="1:5" ht="15.5">
      <c r="A13" s="431"/>
      <c r="B13" s="235"/>
      <c r="E13" s="245"/>
    </row>
    <row r="14" spans="1:5" ht="46.5">
      <c r="A14" s="431"/>
      <c r="B14" s="434" t="s">
        <v>225</v>
      </c>
    </row>
    <row r="15" spans="1:5" ht="15.5">
      <c r="A15" s="431"/>
      <c r="B15" s="434"/>
    </row>
    <row r="16" spans="1:5" ht="31">
      <c r="A16" s="431"/>
      <c r="B16" s="434" t="s">
        <v>226</v>
      </c>
    </row>
    <row r="17" spans="1:2" ht="15.5">
      <c r="A17" s="431"/>
      <c r="B17" s="434"/>
    </row>
    <row r="18" spans="1:2" ht="31">
      <c r="A18" s="431"/>
      <c r="B18" s="434" t="s">
        <v>227</v>
      </c>
    </row>
    <row r="19" spans="1:2" ht="15.5">
      <c r="A19" s="431"/>
      <c r="B19" s="434"/>
    </row>
    <row r="20" spans="1:2" ht="15.5">
      <c r="A20" s="431"/>
      <c r="B20" s="235" t="s">
        <v>228</v>
      </c>
    </row>
    <row r="21" spans="1:2" ht="15.5">
      <c r="A21" s="431"/>
      <c r="B21" s="235"/>
    </row>
    <row r="22" spans="1:2" ht="31">
      <c r="A22" s="431"/>
      <c r="B22" s="434" t="s">
        <v>498</v>
      </c>
    </row>
    <row r="23" spans="1:2" ht="15.5">
      <c r="A23" s="431"/>
      <c r="B23" s="434"/>
    </row>
    <row r="24" spans="1:2" ht="15.5">
      <c r="A24" s="431"/>
      <c r="B24" s="235" t="s">
        <v>229</v>
      </c>
    </row>
    <row r="25" spans="1:2" ht="15.5">
      <c r="A25" s="431"/>
      <c r="B25" s="235"/>
    </row>
    <row r="26" spans="1:2" ht="31">
      <c r="A26" s="431"/>
      <c r="B26" s="434" t="s">
        <v>499</v>
      </c>
    </row>
    <row r="27" spans="1:2" ht="15.5">
      <c r="A27" s="431"/>
      <c r="B27" s="434"/>
    </row>
    <row r="28" spans="1:2" ht="77.5">
      <c r="A28" s="431"/>
      <c r="B28" s="434" t="s">
        <v>230</v>
      </c>
    </row>
    <row r="29" spans="1:2" ht="15.5">
      <c r="A29" s="431"/>
      <c r="B29" s="235"/>
    </row>
    <row r="30" spans="1:2" ht="15.5">
      <c r="A30" s="431"/>
      <c r="B30" s="235" t="s">
        <v>231</v>
      </c>
    </row>
    <row r="31" spans="1:2" ht="15.5">
      <c r="A31" s="431"/>
      <c r="B31" s="235"/>
    </row>
    <row r="32" spans="1:2" ht="31">
      <c r="A32" s="431"/>
      <c r="B32" s="434" t="s">
        <v>232</v>
      </c>
    </row>
    <row r="33" spans="1:3" ht="15.5">
      <c r="A33" s="431"/>
      <c r="B33" s="434"/>
    </row>
    <row r="34" spans="1:3" ht="26">
      <c r="A34" s="431"/>
      <c r="B34" s="435" t="s">
        <v>233</v>
      </c>
    </row>
    <row r="35" spans="1:3" ht="15.5">
      <c r="A35" s="431"/>
      <c r="B35" s="434"/>
    </row>
    <row r="36" spans="1:3" ht="46.5">
      <c r="A36" s="431"/>
      <c r="B36" s="434" t="s">
        <v>234</v>
      </c>
    </row>
    <row r="37" spans="1:3" ht="15.5">
      <c r="A37" s="431"/>
      <c r="B37" s="434"/>
    </row>
    <row r="38" spans="1:3" ht="15.5">
      <c r="A38" s="431"/>
      <c r="B38" s="434" t="s">
        <v>501</v>
      </c>
    </row>
    <row r="39" spans="1:3" ht="31">
      <c r="A39" s="431"/>
      <c r="B39" s="434" t="s">
        <v>504</v>
      </c>
      <c r="C39"/>
    </row>
    <row r="40" spans="1:3" ht="15.5">
      <c r="A40" s="431"/>
      <c r="B40" s="434"/>
    </row>
    <row r="41" spans="1:3" ht="15.5">
      <c r="A41" s="431"/>
      <c r="B41" s="434" t="s">
        <v>500</v>
      </c>
    </row>
    <row r="42" spans="1:3" ht="77.5">
      <c r="A42" s="431"/>
      <c r="B42" s="434" t="s">
        <v>503</v>
      </c>
      <c r="C42"/>
    </row>
    <row r="43" spans="1:3" ht="15.5">
      <c r="A43" s="431"/>
      <c r="B43" s="434"/>
    </row>
    <row r="44" spans="1:3" ht="77.5">
      <c r="A44" s="431"/>
      <c r="B44" s="434" t="s">
        <v>502</v>
      </c>
    </row>
    <row r="45" spans="1:3" ht="15.5">
      <c r="A45" s="431"/>
      <c r="B45" s="434"/>
    </row>
    <row r="46" spans="1:3" ht="31">
      <c r="A46" s="431"/>
      <c r="B46" s="434" t="s">
        <v>235</v>
      </c>
    </row>
    <row r="47" spans="1:3" ht="15.5">
      <c r="A47" s="431"/>
      <c r="B47" s="434"/>
    </row>
    <row r="48" spans="1:3" ht="26">
      <c r="A48" s="431"/>
      <c r="B48" s="433" t="s">
        <v>236</v>
      </c>
    </row>
    <row r="49" spans="1:2" ht="15.5">
      <c r="A49" s="431"/>
      <c r="B49" s="230"/>
    </row>
    <row r="50" spans="1:2" ht="15.5">
      <c r="A50" s="431"/>
      <c r="B50" s="235" t="s">
        <v>237</v>
      </c>
    </row>
    <row r="51" spans="1:2" ht="46.5">
      <c r="A51" s="431"/>
      <c r="B51" s="230" t="s">
        <v>238</v>
      </c>
    </row>
    <row r="52" spans="1:2" ht="15.5">
      <c r="A52" s="431"/>
      <c r="B52" s="230"/>
    </row>
    <row r="53" spans="1:2" ht="15.5">
      <c r="A53" s="431"/>
      <c r="B53" s="234" t="s">
        <v>239</v>
      </c>
    </row>
    <row r="54" spans="1:2" ht="15.5">
      <c r="A54" s="431"/>
      <c r="B54" s="231" t="s">
        <v>240</v>
      </c>
    </row>
    <row r="55" spans="1:2">
      <c r="A55" s="431"/>
      <c r="B55" s="431"/>
    </row>
    <row r="56" spans="1:2" ht="26">
      <c r="A56" s="431"/>
      <c r="B56" s="433" t="s">
        <v>241</v>
      </c>
    </row>
    <row r="57" spans="1:2" ht="15.5">
      <c r="A57" s="431"/>
      <c r="B57" s="230"/>
    </row>
    <row r="58" spans="1:2" ht="15.5">
      <c r="A58" s="431"/>
      <c r="B58" s="230" t="s">
        <v>242</v>
      </c>
    </row>
    <row r="59" spans="1:2">
      <c r="A59" s="431"/>
      <c r="B59" s="431"/>
    </row>
    <row r="60" spans="1:2" ht="62">
      <c r="A60" s="431"/>
      <c r="B60" s="423" t="s">
        <v>505</v>
      </c>
    </row>
    <row r="61" spans="1:2" ht="15.5">
      <c r="A61" s="431"/>
      <c r="B61" s="230"/>
    </row>
    <row r="62" spans="1:2" ht="26">
      <c r="A62" s="431"/>
      <c r="B62" s="433" t="s">
        <v>243</v>
      </c>
    </row>
    <row r="63" spans="1:2" ht="15.5">
      <c r="A63" s="431"/>
      <c r="B63" s="230"/>
    </row>
    <row r="64" spans="1:2" ht="62">
      <c r="A64" s="431"/>
      <c r="B64" s="434" t="s">
        <v>506</v>
      </c>
    </row>
    <row r="65" spans="1:2" ht="15.5">
      <c r="A65" s="431"/>
      <c r="B65" s="434"/>
    </row>
    <row r="66" spans="1:2" ht="26">
      <c r="A66" s="431"/>
      <c r="B66" s="433" t="s">
        <v>244</v>
      </c>
    </row>
    <row r="67" spans="1:2" ht="15.5">
      <c r="A67" s="431"/>
      <c r="B67" s="230"/>
    </row>
    <row r="68" spans="1:2" ht="46.5">
      <c r="A68" s="431"/>
      <c r="B68" s="230" t="s">
        <v>245</v>
      </c>
    </row>
    <row r="69" spans="1:2" ht="15.5">
      <c r="A69" s="431"/>
      <c r="B69" s="230"/>
    </row>
    <row r="70" spans="1:2" ht="26">
      <c r="A70" s="431"/>
      <c r="B70" s="433" t="s">
        <v>246</v>
      </c>
    </row>
    <row r="71" spans="1:2" ht="15.5">
      <c r="A71" s="431"/>
      <c r="B71" s="230"/>
    </row>
    <row r="72" spans="1:2" ht="21.65" customHeight="1">
      <c r="A72" s="431"/>
      <c r="B72" s="235" t="s">
        <v>247</v>
      </c>
    </row>
    <row r="73" spans="1:2" ht="15.5">
      <c r="A73" s="431"/>
      <c r="B73" s="230"/>
    </row>
    <row r="74" spans="1:2" ht="15.5">
      <c r="A74" s="431"/>
      <c r="B74" s="232" t="s">
        <v>248</v>
      </c>
    </row>
    <row r="75" spans="1:2" ht="31">
      <c r="A75" s="431"/>
      <c r="B75" s="230" t="s">
        <v>249</v>
      </c>
    </row>
    <row r="76" spans="1:2" ht="31">
      <c r="A76" s="431"/>
      <c r="B76" s="230" t="s">
        <v>250</v>
      </c>
    </row>
    <row r="77" spans="1:2" ht="15.5">
      <c r="A77" s="431"/>
      <c r="B77" s="233" t="s">
        <v>251</v>
      </c>
    </row>
    <row r="78" spans="1:2" ht="15.5">
      <c r="A78" s="431"/>
      <c r="B78" s="230"/>
    </row>
    <row r="79" spans="1:2" ht="15.5">
      <c r="A79" s="431"/>
      <c r="B79" s="234" t="s">
        <v>252</v>
      </c>
    </row>
    <row r="80" spans="1:2" ht="46.5">
      <c r="A80" s="431"/>
      <c r="B80" s="230" t="s">
        <v>253</v>
      </c>
    </row>
    <row r="81" spans="1:2" ht="15.5">
      <c r="A81" s="431"/>
      <c r="B81" s="230"/>
    </row>
    <row r="82" spans="1:2" ht="31">
      <c r="A82" s="431"/>
      <c r="B82" s="230" t="s">
        <v>254</v>
      </c>
    </row>
    <row r="83" spans="1:2" ht="15.5">
      <c r="A83" s="431"/>
      <c r="B83" s="230" t="s">
        <v>255</v>
      </c>
    </row>
    <row r="84" spans="1:2" ht="15.5">
      <c r="A84" s="431"/>
      <c r="B84" s="233" t="s">
        <v>256</v>
      </c>
    </row>
    <row r="85" spans="1:2" ht="15.5">
      <c r="A85" s="431"/>
      <c r="B85" s="230"/>
    </row>
    <row r="86" spans="1:2" ht="26">
      <c r="A86" s="431"/>
      <c r="B86" s="433" t="s">
        <v>257</v>
      </c>
    </row>
    <row r="87" spans="1:2" ht="15.5">
      <c r="A87" s="431"/>
      <c r="B87" s="230"/>
    </row>
    <row r="88" spans="1:2" ht="31">
      <c r="A88" s="431"/>
      <c r="B88" s="434" t="s">
        <v>258</v>
      </c>
    </row>
    <row r="89" spans="1:2">
      <c r="A89" s="431"/>
      <c r="B89" s="431"/>
    </row>
    <row r="90" spans="1:2" ht="15.5">
      <c r="A90" s="431"/>
      <c r="B90" s="434" t="s">
        <v>259</v>
      </c>
    </row>
    <row r="91" spans="1:2" ht="15.5">
      <c r="A91" s="431"/>
      <c r="B91" s="434"/>
    </row>
    <row r="92" spans="1:2" ht="16.5" customHeight="1">
      <c r="A92" s="431"/>
      <c r="B92" s="434" t="s">
        <v>260</v>
      </c>
    </row>
    <row r="93" spans="1:2" ht="15.5">
      <c r="A93" s="431"/>
      <c r="B93" s="231"/>
    </row>
    <row r="94" spans="1:2" ht="15.5">
      <c r="A94" s="431"/>
      <c r="B94" s="231" t="s">
        <v>261</v>
      </c>
    </row>
  </sheetData>
  <sheetProtection algorithmName="SHA-512" hashValue="w8VzvFMbDQU2H+CVM+vh4N5O2eL3APjO3eBaw/VGmUcmWTUhCzkq53aaXvHRL2wKwMc1HMRVPkJkKSPxuIOWPA==" saltValue="jRl4l1lroR2arp4TPf9oEA==" spinCount="100000" sheet="1" objects="1" scenarios="1" selectLockedCells="1"/>
  <printOptions horizontalCentered="1"/>
  <pageMargins left="0.19685039370078741" right="0.19685039370078741" top="0.47244094488188981" bottom="0.19685039370078741" header="0.31496062992125984" footer="0.19685039370078741"/>
  <pageSetup fitToHeight="4" orientation="portrait" r:id="rId1"/>
  <headerFooter alignWithMargins="0"/>
  <rowBreaks count="2" manualBreakCount="2">
    <brk id="33" max="16383" man="1"/>
    <brk id="7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42019-A31F-419C-85D7-A57ED33C7057}">
  <sheetPr codeName="Feuil1">
    <pageSetUpPr fitToPage="1"/>
  </sheetPr>
  <dimension ref="A1:P101"/>
  <sheetViews>
    <sheetView showGridLines="0" tabSelected="1" zoomScale="90" zoomScaleNormal="90" workbookViewId="0"/>
  </sheetViews>
  <sheetFormatPr baseColWidth="10" defaultColWidth="11.54296875" defaultRowHeight="12.5"/>
  <cols>
    <col min="1" max="1" width="4" style="229" customWidth="1"/>
    <col min="2" max="5" width="11.54296875" style="229"/>
    <col min="6" max="6" width="10.54296875" style="229" customWidth="1"/>
    <col min="7" max="12" width="11.54296875" style="229"/>
    <col min="13" max="13" width="4.7265625" style="229" customWidth="1"/>
    <col min="14" max="14" width="15.54296875" style="229" customWidth="1"/>
    <col min="15" max="15" width="4.26953125" style="229" customWidth="1"/>
    <col min="16" max="16384" width="11.54296875" style="229"/>
  </cols>
  <sheetData>
    <row r="1" spans="1:8">
      <c r="A1" s="692"/>
    </row>
    <row r="2" spans="1:8">
      <c r="B2" s="700" t="s">
        <v>0</v>
      </c>
      <c r="C2" s="700"/>
      <c r="D2" s="700"/>
      <c r="E2" s="700"/>
    </row>
    <row r="3" spans="1:8">
      <c r="B3" s="700"/>
      <c r="C3" s="700"/>
      <c r="D3" s="700"/>
      <c r="E3" s="700"/>
    </row>
    <row r="4" spans="1:8">
      <c r="B4" s="700"/>
      <c r="C4" s="700"/>
      <c r="D4" s="700"/>
      <c r="E4" s="700"/>
    </row>
    <row r="6" spans="1:8">
      <c r="C6" s="701" t="s">
        <v>1</v>
      </c>
      <c r="D6" s="701"/>
      <c r="G6" s="701" t="s">
        <v>2</v>
      </c>
      <c r="H6" s="701"/>
    </row>
    <row r="13" spans="1:8">
      <c r="B13" s="245" t="s">
        <v>3</v>
      </c>
      <c r="G13" s="229" t="s">
        <v>4</v>
      </c>
    </row>
    <row r="14" spans="1:8">
      <c r="B14" s="245" t="s">
        <v>5</v>
      </c>
      <c r="G14" s="229" t="s">
        <v>6</v>
      </c>
    </row>
    <row r="15" spans="1:8">
      <c r="B15" s="245" t="s">
        <v>7</v>
      </c>
      <c r="G15" s="229" t="s">
        <v>8</v>
      </c>
    </row>
    <row r="16" spans="1:8">
      <c r="B16" s="245" t="s">
        <v>9</v>
      </c>
      <c r="G16" s="245" t="s">
        <v>10</v>
      </c>
    </row>
    <row r="18" spans="13:16" ht="12.75" customHeight="1"/>
    <row r="19" spans="13:16" ht="12.75" customHeight="1"/>
    <row r="20" spans="13:16" ht="12.75" customHeight="1"/>
    <row r="21" spans="13:16" ht="12.75" customHeight="1"/>
    <row r="22" spans="13:16" ht="12.75" customHeight="1"/>
    <row r="23" spans="13:16" ht="12.75" customHeight="1"/>
    <row r="24" spans="13:16" ht="12.75" customHeight="1">
      <c r="M24"/>
      <c r="N24"/>
      <c r="O24"/>
      <c r="P24"/>
    </row>
    <row r="25" spans="13:16" ht="12.75" customHeight="1">
      <c r="M25"/>
      <c r="N25"/>
      <c r="O25"/>
      <c r="P25"/>
    </row>
    <row r="26" spans="13:16" ht="12.75" customHeight="1">
      <c r="M26"/>
      <c r="N26"/>
      <c r="O26"/>
      <c r="P26"/>
    </row>
    <row r="27" spans="13:16" ht="12.75" customHeight="1">
      <c r="M27"/>
      <c r="N27"/>
      <c r="O27"/>
      <c r="P27"/>
    </row>
    <row r="28" spans="13:16" ht="12.75" customHeight="1">
      <c r="M28"/>
      <c r="N28"/>
      <c r="O28"/>
      <c r="P28"/>
    </row>
    <row r="29" spans="13:16">
      <c r="M29"/>
      <c r="N29"/>
      <c r="O29"/>
      <c r="P29"/>
    </row>
    <row r="30" spans="13:16">
      <c r="M30"/>
      <c r="N30"/>
      <c r="O30"/>
      <c r="P30"/>
    </row>
    <row r="31" spans="13:16">
      <c r="M31"/>
      <c r="N31"/>
      <c r="O31"/>
      <c r="P31"/>
    </row>
    <row r="37" spans="2:2" ht="13">
      <c r="B37" s="536" t="s">
        <v>521</v>
      </c>
    </row>
    <row r="38" spans="2:2" ht="15" customHeight="1"/>
    <row r="39" spans="2:2" ht="15" customHeight="1"/>
    <row r="40" spans="2:2" ht="15" customHeight="1"/>
    <row r="41" spans="2:2" ht="15" customHeight="1"/>
    <row r="42" spans="2:2" ht="15" customHeight="1"/>
    <row r="43" spans="2:2" ht="15" customHeight="1"/>
    <row r="44" spans="2:2"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sheetData>
  <sheetProtection algorithmName="SHA-512" hashValue="qumJWJEKrfdPkeX02qbdkrIQ8yacWRtGc9bB2ia7fpoO49KUXG68HzEv+HuoHGuGR5mQKeWT6hkPHzVXsdpFOg==" saltValue="CJJ0rDr9aUnLzAJCiYa9hw==" spinCount="100000" sheet="1" objects="1" scenarios="1" selectLockedCells="1"/>
  <mergeCells count="3">
    <mergeCell ref="B2:E4"/>
    <mergeCell ref="C6:D6"/>
    <mergeCell ref="G6:H6"/>
  </mergeCells>
  <phoneticPr fontId="105" type="noConversion"/>
  <dataValidations count="1">
    <dataValidation type="list" showInputMessage="1" showErrorMessage="1" sqref="O26" xr:uid="{5F38DBBF-1A5D-4DBB-9CE4-3097965A8BC4}">
      <formula1>"2,3"</formula1>
    </dataValidation>
  </dataValidations>
  <printOptions horizontalCentered="1" verticalCentered="1"/>
  <pageMargins left="0.27559055118110198" right="0.47244094488189003" top="0.59055118110236204" bottom="0.74803149606299202" header="0.511811023622047" footer="0.27559055118110198"/>
  <pageSetup orientation="landscape" cellComments="atEnd"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3">
    <pageSetUpPr fitToPage="1"/>
  </sheetPr>
  <dimension ref="A1:AQ100"/>
  <sheetViews>
    <sheetView showGridLines="0" zoomScaleNormal="100" workbookViewId="0">
      <selection activeCell="C8" sqref="C8"/>
    </sheetView>
  </sheetViews>
  <sheetFormatPr baseColWidth="10" defaultColWidth="42.81640625" defaultRowHeight="12.5"/>
  <cols>
    <col min="1" max="1" width="2.1796875" customWidth="1"/>
    <col min="2" max="2" width="42.81640625" customWidth="1"/>
    <col min="3" max="3" width="15.26953125" style="42" customWidth="1"/>
    <col min="4" max="4" width="4" style="42" customWidth="1"/>
    <col min="6" max="6" width="16.54296875" style="42" customWidth="1"/>
    <col min="7" max="7" width="2.1796875" style="42" customWidth="1"/>
    <col min="8" max="8" width="27" customWidth="1"/>
    <col min="9" max="9" width="14.453125" customWidth="1"/>
    <col min="10" max="10" width="16.54296875" customWidth="1"/>
    <col min="11" max="11" width="3.26953125" customWidth="1"/>
    <col min="12" max="12" width="37" customWidth="1"/>
    <col min="13" max="13" width="13" customWidth="1"/>
    <col min="14" max="14" width="3.81640625" customWidth="1"/>
    <col min="15" max="15" width="7.7265625" customWidth="1"/>
    <col min="16" max="16" width="13.26953125" customWidth="1"/>
    <col min="17" max="17" width="16.26953125" customWidth="1"/>
    <col min="20" max="20" width="22.453125" customWidth="1"/>
    <col min="21" max="21" width="10.54296875" customWidth="1"/>
    <col min="22" max="22" width="15" customWidth="1"/>
    <col min="23" max="23" width="27.54296875" customWidth="1"/>
    <col min="24" max="24" width="20" customWidth="1"/>
    <col min="25" max="25" width="10.1796875" bestFit="1" customWidth="1"/>
    <col min="27" max="27" width="0" hidden="1" customWidth="1"/>
    <col min="28" max="28" width="17.1796875" hidden="1" customWidth="1"/>
    <col min="29" max="30" width="0" hidden="1" customWidth="1"/>
  </cols>
  <sheetData>
    <row r="1" spans="1:43" ht="28.5" customHeight="1">
      <c r="A1" s="457"/>
      <c r="B1" s="715" t="s">
        <v>522</v>
      </c>
      <c r="C1" s="716"/>
      <c r="D1" s="618"/>
      <c r="E1" s="619" t="s">
        <v>11</v>
      </c>
      <c r="F1" s="617">
        <v>46023</v>
      </c>
      <c r="G1" s="537"/>
    </row>
    <row r="2" spans="1:43" ht="12.75" customHeight="1" thickBot="1">
      <c r="AF2" s="35"/>
      <c r="AG2" s="35"/>
      <c r="AH2" s="35"/>
      <c r="AI2" s="35"/>
      <c r="AJ2" s="35"/>
      <c r="AK2" s="35"/>
      <c r="AL2" s="35"/>
      <c r="AM2" s="35"/>
      <c r="AN2" s="35" t="str">
        <f>LEFT(L3,18)</f>
        <v>Frais payés d'avan</v>
      </c>
      <c r="AO2" s="35"/>
      <c r="AP2" s="35"/>
      <c r="AQ2" s="35"/>
    </row>
    <row r="3" spans="1:43" ht="18" customHeight="1" thickTop="1">
      <c r="B3" s="719" t="s">
        <v>339</v>
      </c>
      <c r="C3" s="720"/>
      <c r="D3" s="614"/>
      <c r="E3" s="721" t="s">
        <v>340</v>
      </c>
      <c r="F3" s="720"/>
      <c r="G3" s="538"/>
      <c r="L3" s="727" t="s">
        <v>485</v>
      </c>
      <c r="M3" s="728"/>
      <c r="AF3" s="35"/>
      <c r="AG3" s="35"/>
      <c r="AH3" s="35"/>
      <c r="AI3" s="35"/>
      <c r="AJ3" s="35"/>
      <c r="AK3" s="35"/>
      <c r="AL3" s="35"/>
      <c r="AM3" s="35"/>
      <c r="AN3" s="35"/>
      <c r="AO3" s="35"/>
      <c r="AP3" s="35"/>
      <c r="AQ3" s="35"/>
    </row>
    <row r="4" spans="1:43" ht="18" customHeight="1">
      <c r="A4" s="540"/>
      <c r="B4" s="613" t="s">
        <v>341</v>
      </c>
      <c r="C4" s="600"/>
      <c r="D4" s="557"/>
      <c r="E4" s="612" t="s">
        <v>489</v>
      </c>
      <c r="F4" s="601"/>
      <c r="G4" s="541"/>
      <c r="H4" s="540"/>
      <c r="I4" s="540"/>
      <c r="J4" s="540"/>
      <c r="K4" s="540"/>
      <c r="L4" s="588" t="s">
        <v>66</v>
      </c>
      <c r="M4" s="634"/>
      <c r="AA4" s="175" t="str">
        <f>emp1_type</f>
        <v>a</v>
      </c>
      <c r="AB4" s="414">
        <f>Empr!I5</f>
        <v>0</v>
      </c>
      <c r="AC4" t="e">
        <f>IF(AND(#REF!&lt;&gt;0,AB4&lt;&gt;0),1,0)</f>
        <v>#REF!</v>
      </c>
      <c r="AD4" t="str">
        <f>VLOOKUP(AA4,'entete pret'!$G$9:$H$13,2,FALSE)</f>
        <v>aucun</v>
      </c>
      <c r="AF4" s="35"/>
      <c r="AH4" s="542" t="s">
        <v>216</v>
      </c>
    </row>
    <row r="5" spans="1:43" ht="18" customHeight="1">
      <c r="B5" s="543" t="s">
        <v>341</v>
      </c>
      <c r="C5" s="451"/>
      <c r="D5" s="545"/>
      <c r="E5" s="543" t="s">
        <v>12</v>
      </c>
      <c r="F5" s="451"/>
      <c r="G5" s="541"/>
      <c r="K5" s="540"/>
      <c r="L5" s="589" t="s">
        <v>67</v>
      </c>
      <c r="M5" s="635"/>
      <c r="AA5" s="175" t="str">
        <f>emp2_type</f>
        <v>a</v>
      </c>
      <c r="AB5" s="414">
        <f>Empr!R5</f>
        <v>0</v>
      </c>
      <c r="AC5" t="e">
        <f>IF(AND(#REF!&lt;&gt;0,AB5&lt;&gt;0),1,0)</f>
        <v>#REF!</v>
      </c>
      <c r="AD5" t="str">
        <f>VLOOKUP(AA5,'entete pret'!$G$9:$H$13,2,FALSE)</f>
        <v>aucun</v>
      </c>
      <c r="AF5" s="35"/>
      <c r="AH5" s="175" t="s">
        <v>217</v>
      </c>
    </row>
    <row r="6" spans="1:43" ht="18" customHeight="1">
      <c r="B6" s="543" t="s">
        <v>407</v>
      </c>
      <c r="C6" s="451"/>
      <c r="D6" s="545"/>
      <c r="E6" s="543" t="s">
        <v>342</v>
      </c>
      <c r="F6" s="451"/>
      <c r="G6" s="541"/>
      <c r="H6" s="546"/>
      <c r="I6" s="546"/>
      <c r="J6" s="546"/>
      <c r="K6" s="547"/>
      <c r="L6" s="589" t="s">
        <v>68</v>
      </c>
      <c r="M6" s="635"/>
      <c r="AA6" s="175" t="str">
        <f>emp3_type</f>
        <v>a</v>
      </c>
      <c r="AB6" s="414">
        <f>Empr!AA5</f>
        <v>0</v>
      </c>
      <c r="AC6" t="e">
        <f>IF(AND(#REF!&lt;&gt;0,AB6&lt;&gt;0),1,0)</f>
        <v>#REF!</v>
      </c>
      <c r="AD6" t="str">
        <f>VLOOKUP(AA6,'entete pret'!$G$9:$H$13,2,FALSE)</f>
        <v>aucun</v>
      </c>
      <c r="AF6" s="35"/>
      <c r="AH6" s="175"/>
    </row>
    <row r="7" spans="1:43" ht="18" customHeight="1" thickBot="1">
      <c r="B7" s="543" t="s">
        <v>485</v>
      </c>
      <c r="C7" s="609">
        <f>M15</f>
        <v>0</v>
      </c>
      <c r="D7" s="545"/>
      <c r="E7" s="543" t="s">
        <v>343</v>
      </c>
      <c r="F7" s="451"/>
      <c r="G7" s="541"/>
      <c r="I7" s="546"/>
      <c r="J7" s="546"/>
      <c r="K7" s="547"/>
      <c r="L7" s="589" t="s">
        <v>69</v>
      </c>
      <c r="M7" s="635"/>
      <c r="AA7" s="175" t="str">
        <f>emp5_type</f>
        <v>a</v>
      </c>
      <c r="AB7" s="414">
        <f>Empr!AS5</f>
        <v>0</v>
      </c>
      <c r="AC7" t="e">
        <f>IF(AND(#REF!&lt;&gt;0,AB7&lt;&gt;0),1,0)</f>
        <v>#REF!</v>
      </c>
      <c r="AD7" t="str">
        <f>VLOOKUP(AA7,'entete pret'!$G$9:$H$13,2,FALSE)</f>
        <v>aucun</v>
      </c>
      <c r="AF7" s="35"/>
      <c r="AH7" s="175"/>
    </row>
    <row r="8" spans="1:43" s="548" customFormat="1" ht="18" customHeight="1" thickTop="1">
      <c r="A8"/>
      <c r="B8" s="543" t="s">
        <v>408</v>
      </c>
      <c r="C8" s="451"/>
      <c r="D8" s="545"/>
      <c r="E8" s="543" t="s">
        <v>344</v>
      </c>
      <c r="F8" s="451"/>
      <c r="G8" s="541"/>
      <c r="H8" s="731" t="s">
        <v>438</v>
      </c>
      <c r="I8" s="732"/>
      <c r="J8" s="733"/>
      <c r="K8" s="547"/>
      <c r="L8" s="589" t="s">
        <v>70</v>
      </c>
      <c r="M8" s="635"/>
      <c r="AA8" s="175" t="str">
        <f>emp5_type</f>
        <v>a</v>
      </c>
      <c r="AB8" s="414">
        <f>Empr!BB5</f>
        <v>0</v>
      </c>
      <c r="AC8" t="e">
        <f>IF(AND(#REF!&lt;&gt;0,AB8&lt;&gt;0),1,0)</f>
        <v>#REF!</v>
      </c>
      <c r="AD8" t="str">
        <f>VLOOKUP(AA8,'entete pret'!$G$9:$H$13,2,FALSE)</f>
        <v>aucun</v>
      </c>
      <c r="AF8" s="35"/>
      <c r="AG8"/>
      <c r="AH8"/>
      <c r="AI8"/>
      <c r="AJ8"/>
      <c r="AK8"/>
      <c r="AL8"/>
      <c r="AM8"/>
      <c r="AN8"/>
      <c r="AO8"/>
      <c r="AP8"/>
      <c r="AQ8"/>
    </row>
    <row r="9" spans="1:43" ht="18" customHeight="1">
      <c r="B9" s="543" t="s">
        <v>409</v>
      </c>
      <c r="C9" s="451"/>
      <c r="D9" s="545"/>
      <c r="E9" s="549" t="s">
        <v>490</v>
      </c>
      <c r="F9" s="550">
        <f>SUM(F5:F8)</f>
        <v>0</v>
      </c>
      <c r="G9" s="551"/>
      <c r="H9" s="722" t="s">
        <v>507</v>
      </c>
      <c r="I9" s="723"/>
      <c r="J9" s="706"/>
      <c r="L9" s="589" t="s">
        <v>71</v>
      </c>
      <c r="M9" s="635"/>
      <c r="AA9" s="175" t="str">
        <f>emp6_type</f>
        <v>a</v>
      </c>
      <c r="AB9" s="414">
        <f>Empr!BK5</f>
        <v>0</v>
      </c>
      <c r="AC9" t="e">
        <f>IF(AND(#REF!&lt;&gt;0,AB9&lt;&gt;0),1,0)</f>
        <v>#REF!</v>
      </c>
      <c r="AD9" t="str">
        <f>VLOOKUP(AA9,'entete pret'!$G$9:$H$13,2,FALSE)</f>
        <v>aucun</v>
      </c>
      <c r="AF9" s="35"/>
    </row>
    <row r="10" spans="1:43" s="35" customFormat="1" ht="18" customHeight="1">
      <c r="A10" s="540"/>
      <c r="B10" s="552" t="s">
        <v>488</v>
      </c>
      <c r="C10" s="550">
        <f>SUM(C5:C9)</f>
        <v>0</v>
      </c>
      <c r="D10" s="553"/>
      <c r="E10" s="554"/>
      <c r="F10" s="555"/>
      <c r="G10" s="556"/>
      <c r="H10" s="670" t="s">
        <v>424</v>
      </c>
      <c r="I10" s="702" t="s">
        <v>509</v>
      </c>
      <c r="J10" s="703"/>
      <c r="K10"/>
      <c r="L10" s="589" t="s">
        <v>72</v>
      </c>
      <c r="M10" s="635"/>
      <c r="S10"/>
      <c r="T10"/>
      <c r="U10"/>
      <c r="V10"/>
      <c r="W10"/>
      <c r="AG10"/>
      <c r="AL10"/>
      <c r="AM10"/>
      <c r="AQ10"/>
    </row>
    <row r="11" spans="1:43" s="35" customFormat="1" ht="18" customHeight="1">
      <c r="A11" s="540"/>
      <c r="B11" s="597" t="s">
        <v>437</v>
      </c>
      <c r="C11" s="600"/>
      <c r="D11" s="557"/>
      <c r="E11" s="597" t="s">
        <v>438</v>
      </c>
      <c r="F11" s="601"/>
      <c r="G11" s="541"/>
      <c r="H11" s="685" t="s">
        <v>438</v>
      </c>
      <c r="I11" s="686" t="s">
        <v>380</v>
      </c>
      <c r="J11" s="687" t="s">
        <v>379</v>
      </c>
      <c r="K11" s="539"/>
      <c r="L11" s="589" t="s">
        <v>73</v>
      </c>
      <c r="M11" s="635"/>
      <c r="S11" t="str">
        <f>IF('entete pret'!N22&lt;&gt;""," Vous avez 3 emprunts ou moins, utilisez les emprunts 1, 2 et 3 pour supprimmer une feuille lors de l'impression","")</f>
        <v/>
      </c>
      <c r="T11"/>
      <c r="U11"/>
      <c r="V11"/>
      <c r="W11"/>
      <c r="AG11"/>
      <c r="AL11"/>
      <c r="AM11"/>
      <c r="AQ11"/>
    </row>
    <row r="12" spans="1:43" s="35" customFormat="1" ht="18" customHeight="1">
      <c r="A12" s="540"/>
      <c r="B12" s="543" t="s">
        <v>410</v>
      </c>
      <c r="C12" s="451"/>
      <c r="D12" s="545"/>
      <c r="E12" s="543" t="str">
        <f>IF(F12&lt;&gt;0,H12,"")</f>
        <v/>
      </c>
      <c r="F12" s="544">
        <f>IF(AND(I12&gt;=date_demarrage,I12&lt;date_demarrage_1_an),J12,0)</f>
        <v>0</v>
      </c>
      <c r="G12" s="541"/>
      <c r="H12" s="604"/>
      <c r="I12" s="605"/>
      <c r="J12" s="636">
        <v>0</v>
      </c>
      <c r="K12" s="558"/>
      <c r="L12" s="589" t="s">
        <v>74</v>
      </c>
      <c r="M12" s="635"/>
      <c r="S12"/>
      <c r="T12"/>
      <c r="U12"/>
      <c r="V12"/>
      <c r="W12"/>
      <c r="AG12"/>
      <c r="AL12"/>
      <c r="AM12"/>
      <c r="AQ12"/>
    </row>
    <row r="13" spans="1:43" s="35" customFormat="1" ht="18" customHeight="1">
      <c r="A13"/>
      <c r="B13" s="543" t="s">
        <v>345</v>
      </c>
      <c r="C13" s="451"/>
      <c r="D13" s="545"/>
      <c r="E13" s="543" t="str">
        <f>IF(F13&lt;&gt;0,H13,"")</f>
        <v/>
      </c>
      <c r="F13" s="544">
        <f>IF(AND(I13&gt;=date_demarrage,I13&lt;date_demarrage_1_an),J13,0)</f>
        <v>0</v>
      </c>
      <c r="G13" s="541"/>
      <c r="H13" s="580"/>
      <c r="I13" s="592"/>
      <c r="J13" s="636">
        <v>0</v>
      </c>
      <c r="K13" s="414"/>
      <c r="L13" s="589" t="s">
        <v>75</v>
      </c>
      <c r="M13" s="635"/>
      <c r="AG13"/>
      <c r="AL13"/>
      <c r="AM13"/>
      <c r="AN13"/>
      <c r="AO13"/>
      <c r="AP13"/>
      <c r="AQ13"/>
    </row>
    <row r="14" spans="1:43" s="35" customFormat="1" ht="18" customHeight="1">
      <c r="A14"/>
      <c r="B14" s="543" t="s">
        <v>411</v>
      </c>
      <c r="C14" s="451"/>
      <c r="D14" s="545"/>
      <c r="E14" s="543" t="str">
        <f>IF(F14&lt;&gt;0,H14,"")</f>
        <v/>
      </c>
      <c r="F14" s="544">
        <f>IF(AND(I14&gt;=date_demarrage,I14&lt;date_demarrage_1_an),J14,0)</f>
        <v>0</v>
      </c>
      <c r="G14" s="541"/>
      <c r="H14" s="580"/>
      <c r="I14" s="592"/>
      <c r="J14" s="636">
        <v>0</v>
      </c>
      <c r="K14" s="414"/>
      <c r="L14" s="650" t="s">
        <v>487</v>
      </c>
      <c r="M14" s="649"/>
      <c r="AF14"/>
      <c r="AG14"/>
      <c r="AL14"/>
      <c r="AM14"/>
      <c r="AN14"/>
      <c r="AO14"/>
      <c r="AP14"/>
      <c r="AQ14"/>
    </row>
    <row r="15" spans="1:43" s="35" customFormat="1" ht="18" customHeight="1" thickBot="1">
      <c r="A15"/>
      <c r="B15" s="543" t="s">
        <v>346</v>
      </c>
      <c r="C15" s="451"/>
      <c r="D15" s="545"/>
      <c r="E15" s="543" t="str">
        <f>IF(F15&lt;&gt;0,H15,"")</f>
        <v/>
      </c>
      <c r="F15" s="544">
        <f>IF(AND(I15&gt;=date_demarrage,I15&lt;date_demarrage_1_an),J15,0)</f>
        <v>0</v>
      </c>
      <c r="G15" s="541"/>
      <c r="H15" s="581"/>
      <c r="I15" s="579"/>
      <c r="J15" s="637">
        <v>0</v>
      </c>
      <c r="K15" s="414"/>
      <c r="L15" s="590" t="s">
        <v>412</v>
      </c>
      <c r="M15" s="591">
        <f>SUM(M4:M14)</f>
        <v>0</v>
      </c>
      <c r="AG15"/>
      <c r="AL15"/>
      <c r="AM15"/>
      <c r="AN15" s="175"/>
      <c r="AO15"/>
      <c r="AP15"/>
      <c r="AQ15"/>
    </row>
    <row r="16" spans="1:43" s="35" customFormat="1" ht="18" customHeight="1" thickTop="1">
      <c r="A16"/>
      <c r="B16" s="543" t="s">
        <v>516</v>
      </c>
      <c r="C16" s="451"/>
      <c r="D16" s="545"/>
      <c r="E16" s="549" t="s">
        <v>436</v>
      </c>
      <c r="F16" s="550">
        <f>SUM(F12:F15)</f>
        <v>0</v>
      </c>
      <c r="G16" s="551"/>
      <c r="K16" s="414"/>
      <c r="AG16"/>
      <c r="AL16"/>
      <c r="AM16"/>
      <c r="AN16"/>
      <c r="AO16"/>
      <c r="AP16"/>
      <c r="AQ16"/>
    </row>
    <row r="17" spans="1:43" s="35" customFormat="1" ht="18" customHeight="1" thickBot="1">
      <c r="A17"/>
      <c r="B17" s="543" t="s">
        <v>515</v>
      </c>
      <c r="C17" s="451"/>
      <c r="D17" s="545"/>
      <c r="E17" s="560"/>
      <c r="F17" s="561"/>
      <c r="G17" s="556"/>
      <c r="H17" s="559"/>
      <c r="K17" s="539"/>
      <c r="L17" s="539"/>
      <c r="X17"/>
      <c r="AF17"/>
      <c r="AG17"/>
      <c r="AL17"/>
      <c r="AM17"/>
      <c r="AN17"/>
      <c r="AO17"/>
      <c r="AP17"/>
      <c r="AQ17"/>
    </row>
    <row r="18" spans="1:43" s="35" customFormat="1" ht="18" customHeight="1" thickTop="1" thickBot="1">
      <c r="A18"/>
      <c r="B18" s="552" t="s">
        <v>420</v>
      </c>
      <c r="C18" s="550">
        <f>SUM(C12:C17)</f>
        <v>0</v>
      </c>
      <c r="D18" s="553"/>
      <c r="F18" s="555"/>
      <c r="G18" s="562"/>
      <c r="L18" s="727" t="s">
        <v>97</v>
      </c>
      <c r="M18" s="728"/>
      <c r="N18"/>
      <c r="O18" s="717" t="s">
        <v>396</v>
      </c>
      <c r="P18" s="718"/>
      <c r="Q18" s="713" t="s">
        <v>395</v>
      </c>
      <c r="X18"/>
      <c r="AF18"/>
      <c r="AG18"/>
      <c r="AL18"/>
      <c r="AM18"/>
      <c r="AN18"/>
      <c r="AO18" s="563"/>
      <c r="AP18"/>
      <c r="AQ18"/>
    </row>
    <row r="19" spans="1:43" s="35" customFormat="1" ht="18" customHeight="1" thickTop="1">
      <c r="A19" s="540"/>
      <c r="B19" s="597" t="s">
        <v>435</v>
      </c>
      <c r="C19" s="600"/>
      <c r="D19" s="557"/>
      <c r="E19" s="597" t="s">
        <v>483</v>
      </c>
      <c r="F19" s="598"/>
      <c r="G19" s="42"/>
      <c r="H19" s="724" t="s">
        <v>14</v>
      </c>
      <c r="I19" s="725"/>
      <c r="J19" s="726"/>
      <c r="K19"/>
      <c r="L19" s="575" t="s">
        <v>356</v>
      </c>
      <c r="M19" s="635">
        <v>0</v>
      </c>
      <c r="N19"/>
      <c r="O19" s="729" t="s">
        <v>97</v>
      </c>
      <c r="P19" s="730"/>
      <c r="Q19" s="714"/>
      <c r="X19"/>
      <c r="AF19"/>
      <c r="AG19"/>
      <c r="AL19"/>
      <c r="AM19"/>
      <c r="AN19"/>
      <c r="AO19"/>
      <c r="AP19"/>
      <c r="AQ19"/>
    </row>
    <row r="20" spans="1:43" s="35" customFormat="1" ht="18" customHeight="1">
      <c r="A20" s="540"/>
      <c r="B20" s="709" t="s">
        <v>413</v>
      </c>
      <c r="C20" s="710"/>
      <c r="D20" s="545"/>
      <c r="E20" s="543" t="str">
        <f t="shared" ref="E20:E26" si="0">IF(F20&lt;&gt;0,H22,"")</f>
        <v/>
      </c>
      <c r="F20" s="599">
        <f t="shared" ref="F20:F26" si="1">IF(AND(I22&gt;=date_demarrage,I22&lt;date_demarrage_1_an),J22,0)</f>
        <v>0</v>
      </c>
      <c r="G20" s="562"/>
      <c r="H20" s="704" t="s">
        <v>508</v>
      </c>
      <c r="I20" s="705"/>
      <c r="J20" s="706"/>
      <c r="K20" s="558"/>
      <c r="L20" s="576" t="s">
        <v>492</v>
      </c>
      <c r="M20" s="635">
        <v>100</v>
      </c>
      <c r="N20"/>
      <c r="O20" s="593" t="s">
        <v>391</v>
      </c>
      <c r="P20" s="564" t="str">
        <f>IF(MAX(BdgCais1!G83:R83)-marge_mx&lt;=0,"",MAX(BdgCais1!G83:R83)-marge_mx)</f>
        <v/>
      </c>
      <c r="Q20" s="583">
        <f>ROUNDUP(MAX(BdgCais1!G83:R83),-3)</f>
        <v>0</v>
      </c>
      <c r="X20"/>
      <c r="AF20"/>
      <c r="AG20"/>
      <c r="AL20"/>
      <c r="AM20"/>
      <c r="AN20"/>
      <c r="AO20"/>
      <c r="AP20"/>
      <c r="AQ20"/>
    </row>
    <row r="21" spans="1:43" s="35" customFormat="1" ht="18" customHeight="1">
      <c r="A21" s="540"/>
      <c r="B21" s="709"/>
      <c r="C21" s="711"/>
      <c r="D21" s="545"/>
      <c r="E21" s="543" t="str">
        <f t="shared" si="0"/>
        <v/>
      </c>
      <c r="F21" s="599">
        <f t="shared" si="1"/>
        <v>0</v>
      </c>
      <c r="G21" s="562"/>
      <c r="H21" s="670" t="s">
        <v>424</v>
      </c>
      <c r="I21" s="702" t="s">
        <v>495</v>
      </c>
      <c r="J21" s="703"/>
      <c r="K21" s="414"/>
      <c r="L21" s="576" t="s">
        <v>218</v>
      </c>
      <c r="M21" s="452">
        <v>7.4999999999999997E-2</v>
      </c>
      <c r="N21"/>
      <c r="O21" s="594" t="s">
        <v>392</v>
      </c>
      <c r="P21" s="565" t="str">
        <f>IF(MAX(BdgCais2!G83:R83)-marge_mx&lt;=0,"",MAX(BdgCais2!G83:R83)-marge_mx)</f>
        <v/>
      </c>
      <c r="Q21" s="585">
        <f>ROUNDUP(MAX(BdgCais2!G83:R83),-3)</f>
        <v>0</v>
      </c>
      <c r="X21"/>
      <c r="AF21"/>
      <c r="AG21"/>
      <c r="AL21"/>
      <c r="AM21"/>
      <c r="AN21"/>
      <c r="AO21"/>
      <c r="AP21"/>
      <c r="AQ21"/>
    </row>
    <row r="22" spans="1:43" s="35" customFormat="1" ht="18" customHeight="1" thickBot="1">
      <c r="A22" s="540"/>
      <c r="B22" s="543" t="s">
        <v>414</v>
      </c>
      <c r="C22" s="451"/>
      <c r="D22" s="545"/>
      <c r="E22" s="543" t="str">
        <f t="shared" si="0"/>
        <v/>
      </c>
      <c r="F22" s="599">
        <f t="shared" si="1"/>
        <v>0</v>
      </c>
      <c r="G22" s="562"/>
      <c r="H22" s="582" t="str">
        <f>IF(J22=0,"",Empr!D4)</f>
        <v/>
      </c>
      <c r="I22" s="629" t="str">
        <f>IF(J22=0,"",IF(Empr!I5=0,date_demarrage,Empr!I5))</f>
        <v/>
      </c>
      <c r="J22" s="583">
        <f>Empr!I4</f>
        <v>0</v>
      </c>
      <c r="K22" s="414"/>
      <c r="L22" s="577" t="s">
        <v>219</v>
      </c>
      <c r="M22" s="578">
        <f>M21/12</f>
        <v>6.2499999999999995E-3</v>
      </c>
      <c r="N22"/>
      <c r="O22" s="595" t="s">
        <v>393</v>
      </c>
      <c r="P22" s="596" t="str">
        <f>IF(MAX(BdgCais3!G83:R83)-marge_mx&lt;=0,"",MAX(BdgCais3!G83:R83)-marge_mx)</f>
        <v/>
      </c>
      <c r="Q22" s="587">
        <f>ROUNDUP(MAX(BdgCais3!G83:R83),-3)</f>
        <v>0</v>
      </c>
      <c r="X22"/>
      <c r="AF22"/>
      <c r="AG22"/>
      <c r="AL22"/>
      <c r="AM22"/>
      <c r="AN22"/>
      <c r="AO22"/>
      <c r="AP22"/>
      <c r="AQ22"/>
    </row>
    <row r="23" spans="1:43" s="35" customFormat="1" ht="18" customHeight="1" thickTop="1">
      <c r="A23"/>
      <c r="B23" s="543" t="s">
        <v>347</v>
      </c>
      <c r="C23" s="451"/>
      <c r="D23" s="545"/>
      <c r="E23" s="543" t="str">
        <f t="shared" si="0"/>
        <v/>
      </c>
      <c r="F23" s="599">
        <f t="shared" si="1"/>
        <v>0</v>
      </c>
      <c r="G23" s="562"/>
      <c r="H23" s="584" t="str">
        <f>IF(J23=0,"",Empr!M4)</f>
        <v/>
      </c>
      <c r="I23" s="630" t="str">
        <f>IF(J23=0,"",IF(Empr!R5=0,date_demarrage,Empr!R5))</f>
        <v/>
      </c>
      <c r="J23" s="585">
        <f>Empr!R4</f>
        <v>0</v>
      </c>
      <c r="K23" s="414"/>
      <c r="N23"/>
      <c r="O23" s="179"/>
      <c r="P23" s="2"/>
      <c r="Q23" s="2"/>
      <c r="X23"/>
      <c r="AF23"/>
      <c r="AG23"/>
      <c r="AL23"/>
      <c r="AM23"/>
      <c r="AN23"/>
      <c r="AO23"/>
      <c r="AP23"/>
      <c r="AQ23"/>
    </row>
    <row r="24" spans="1:43" s="35" customFormat="1" ht="18" customHeight="1">
      <c r="A24"/>
      <c r="B24" s="543" t="s">
        <v>415</v>
      </c>
      <c r="C24" s="451"/>
      <c r="D24" s="545"/>
      <c r="E24" s="543" t="str">
        <f t="shared" si="0"/>
        <v/>
      </c>
      <c r="F24" s="599">
        <f t="shared" si="1"/>
        <v>0</v>
      </c>
      <c r="G24" s="562"/>
      <c r="H24" s="584" t="str">
        <f>IF(J24=0,"",Empr!V4)</f>
        <v/>
      </c>
      <c r="I24" s="630" t="str">
        <f>IF(J24=0,"",IF(Empr!AA5=0,date_demarrage,Empr!AA5))</f>
        <v/>
      </c>
      <c r="J24" s="585">
        <f>Empr!AA4</f>
        <v>0</v>
      </c>
      <c r="K24" s="414"/>
      <c r="L24"/>
      <c r="M24" s="654"/>
      <c r="N24"/>
      <c r="P24"/>
      <c r="X24"/>
      <c r="AF24"/>
      <c r="AG24"/>
      <c r="AL24"/>
      <c r="AM24"/>
      <c r="AN24"/>
      <c r="AO24"/>
      <c r="AP24"/>
      <c r="AQ24"/>
    </row>
    <row r="25" spans="1:43" s="35" customFormat="1" ht="18" customHeight="1">
      <c r="A25"/>
      <c r="B25" s="543" t="s">
        <v>416</v>
      </c>
      <c r="C25" s="451"/>
      <c r="D25" s="545"/>
      <c r="E25" s="543" t="str">
        <f t="shared" si="0"/>
        <v/>
      </c>
      <c r="F25" s="599">
        <f t="shared" si="1"/>
        <v>0</v>
      </c>
      <c r="G25" s="562"/>
      <c r="H25" s="584" t="str">
        <f>IF(J25=0,"",Empr!AN4)</f>
        <v/>
      </c>
      <c r="I25" s="630" t="str">
        <f>IF(J25=0,"",IF(Empr!AS5=0,date_demarrage,Empr!AS5))</f>
        <v/>
      </c>
      <c r="J25" s="585">
        <f>Empr!AS4</f>
        <v>0</v>
      </c>
      <c r="K25" s="414"/>
      <c r="L25" s="712"/>
      <c r="M25" s="712"/>
      <c r="N25"/>
      <c r="P25"/>
      <c r="X25"/>
      <c r="AF25"/>
      <c r="AG25"/>
      <c r="AL25"/>
      <c r="AM25"/>
      <c r="AN25"/>
      <c r="AO25"/>
      <c r="AP25"/>
      <c r="AQ25"/>
    </row>
    <row r="26" spans="1:43" s="35" customFormat="1" ht="18" customHeight="1">
      <c r="A26"/>
      <c r="B26" s="543" t="s">
        <v>417</v>
      </c>
      <c r="C26" s="451"/>
      <c r="D26" s="545"/>
      <c r="E26" s="543" t="str">
        <f t="shared" si="0"/>
        <v/>
      </c>
      <c r="F26" s="599">
        <f t="shared" si="1"/>
        <v>0</v>
      </c>
      <c r="G26" s="562"/>
      <c r="H26" s="584" t="str">
        <f>IF(J26=0,"",Empr!AW4)</f>
        <v/>
      </c>
      <c r="I26" s="630" t="str">
        <f>IF(J26=0,"",IF(Empr!BB5=0,date_demarrage,Empr!BB5))</f>
        <v/>
      </c>
      <c r="J26" s="585">
        <f>Empr!BB4</f>
        <v>0</v>
      </c>
      <c r="K26" s="539"/>
      <c r="L26" s="652"/>
      <c r="M26" s="653"/>
      <c r="N26"/>
      <c r="P26"/>
      <c r="X26"/>
      <c r="AF26"/>
      <c r="AG26"/>
      <c r="AH26"/>
      <c r="AI26"/>
      <c r="AJ26"/>
      <c r="AK26"/>
      <c r="AL26"/>
      <c r="AM26"/>
      <c r="AN26"/>
      <c r="AO26"/>
      <c r="AP26"/>
      <c r="AQ26"/>
    </row>
    <row r="27" spans="1:43" s="35" customFormat="1" ht="18" customHeight="1" thickBot="1">
      <c r="A27"/>
      <c r="B27" s="552" t="s">
        <v>421</v>
      </c>
      <c r="C27" s="566">
        <f>SUM(C20:C26)</f>
        <v>0</v>
      </c>
      <c r="D27" s="567"/>
      <c r="E27" s="549" t="s">
        <v>484</v>
      </c>
      <c r="F27" s="550">
        <f>SUM(F20:F25)</f>
        <v>0</v>
      </c>
      <c r="G27" s="562"/>
      <c r="H27" s="586" t="str">
        <f>IF(J27=0,"",Empr!BF4)</f>
        <v/>
      </c>
      <c r="I27" s="631" t="str">
        <f>IF(J27=0,"",IF(Empr!BK5=0,date_demarrage,Empr!BK5))</f>
        <v/>
      </c>
      <c r="J27" s="587">
        <f>Empr!BK4</f>
        <v>0</v>
      </c>
      <c r="L27" s="652"/>
      <c r="M27" s="654"/>
      <c r="N27"/>
      <c r="P27"/>
      <c r="R27"/>
      <c r="S27"/>
      <c r="T27"/>
      <c r="U27"/>
      <c r="V27"/>
      <c r="W27"/>
      <c r="X27"/>
      <c r="Y27"/>
      <c r="AF27"/>
      <c r="AG27"/>
      <c r="AH27"/>
      <c r="AI27"/>
      <c r="AJ27"/>
      <c r="AK27"/>
      <c r="AL27"/>
      <c r="AM27"/>
      <c r="AN27"/>
      <c r="AO27"/>
      <c r="AP27"/>
      <c r="AQ27"/>
    </row>
    <row r="28" spans="1:43" ht="18" customHeight="1" thickTop="1">
      <c r="B28" s="568"/>
      <c r="C28" s="569"/>
      <c r="D28" s="557"/>
      <c r="E28" s="539"/>
      <c r="F28" s="569"/>
      <c r="G28" s="551"/>
      <c r="H28" s="35"/>
      <c r="I28" s="35"/>
      <c r="J28" s="35"/>
      <c r="K28" s="539"/>
      <c r="Q28" s="35"/>
      <c r="R28" s="35"/>
      <c r="S28" s="35"/>
      <c r="T28" s="35"/>
      <c r="U28" s="35"/>
      <c r="V28" s="35"/>
      <c r="W28" s="35"/>
      <c r="Y28" s="35"/>
    </row>
    <row r="29" spans="1:43" s="35" customFormat="1" ht="18" customHeight="1">
      <c r="B29" s="570" t="s">
        <v>418</v>
      </c>
      <c r="C29" s="571">
        <f>C27+C18+C10</f>
        <v>0</v>
      </c>
      <c r="D29" s="572"/>
      <c r="E29" s="570" t="s">
        <v>419</v>
      </c>
      <c r="F29" s="571">
        <f>F27+F16+F9</f>
        <v>0</v>
      </c>
      <c r="G29" s="556"/>
      <c r="I29" s="539"/>
      <c r="J29" s="539"/>
      <c r="K29" s="573"/>
      <c r="L29" s="708"/>
      <c r="M29" s="708"/>
      <c r="N29"/>
      <c r="O29"/>
      <c r="P29"/>
      <c r="Q29"/>
      <c r="X29"/>
      <c r="AF29"/>
      <c r="AG29"/>
      <c r="AM29"/>
      <c r="AN29"/>
      <c r="AO29"/>
      <c r="AP29"/>
      <c r="AQ29"/>
    </row>
    <row r="30" spans="1:43" s="35" customFormat="1" ht="18" customHeight="1">
      <c r="B30" s="539"/>
      <c r="C30" s="556"/>
      <c r="D30" s="556"/>
      <c r="E30" s="539"/>
      <c r="F30" s="556"/>
      <c r="G30" s="558"/>
      <c r="H30" s="539"/>
      <c r="I30" s="573"/>
      <c r="J30" s="573"/>
      <c r="L30" s="708"/>
      <c r="M30" s="708"/>
      <c r="AF30"/>
      <c r="AG30"/>
      <c r="AM30"/>
      <c r="AN30"/>
      <c r="AO30"/>
      <c r="AP30"/>
      <c r="AQ30"/>
    </row>
    <row r="31" spans="1:43" ht="18" customHeight="1">
      <c r="B31" s="707" t="str">
        <f>IF(C29&lt;&gt;F29,"Ne balance pas de $ " &amp; ABS(C29-F29),"")</f>
        <v/>
      </c>
      <c r="C31" s="707"/>
      <c r="D31" s="707"/>
      <c r="E31" s="707"/>
      <c r="F31" s="707"/>
      <c r="G31" s="556"/>
      <c r="H31" s="573"/>
      <c r="I31" s="35"/>
      <c r="J31" s="35"/>
      <c r="K31" s="539"/>
      <c r="L31" s="35"/>
      <c r="M31" s="35"/>
    </row>
    <row r="32" spans="1:43" ht="18" customHeight="1">
      <c r="G32" s="574"/>
      <c r="H32" s="539"/>
      <c r="I32" s="539"/>
      <c r="J32" s="539"/>
      <c r="K32" s="574"/>
    </row>
    <row r="33" spans="2:4" ht="18" customHeight="1">
      <c r="B33" s="539"/>
      <c r="C33" s="556"/>
      <c r="D33" s="556"/>
    </row>
    <row r="34" spans="2:4" ht="18" customHeight="1"/>
    <row r="35" spans="2:4" ht="18" customHeight="1"/>
    <row r="36" spans="2:4" ht="18" customHeight="1"/>
    <row r="37" spans="2:4" ht="15" customHeight="1"/>
    <row r="38" spans="2:4" ht="15" customHeight="1"/>
    <row r="39" spans="2:4" ht="15" customHeight="1"/>
    <row r="40" spans="2:4" ht="15" customHeight="1"/>
    <row r="41" spans="2:4" ht="15" customHeight="1"/>
    <row r="42" spans="2:4" ht="15" customHeight="1"/>
    <row r="43" spans="2:4" ht="15" customHeight="1"/>
    <row r="44" spans="2:4" ht="15" customHeight="1"/>
    <row r="45" spans="2:4" ht="15" customHeight="1"/>
    <row r="46" spans="2:4" ht="15" customHeight="1"/>
    <row r="47" spans="2:4" ht="15" customHeight="1"/>
    <row r="48" spans="2:4" ht="1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sheetData>
  <sheetProtection algorithmName="SHA-512" hashValue="ZcwNIdRbZsQWZm6tzdFwzSa6TOEhmmDkXDxecEfqijyyl2oQpBJmeH06ibk+MenJhwV+vB/LlOrUP6q4bqVbaw==" saltValue="0MsHH/x6Y7BlBCeMR0MTCQ==" spinCount="100000" sheet="1" objects="1" scenarios="1" selectLockedCells="1"/>
  <mergeCells count="19">
    <mergeCell ref="Q18:Q19"/>
    <mergeCell ref="B1:C1"/>
    <mergeCell ref="O18:P18"/>
    <mergeCell ref="B3:C3"/>
    <mergeCell ref="E3:F3"/>
    <mergeCell ref="H9:J9"/>
    <mergeCell ref="H19:J19"/>
    <mergeCell ref="L3:M3"/>
    <mergeCell ref="L18:M18"/>
    <mergeCell ref="O19:P19"/>
    <mergeCell ref="H8:J8"/>
    <mergeCell ref="I10:J10"/>
    <mergeCell ref="I21:J21"/>
    <mergeCell ref="H20:J20"/>
    <mergeCell ref="B31:F31"/>
    <mergeCell ref="L29:M30"/>
    <mergeCell ref="B20:B21"/>
    <mergeCell ref="C20:C21"/>
    <mergeCell ref="L25:M25"/>
  </mergeCells>
  <phoneticPr fontId="0" type="noConversion"/>
  <conditionalFormatting sqref="C7:D7">
    <cfRule type="cellIs" dxfId="105" priority="48" operator="equal">
      <formula>0</formula>
    </cfRule>
  </conditionalFormatting>
  <conditionalFormatting sqref="C10:D10">
    <cfRule type="cellIs" dxfId="104" priority="55" operator="equal">
      <formula>0</formula>
    </cfRule>
  </conditionalFormatting>
  <conditionalFormatting sqref="C18:D18">
    <cfRule type="cellIs" dxfId="103" priority="49" operator="equal">
      <formula>0</formula>
    </cfRule>
  </conditionalFormatting>
  <conditionalFormatting sqref="C27:D27">
    <cfRule type="cellIs" dxfId="102" priority="19" operator="equal">
      <formula>0</formula>
    </cfRule>
  </conditionalFormatting>
  <conditionalFormatting sqref="C29:D29">
    <cfRule type="cellIs" dxfId="101" priority="44" operator="equal">
      <formula>0</formula>
    </cfRule>
  </conditionalFormatting>
  <conditionalFormatting sqref="F12:F16">
    <cfRule type="cellIs" dxfId="100" priority="20" operator="equal">
      <formula>0</formula>
    </cfRule>
  </conditionalFormatting>
  <conditionalFormatting sqref="F9:G9">
    <cfRule type="cellIs" dxfId="99" priority="21" operator="equal">
      <formula>0</formula>
    </cfRule>
  </conditionalFormatting>
  <conditionalFormatting sqref="G16 F20:F27 G21:G28 F29 K29 G30 I30:J30 H31">
    <cfRule type="cellIs" dxfId="98" priority="65" operator="equal">
      <formula>0</formula>
    </cfRule>
  </conditionalFormatting>
  <conditionalFormatting sqref="I12:I15">
    <cfRule type="cellIs" dxfId="97" priority="12" operator="greaterThanOrEqual">
      <formula>date_demarrage_1_an</formula>
    </cfRule>
    <cfRule type="cellIs" dxfId="96" priority="13" operator="equal">
      <formula>""</formula>
    </cfRule>
    <cfRule type="cellIs" dxfId="95" priority="14" operator="lessThan">
      <formula>date_demarrage</formula>
    </cfRule>
  </conditionalFormatting>
  <conditionalFormatting sqref="I22:I27">
    <cfRule type="cellIs" dxfId="94" priority="1" operator="equal">
      <formula>""</formula>
    </cfRule>
    <cfRule type="cellIs" dxfId="93" priority="2" operator="greaterThanOrEqual">
      <formula>date_demarrage_1_an</formula>
    </cfRule>
    <cfRule type="cellIs" dxfId="92" priority="3" operator="lessThan">
      <formula>date_demarrage</formula>
    </cfRule>
  </conditionalFormatting>
  <conditionalFormatting sqref="J22:J27">
    <cfRule type="cellIs" dxfId="91" priority="25" operator="equal">
      <formula>0</formula>
    </cfRule>
  </conditionalFormatting>
  <conditionalFormatting sqref="K13:K16 K21:K26">
    <cfRule type="expression" dxfId="90" priority="58">
      <formula>AND(K13&lt;&gt;"",K13&lt;date_demarrage)</formula>
    </cfRule>
    <cfRule type="expression" dxfId="89" priority="59">
      <formula>AND(K13&lt;&gt;"",K13&gt;date_demarrage)</formula>
    </cfRule>
  </conditionalFormatting>
  <conditionalFormatting sqref="M15">
    <cfRule type="cellIs" dxfId="88" priority="24" operator="equal">
      <formula>0</formula>
    </cfRule>
  </conditionalFormatting>
  <conditionalFormatting sqref="P20:Q22">
    <cfRule type="cellIs" dxfId="87" priority="18" operator="equal">
      <formula>0</formula>
    </cfRule>
  </conditionalFormatting>
  <printOptions horizontalCentered="1" verticalCentered="1"/>
  <pageMargins left="0.19685039370078741" right="0.19685039370078741" top="0.47244094488188981" bottom="0.19685039370078741" header="0.31496062992125984" footer="0.19685039370078741"/>
  <pageSetup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dimension ref="B2:R89"/>
  <sheetViews>
    <sheetView showGridLines="0" workbookViewId="0">
      <selection activeCell="C7" sqref="C7"/>
    </sheetView>
  </sheetViews>
  <sheetFormatPr baseColWidth="10" defaultColWidth="9.1796875" defaultRowHeight="12.5"/>
  <cols>
    <col min="1" max="1" width="3.453125" customWidth="1"/>
    <col min="2" max="2" width="25.54296875" customWidth="1"/>
    <col min="3" max="4" width="11.453125" customWidth="1"/>
    <col min="5" max="5" width="11.54296875" customWidth="1"/>
    <col min="6" max="6" width="12.1796875" customWidth="1"/>
    <col min="7" max="7" width="11.54296875" customWidth="1"/>
    <col min="8" max="8" width="12.1796875" customWidth="1"/>
    <col min="9" max="9" width="12.54296875" customWidth="1"/>
    <col min="10" max="11" width="12.453125" customWidth="1"/>
    <col min="12" max="12" width="11.1796875" customWidth="1"/>
    <col min="13" max="14" width="13" customWidth="1"/>
    <col min="15" max="16" width="12" customWidth="1"/>
    <col min="17" max="17" width="12.54296875" customWidth="1"/>
    <col min="18" max="18" width="4.7265625" customWidth="1"/>
    <col min="257" max="257" width="5.453125" customWidth="1"/>
    <col min="258" max="258" width="25.54296875" customWidth="1"/>
    <col min="259" max="260" width="11.453125" customWidth="1"/>
    <col min="261" max="261" width="11.54296875" customWidth="1"/>
    <col min="262" max="262" width="12.1796875" customWidth="1"/>
    <col min="263" max="263" width="11.54296875" customWidth="1"/>
    <col min="264" max="264" width="12.1796875" customWidth="1"/>
    <col min="265" max="265" width="12.54296875" customWidth="1"/>
    <col min="266" max="267" width="12.453125" customWidth="1"/>
    <col min="268" max="268" width="11.1796875" customWidth="1"/>
    <col min="269" max="270" width="13" customWidth="1"/>
    <col min="271" max="272" width="12" customWidth="1"/>
    <col min="273" max="273" width="12.54296875" customWidth="1"/>
    <col min="513" max="513" width="5.453125" customWidth="1"/>
    <col min="514" max="514" width="25.54296875" customWidth="1"/>
    <col min="515" max="516" width="11.453125" customWidth="1"/>
    <col min="517" max="517" width="11.54296875" customWidth="1"/>
    <col min="518" max="518" width="12.1796875" customWidth="1"/>
    <col min="519" max="519" width="11.54296875" customWidth="1"/>
    <col min="520" max="520" width="12.1796875" customWidth="1"/>
    <col min="521" max="521" width="12.54296875" customWidth="1"/>
    <col min="522" max="523" width="12.453125" customWidth="1"/>
    <col min="524" max="524" width="11.1796875" customWidth="1"/>
    <col min="525" max="526" width="13" customWidth="1"/>
    <col min="527" max="528" width="12" customWidth="1"/>
    <col min="529" max="529" width="12.54296875" customWidth="1"/>
    <col min="769" max="769" width="5.453125" customWidth="1"/>
    <col min="770" max="770" width="25.54296875" customWidth="1"/>
    <col min="771" max="772" width="11.453125" customWidth="1"/>
    <col min="773" max="773" width="11.54296875" customWidth="1"/>
    <col min="774" max="774" width="12.1796875" customWidth="1"/>
    <col min="775" max="775" width="11.54296875" customWidth="1"/>
    <col min="776" max="776" width="12.1796875" customWidth="1"/>
    <col min="777" max="777" width="12.54296875" customWidth="1"/>
    <col min="778" max="779" width="12.453125" customWidth="1"/>
    <col min="780" max="780" width="11.1796875" customWidth="1"/>
    <col min="781" max="782" width="13" customWidth="1"/>
    <col min="783" max="784" width="12" customWidth="1"/>
    <col min="785" max="785" width="12.54296875" customWidth="1"/>
    <col min="1025" max="1025" width="5.453125" customWidth="1"/>
    <col min="1026" max="1026" width="25.54296875" customWidth="1"/>
    <col min="1027" max="1028" width="11.453125" customWidth="1"/>
    <col min="1029" max="1029" width="11.54296875" customWidth="1"/>
    <col min="1030" max="1030" width="12.1796875" customWidth="1"/>
    <col min="1031" max="1031" width="11.54296875" customWidth="1"/>
    <col min="1032" max="1032" width="12.1796875" customWidth="1"/>
    <col min="1033" max="1033" width="12.54296875" customWidth="1"/>
    <col min="1034" max="1035" width="12.453125" customWidth="1"/>
    <col min="1036" max="1036" width="11.1796875" customWidth="1"/>
    <col min="1037" max="1038" width="13" customWidth="1"/>
    <col min="1039" max="1040" width="12" customWidth="1"/>
    <col min="1041" max="1041" width="12.54296875" customWidth="1"/>
    <col min="1281" max="1281" width="5.453125" customWidth="1"/>
    <col min="1282" max="1282" width="25.54296875" customWidth="1"/>
    <col min="1283" max="1284" width="11.453125" customWidth="1"/>
    <col min="1285" max="1285" width="11.54296875" customWidth="1"/>
    <col min="1286" max="1286" width="12.1796875" customWidth="1"/>
    <col min="1287" max="1287" width="11.54296875" customWidth="1"/>
    <col min="1288" max="1288" width="12.1796875" customWidth="1"/>
    <col min="1289" max="1289" width="12.54296875" customWidth="1"/>
    <col min="1290" max="1291" width="12.453125" customWidth="1"/>
    <col min="1292" max="1292" width="11.1796875" customWidth="1"/>
    <col min="1293" max="1294" width="13" customWidth="1"/>
    <col min="1295" max="1296" width="12" customWidth="1"/>
    <col min="1297" max="1297" width="12.54296875" customWidth="1"/>
    <col min="1537" max="1537" width="5.453125" customWidth="1"/>
    <col min="1538" max="1538" width="25.54296875" customWidth="1"/>
    <col min="1539" max="1540" width="11.453125" customWidth="1"/>
    <col min="1541" max="1541" width="11.54296875" customWidth="1"/>
    <col min="1542" max="1542" width="12.1796875" customWidth="1"/>
    <col min="1543" max="1543" width="11.54296875" customWidth="1"/>
    <col min="1544" max="1544" width="12.1796875" customWidth="1"/>
    <col min="1545" max="1545" width="12.54296875" customWidth="1"/>
    <col min="1546" max="1547" width="12.453125" customWidth="1"/>
    <col min="1548" max="1548" width="11.1796875" customWidth="1"/>
    <col min="1549" max="1550" width="13" customWidth="1"/>
    <col min="1551" max="1552" width="12" customWidth="1"/>
    <col min="1553" max="1553" width="12.54296875" customWidth="1"/>
    <col min="1793" max="1793" width="5.453125" customWidth="1"/>
    <col min="1794" max="1794" width="25.54296875" customWidth="1"/>
    <col min="1795" max="1796" width="11.453125" customWidth="1"/>
    <col min="1797" max="1797" width="11.54296875" customWidth="1"/>
    <col min="1798" max="1798" width="12.1796875" customWidth="1"/>
    <col min="1799" max="1799" width="11.54296875" customWidth="1"/>
    <col min="1800" max="1800" width="12.1796875" customWidth="1"/>
    <col min="1801" max="1801" width="12.54296875" customWidth="1"/>
    <col min="1802" max="1803" width="12.453125" customWidth="1"/>
    <col min="1804" max="1804" width="11.1796875" customWidth="1"/>
    <col min="1805" max="1806" width="13" customWidth="1"/>
    <col min="1807" max="1808" width="12" customWidth="1"/>
    <col min="1809" max="1809" width="12.54296875" customWidth="1"/>
    <col min="2049" max="2049" width="5.453125" customWidth="1"/>
    <col min="2050" max="2050" width="25.54296875" customWidth="1"/>
    <col min="2051" max="2052" width="11.453125" customWidth="1"/>
    <col min="2053" max="2053" width="11.54296875" customWidth="1"/>
    <col min="2054" max="2054" width="12.1796875" customWidth="1"/>
    <col min="2055" max="2055" width="11.54296875" customWidth="1"/>
    <col min="2056" max="2056" width="12.1796875" customWidth="1"/>
    <col min="2057" max="2057" width="12.54296875" customWidth="1"/>
    <col min="2058" max="2059" width="12.453125" customWidth="1"/>
    <col min="2060" max="2060" width="11.1796875" customWidth="1"/>
    <col min="2061" max="2062" width="13" customWidth="1"/>
    <col min="2063" max="2064" width="12" customWidth="1"/>
    <col min="2065" max="2065" width="12.54296875" customWidth="1"/>
    <col min="2305" max="2305" width="5.453125" customWidth="1"/>
    <col min="2306" max="2306" width="25.54296875" customWidth="1"/>
    <col min="2307" max="2308" width="11.453125" customWidth="1"/>
    <col min="2309" max="2309" width="11.54296875" customWidth="1"/>
    <col min="2310" max="2310" width="12.1796875" customWidth="1"/>
    <col min="2311" max="2311" width="11.54296875" customWidth="1"/>
    <col min="2312" max="2312" width="12.1796875" customWidth="1"/>
    <col min="2313" max="2313" width="12.54296875" customWidth="1"/>
    <col min="2314" max="2315" width="12.453125" customWidth="1"/>
    <col min="2316" max="2316" width="11.1796875" customWidth="1"/>
    <col min="2317" max="2318" width="13" customWidth="1"/>
    <col min="2319" max="2320" width="12" customWidth="1"/>
    <col min="2321" max="2321" width="12.54296875" customWidth="1"/>
    <col min="2561" max="2561" width="5.453125" customWidth="1"/>
    <col min="2562" max="2562" width="25.54296875" customWidth="1"/>
    <col min="2563" max="2564" width="11.453125" customWidth="1"/>
    <col min="2565" max="2565" width="11.54296875" customWidth="1"/>
    <col min="2566" max="2566" width="12.1796875" customWidth="1"/>
    <col min="2567" max="2567" width="11.54296875" customWidth="1"/>
    <col min="2568" max="2568" width="12.1796875" customWidth="1"/>
    <col min="2569" max="2569" width="12.54296875" customWidth="1"/>
    <col min="2570" max="2571" width="12.453125" customWidth="1"/>
    <col min="2572" max="2572" width="11.1796875" customWidth="1"/>
    <col min="2573" max="2574" width="13" customWidth="1"/>
    <col min="2575" max="2576" width="12" customWidth="1"/>
    <col min="2577" max="2577" width="12.54296875" customWidth="1"/>
    <col min="2817" max="2817" width="5.453125" customWidth="1"/>
    <col min="2818" max="2818" width="25.54296875" customWidth="1"/>
    <col min="2819" max="2820" width="11.453125" customWidth="1"/>
    <col min="2821" max="2821" width="11.54296875" customWidth="1"/>
    <col min="2822" max="2822" width="12.1796875" customWidth="1"/>
    <col min="2823" max="2823" width="11.54296875" customWidth="1"/>
    <col min="2824" max="2824" width="12.1796875" customWidth="1"/>
    <col min="2825" max="2825" width="12.54296875" customWidth="1"/>
    <col min="2826" max="2827" width="12.453125" customWidth="1"/>
    <col min="2828" max="2828" width="11.1796875" customWidth="1"/>
    <col min="2829" max="2830" width="13" customWidth="1"/>
    <col min="2831" max="2832" width="12" customWidth="1"/>
    <col min="2833" max="2833" width="12.54296875" customWidth="1"/>
    <col min="3073" max="3073" width="5.453125" customWidth="1"/>
    <col min="3074" max="3074" width="25.54296875" customWidth="1"/>
    <col min="3075" max="3076" width="11.453125" customWidth="1"/>
    <col min="3077" max="3077" width="11.54296875" customWidth="1"/>
    <col min="3078" max="3078" width="12.1796875" customWidth="1"/>
    <col min="3079" max="3079" width="11.54296875" customWidth="1"/>
    <col min="3080" max="3080" width="12.1796875" customWidth="1"/>
    <col min="3081" max="3081" width="12.54296875" customWidth="1"/>
    <col min="3082" max="3083" width="12.453125" customWidth="1"/>
    <col min="3084" max="3084" width="11.1796875" customWidth="1"/>
    <col min="3085" max="3086" width="13" customWidth="1"/>
    <col min="3087" max="3088" width="12" customWidth="1"/>
    <col min="3089" max="3089" width="12.54296875" customWidth="1"/>
    <col min="3329" max="3329" width="5.453125" customWidth="1"/>
    <col min="3330" max="3330" width="25.54296875" customWidth="1"/>
    <col min="3331" max="3332" width="11.453125" customWidth="1"/>
    <col min="3333" max="3333" width="11.54296875" customWidth="1"/>
    <col min="3334" max="3334" width="12.1796875" customWidth="1"/>
    <col min="3335" max="3335" width="11.54296875" customWidth="1"/>
    <col min="3336" max="3336" width="12.1796875" customWidth="1"/>
    <col min="3337" max="3337" width="12.54296875" customWidth="1"/>
    <col min="3338" max="3339" width="12.453125" customWidth="1"/>
    <col min="3340" max="3340" width="11.1796875" customWidth="1"/>
    <col min="3341" max="3342" width="13" customWidth="1"/>
    <col min="3343" max="3344" width="12" customWidth="1"/>
    <col min="3345" max="3345" width="12.54296875" customWidth="1"/>
    <col min="3585" max="3585" width="5.453125" customWidth="1"/>
    <col min="3586" max="3586" width="25.54296875" customWidth="1"/>
    <col min="3587" max="3588" width="11.453125" customWidth="1"/>
    <col min="3589" max="3589" width="11.54296875" customWidth="1"/>
    <col min="3590" max="3590" width="12.1796875" customWidth="1"/>
    <col min="3591" max="3591" width="11.54296875" customWidth="1"/>
    <col min="3592" max="3592" width="12.1796875" customWidth="1"/>
    <col min="3593" max="3593" width="12.54296875" customWidth="1"/>
    <col min="3594" max="3595" width="12.453125" customWidth="1"/>
    <col min="3596" max="3596" width="11.1796875" customWidth="1"/>
    <col min="3597" max="3598" width="13" customWidth="1"/>
    <col min="3599" max="3600" width="12" customWidth="1"/>
    <col min="3601" max="3601" width="12.54296875" customWidth="1"/>
    <col min="3841" max="3841" width="5.453125" customWidth="1"/>
    <col min="3842" max="3842" width="25.54296875" customWidth="1"/>
    <col min="3843" max="3844" width="11.453125" customWidth="1"/>
    <col min="3845" max="3845" width="11.54296875" customWidth="1"/>
    <col min="3846" max="3846" width="12.1796875" customWidth="1"/>
    <col min="3847" max="3847" width="11.54296875" customWidth="1"/>
    <col min="3848" max="3848" width="12.1796875" customWidth="1"/>
    <col min="3849" max="3849" width="12.54296875" customWidth="1"/>
    <col min="3850" max="3851" width="12.453125" customWidth="1"/>
    <col min="3852" max="3852" width="11.1796875" customWidth="1"/>
    <col min="3853" max="3854" width="13" customWidth="1"/>
    <col min="3855" max="3856" width="12" customWidth="1"/>
    <col min="3857" max="3857" width="12.54296875" customWidth="1"/>
    <col min="4097" max="4097" width="5.453125" customWidth="1"/>
    <col min="4098" max="4098" width="25.54296875" customWidth="1"/>
    <col min="4099" max="4100" width="11.453125" customWidth="1"/>
    <col min="4101" max="4101" width="11.54296875" customWidth="1"/>
    <col min="4102" max="4102" width="12.1796875" customWidth="1"/>
    <col min="4103" max="4103" width="11.54296875" customWidth="1"/>
    <col min="4104" max="4104" width="12.1796875" customWidth="1"/>
    <col min="4105" max="4105" width="12.54296875" customWidth="1"/>
    <col min="4106" max="4107" width="12.453125" customWidth="1"/>
    <col min="4108" max="4108" width="11.1796875" customWidth="1"/>
    <col min="4109" max="4110" width="13" customWidth="1"/>
    <col min="4111" max="4112" width="12" customWidth="1"/>
    <col min="4113" max="4113" width="12.54296875" customWidth="1"/>
    <col min="4353" max="4353" width="5.453125" customWidth="1"/>
    <col min="4354" max="4354" width="25.54296875" customWidth="1"/>
    <col min="4355" max="4356" width="11.453125" customWidth="1"/>
    <col min="4357" max="4357" width="11.54296875" customWidth="1"/>
    <col min="4358" max="4358" width="12.1796875" customWidth="1"/>
    <col min="4359" max="4359" width="11.54296875" customWidth="1"/>
    <col min="4360" max="4360" width="12.1796875" customWidth="1"/>
    <col min="4361" max="4361" width="12.54296875" customWidth="1"/>
    <col min="4362" max="4363" width="12.453125" customWidth="1"/>
    <col min="4364" max="4364" width="11.1796875" customWidth="1"/>
    <col min="4365" max="4366" width="13" customWidth="1"/>
    <col min="4367" max="4368" width="12" customWidth="1"/>
    <col min="4369" max="4369" width="12.54296875" customWidth="1"/>
    <col min="4609" max="4609" width="5.453125" customWidth="1"/>
    <col min="4610" max="4610" width="25.54296875" customWidth="1"/>
    <col min="4611" max="4612" width="11.453125" customWidth="1"/>
    <col min="4613" max="4613" width="11.54296875" customWidth="1"/>
    <col min="4614" max="4614" width="12.1796875" customWidth="1"/>
    <col min="4615" max="4615" width="11.54296875" customWidth="1"/>
    <col min="4616" max="4616" width="12.1796875" customWidth="1"/>
    <col min="4617" max="4617" width="12.54296875" customWidth="1"/>
    <col min="4618" max="4619" width="12.453125" customWidth="1"/>
    <col min="4620" max="4620" width="11.1796875" customWidth="1"/>
    <col min="4621" max="4622" width="13" customWidth="1"/>
    <col min="4623" max="4624" width="12" customWidth="1"/>
    <col min="4625" max="4625" width="12.54296875" customWidth="1"/>
    <col min="4865" max="4865" width="5.453125" customWidth="1"/>
    <col min="4866" max="4866" width="25.54296875" customWidth="1"/>
    <col min="4867" max="4868" width="11.453125" customWidth="1"/>
    <col min="4869" max="4869" width="11.54296875" customWidth="1"/>
    <col min="4870" max="4870" width="12.1796875" customWidth="1"/>
    <col min="4871" max="4871" width="11.54296875" customWidth="1"/>
    <col min="4872" max="4872" width="12.1796875" customWidth="1"/>
    <col min="4873" max="4873" width="12.54296875" customWidth="1"/>
    <col min="4874" max="4875" width="12.453125" customWidth="1"/>
    <col min="4876" max="4876" width="11.1796875" customWidth="1"/>
    <col min="4877" max="4878" width="13" customWidth="1"/>
    <col min="4879" max="4880" width="12" customWidth="1"/>
    <col min="4881" max="4881" width="12.54296875" customWidth="1"/>
    <col min="5121" max="5121" width="5.453125" customWidth="1"/>
    <col min="5122" max="5122" width="25.54296875" customWidth="1"/>
    <col min="5123" max="5124" width="11.453125" customWidth="1"/>
    <col min="5125" max="5125" width="11.54296875" customWidth="1"/>
    <col min="5126" max="5126" width="12.1796875" customWidth="1"/>
    <col min="5127" max="5127" width="11.54296875" customWidth="1"/>
    <col min="5128" max="5128" width="12.1796875" customWidth="1"/>
    <col min="5129" max="5129" width="12.54296875" customWidth="1"/>
    <col min="5130" max="5131" width="12.453125" customWidth="1"/>
    <col min="5132" max="5132" width="11.1796875" customWidth="1"/>
    <col min="5133" max="5134" width="13" customWidth="1"/>
    <col min="5135" max="5136" width="12" customWidth="1"/>
    <col min="5137" max="5137" width="12.54296875" customWidth="1"/>
    <col min="5377" max="5377" width="5.453125" customWidth="1"/>
    <col min="5378" max="5378" width="25.54296875" customWidth="1"/>
    <col min="5379" max="5380" width="11.453125" customWidth="1"/>
    <col min="5381" max="5381" width="11.54296875" customWidth="1"/>
    <col min="5382" max="5382" width="12.1796875" customWidth="1"/>
    <col min="5383" max="5383" width="11.54296875" customWidth="1"/>
    <col min="5384" max="5384" width="12.1796875" customWidth="1"/>
    <col min="5385" max="5385" width="12.54296875" customWidth="1"/>
    <col min="5386" max="5387" width="12.453125" customWidth="1"/>
    <col min="5388" max="5388" width="11.1796875" customWidth="1"/>
    <col min="5389" max="5390" width="13" customWidth="1"/>
    <col min="5391" max="5392" width="12" customWidth="1"/>
    <col min="5393" max="5393" width="12.54296875" customWidth="1"/>
    <col min="5633" max="5633" width="5.453125" customWidth="1"/>
    <col min="5634" max="5634" width="25.54296875" customWidth="1"/>
    <col min="5635" max="5636" width="11.453125" customWidth="1"/>
    <col min="5637" max="5637" width="11.54296875" customWidth="1"/>
    <col min="5638" max="5638" width="12.1796875" customWidth="1"/>
    <col min="5639" max="5639" width="11.54296875" customWidth="1"/>
    <col min="5640" max="5640" width="12.1796875" customWidth="1"/>
    <col min="5641" max="5641" width="12.54296875" customWidth="1"/>
    <col min="5642" max="5643" width="12.453125" customWidth="1"/>
    <col min="5644" max="5644" width="11.1796875" customWidth="1"/>
    <col min="5645" max="5646" width="13" customWidth="1"/>
    <col min="5647" max="5648" width="12" customWidth="1"/>
    <col min="5649" max="5649" width="12.54296875" customWidth="1"/>
    <col min="5889" max="5889" width="5.453125" customWidth="1"/>
    <col min="5890" max="5890" width="25.54296875" customWidth="1"/>
    <col min="5891" max="5892" width="11.453125" customWidth="1"/>
    <col min="5893" max="5893" width="11.54296875" customWidth="1"/>
    <col min="5894" max="5894" width="12.1796875" customWidth="1"/>
    <col min="5895" max="5895" width="11.54296875" customWidth="1"/>
    <col min="5896" max="5896" width="12.1796875" customWidth="1"/>
    <col min="5897" max="5897" width="12.54296875" customWidth="1"/>
    <col min="5898" max="5899" width="12.453125" customWidth="1"/>
    <col min="5900" max="5900" width="11.1796875" customWidth="1"/>
    <col min="5901" max="5902" width="13" customWidth="1"/>
    <col min="5903" max="5904" width="12" customWidth="1"/>
    <col min="5905" max="5905" width="12.54296875" customWidth="1"/>
    <col min="6145" max="6145" width="5.453125" customWidth="1"/>
    <col min="6146" max="6146" width="25.54296875" customWidth="1"/>
    <col min="6147" max="6148" width="11.453125" customWidth="1"/>
    <col min="6149" max="6149" width="11.54296875" customWidth="1"/>
    <col min="6150" max="6150" width="12.1796875" customWidth="1"/>
    <col min="6151" max="6151" width="11.54296875" customWidth="1"/>
    <col min="6152" max="6152" width="12.1796875" customWidth="1"/>
    <col min="6153" max="6153" width="12.54296875" customWidth="1"/>
    <col min="6154" max="6155" width="12.453125" customWidth="1"/>
    <col min="6156" max="6156" width="11.1796875" customWidth="1"/>
    <col min="6157" max="6158" width="13" customWidth="1"/>
    <col min="6159" max="6160" width="12" customWidth="1"/>
    <col min="6161" max="6161" width="12.54296875" customWidth="1"/>
    <col min="6401" max="6401" width="5.453125" customWidth="1"/>
    <col min="6402" max="6402" width="25.54296875" customWidth="1"/>
    <col min="6403" max="6404" width="11.453125" customWidth="1"/>
    <col min="6405" max="6405" width="11.54296875" customWidth="1"/>
    <col min="6406" max="6406" width="12.1796875" customWidth="1"/>
    <col min="6407" max="6407" width="11.54296875" customWidth="1"/>
    <col min="6408" max="6408" width="12.1796875" customWidth="1"/>
    <col min="6409" max="6409" width="12.54296875" customWidth="1"/>
    <col min="6410" max="6411" width="12.453125" customWidth="1"/>
    <col min="6412" max="6412" width="11.1796875" customWidth="1"/>
    <col min="6413" max="6414" width="13" customWidth="1"/>
    <col min="6415" max="6416" width="12" customWidth="1"/>
    <col min="6417" max="6417" width="12.54296875" customWidth="1"/>
    <col min="6657" max="6657" width="5.453125" customWidth="1"/>
    <col min="6658" max="6658" width="25.54296875" customWidth="1"/>
    <col min="6659" max="6660" width="11.453125" customWidth="1"/>
    <col min="6661" max="6661" width="11.54296875" customWidth="1"/>
    <col min="6662" max="6662" width="12.1796875" customWidth="1"/>
    <col min="6663" max="6663" width="11.54296875" customWidth="1"/>
    <col min="6664" max="6664" width="12.1796875" customWidth="1"/>
    <col min="6665" max="6665" width="12.54296875" customWidth="1"/>
    <col min="6666" max="6667" width="12.453125" customWidth="1"/>
    <col min="6668" max="6668" width="11.1796875" customWidth="1"/>
    <col min="6669" max="6670" width="13" customWidth="1"/>
    <col min="6671" max="6672" width="12" customWidth="1"/>
    <col min="6673" max="6673" width="12.54296875" customWidth="1"/>
    <col min="6913" max="6913" width="5.453125" customWidth="1"/>
    <col min="6914" max="6914" width="25.54296875" customWidth="1"/>
    <col min="6915" max="6916" width="11.453125" customWidth="1"/>
    <col min="6917" max="6917" width="11.54296875" customWidth="1"/>
    <col min="6918" max="6918" width="12.1796875" customWidth="1"/>
    <col min="6919" max="6919" width="11.54296875" customWidth="1"/>
    <col min="6920" max="6920" width="12.1796875" customWidth="1"/>
    <col min="6921" max="6921" width="12.54296875" customWidth="1"/>
    <col min="6922" max="6923" width="12.453125" customWidth="1"/>
    <col min="6924" max="6924" width="11.1796875" customWidth="1"/>
    <col min="6925" max="6926" width="13" customWidth="1"/>
    <col min="6927" max="6928" width="12" customWidth="1"/>
    <col min="6929" max="6929" width="12.54296875" customWidth="1"/>
    <col min="7169" max="7169" width="5.453125" customWidth="1"/>
    <col min="7170" max="7170" width="25.54296875" customWidth="1"/>
    <col min="7171" max="7172" width="11.453125" customWidth="1"/>
    <col min="7173" max="7173" width="11.54296875" customWidth="1"/>
    <col min="7174" max="7174" width="12.1796875" customWidth="1"/>
    <col min="7175" max="7175" width="11.54296875" customWidth="1"/>
    <col min="7176" max="7176" width="12.1796875" customWidth="1"/>
    <col min="7177" max="7177" width="12.54296875" customWidth="1"/>
    <col min="7178" max="7179" width="12.453125" customWidth="1"/>
    <col min="7180" max="7180" width="11.1796875" customWidth="1"/>
    <col min="7181" max="7182" width="13" customWidth="1"/>
    <col min="7183" max="7184" width="12" customWidth="1"/>
    <col min="7185" max="7185" width="12.54296875" customWidth="1"/>
    <col min="7425" max="7425" width="5.453125" customWidth="1"/>
    <col min="7426" max="7426" width="25.54296875" customWidth="1"/>
    <col min="7427" max="7428" width="11.453125" customWidth="1"/>
    <col min="7429" max="7429" width="11.54296875" customWidth="1"/>
    <col min="7430" max="7430" width="12.1796875" customWidth="1"/>
    <col min="7431" max="7431" width="11.54296875" customWidth="1"/>
    <col min="7432" max="7432" width="12.1796875" customWidth="1"/>
    <col min="7433" max="7433" width="12.54296875" customWidth="1"/>
    <col min="7434" max="7435" width="12.453125" customWidth="1"/>
    <col min="7436" max="7436" width="11.1796875" customWidth="1"/>
    <col min="7437" max="7438" width="13" customWidth="1"/>
    <col min="7439" max="7440" width="12" customWidth="1"/>
    <col min="7441" max="7441" width="12.54296875" customWidth="1"/>
    <col min="7681" max="7681" width="5.453125" customWidth="1"/>
    <col min="7682" max="7682" width="25.54296875" customWidth="1"/>
    <col min="7683" max="7684" width="11.453125" customWidth="1"/>
    <col min="7685" max="7685" width="11.54296875" customWidth="1"/>
    <col min="7686" max="7686" width="12.1796875" customWidth="1"/>
    <col min="7687" max="7687" width="11.54296875" customWidth="1"/>
    <col min="7688" max="7688" width="12.1796875" customWidth="1"/>
    <col min="7689" max="7689" width="12.54296875" customWidth="1"/>
    <col min="7690" max="7691" width="12.453125" customWidth="1"/>
    <col min="7692" max="7692" width="11.1796875" customWidth="1"/>
    <col min="7693" max="7694" width="13" customWidth="1"/>
    <col min="7695" max="7696" width="12" customWidth="1"/>
    <col min="7697" max="7697" width="12.54296875" customWidth="1"/>
    <col min="7937" max="7937" width="5.453125" customWidth="1"/>
    <col min="7938" max="7938" width="25.54296875" customWidth="1"/>
    <col min="7939" max="7940" width="11.453125" customWidth="1"/>
    <col min="7941" max="7941" width="11.54296875" customWidth="1"/>
    <col min="7942" max="7942" width="12.1796875" customWidth="1"/>
    <col min="7943" max="7943" width="11.54296875" customWidth="1"/>
    <col min="7944" max="7944" width="12.1796875" customWidth="1"/>
    <col min="7945" max="7945" width="12.54296875" customWidth="1"/>
    <col min="7946" max="7947" width="12.453125" customWidth="1"/>
    <col min="7948" max="7948" width="11.1796875" customWidth="1"/>
    <col min="7949" max="7950" width="13" customWidth="1"/>
    <col min="7951" max="7952" width="12" customWidth="1"/>
    <col min="7953" max="7953" width="12.54296875" customWidth="1"/>
    <col min="8193" max="8193" width="5.453125" customWidth="1"/>
    <col min="8194" max="8194" width="25.54296875" customWidth="1"/>
    <col min="8195" max="8196" width="11.453125" customWidth="1"/>
    <col min="8197" max="8197" width="11.54296875" customWidth="1"/>
    <col min="8198" max="8198" width="12.1796875" customWidth="1"/>
    <col min="8199" max="8199" width="11.54296875" customWidth="1"/>
    <col min="8200" max="8200" width="12.1796875" customWidth="1"/>
    <col min="8201" max="8201" width="12.54296875" customWidth="1"/>
    <col min="8202" max="8203" width="12.453125" customWidth="1"/>
    <col min="8204" max="8204" width="11.1796875" customWidth="1"/>
    <col min="8205" max="8206" width="13" customWidth="1"/>
    <col min="8207" max="8208" width="12" customWidth="1"/>
    <col min="8209" max="8209" width="12.54296875" customWidth="1"/>
    <col min="8449" max="8449" width="5.453125" customWidth="1"/>
    <col min="8450" max="8450" width="25.54296875" customWidth="1"/>
    <col min="8451" max="8452" width="11.453125" customWidth="1"/>
    <col min="8453" max="8453" width="11.54296875" customWidth="1"/>
    <col min="8454" max="8454" width="12.1796875" customWidth="1"/>
    <col min="8455" max="8455" width="11.54296875" customWidth="1"/>
    <col min="8456" max="8456" width="12.1796875" customWidth="1"/>
    <col min="8457" max="8457" width="12.54296875" customWidth="1"/>
    <col min="8458" max="8459" width="12.453125" customWidth="1"/>
    <col min="8460" max="8460" width="11.1796875" customWidth="1"/>
    <col min="8461" max="8462" width="13" customWidth="1"/>
    <col min="8463" max="8464" width="12" customWidth="1"/>
    <col min="8465" max="8465" width="12.54296875" customWidth="1"/>
    <col min="8705" max="8705" width="5.453125" customWidth="1"/>
    <col min="8706" max="8706" width="25.54296875" customWidth="1"/>
    <col min="8707" max="8708" width="11.453125" customWidth="1"/>
    <col min="8709" max="8709" width="11.54296875" customWidth="1"/>
    <col min="8710" max="8710" width="12.1796875" customWidth="1"/>
    <col min="8711" max="8711" width="11.54296875" customWidth="1"/>
    <col min="8712" max="8712" width="12.1796875" customWidth="1"/>
    <col min="8713" max="8713" width="12.54296875" customWidth="1"/>
    <col min="8714" max="8715" width="12.453125" customWidth="1"/>
    <col min="8716" max="8716" width="11.1796875" customWidth="1"/>
    <col min="8717" max="8718" width="13" customWidth="1"/>
    <col min="8719" max="8720" width="12" customWidth="1"/>
    <col min="8721" max="8721" width="12.54296875" customWidth="1"/>
    <col min="8961" max="8961" width="5.453125" customWidth="1"/>
    <col min="8962" max="8962" width="25.54296875" customWidth="1"/>
    <col min="8963" max="8964" width="11.453125" customWidth="1"/>
    <col min="8965" max="8965" width="11.54296875" customWidth="1"/>
    <col min="8966" max="8966" width="12.1796875" customWidth="1"/>
    <col min="8967" max="8967" width="11.54296875" customWidth="1"/>
    <col min="8968" max="8968" width="12.1796875" customWidth="1"/>
    <col min="8969" max="8969" width="12.54296875" customWidth="1"/>
    <col min="8970" max="8971" width="12.453125" customWidth="1"/>
    <col min="8972" max="8972" width="11.1796875" customWidth="1"/>
    <col min="8973" max="8974" width="13" customWidth="1"/>
    <col min="8975" max="8976" width="12" customWidth="1"/>
    <col min="8977" max="8977" width="12.54296875" customWidth="1"/>
    <col min="9217" max="9217" width="5.453125" customWidth="1"/>
    <col min="9218" max="9218" width="25.54296875" customWidth="1"/>
    <col min="9219" max="9220" width="11.453125" customWidth="1"/>
    <col min="9221" max="9221" width="11.54296875" customWidth="1"/>
    <col min="9222" max="9222" width="12.1796875" customWidth="1"/>
    <col min="9223" max="9223" width="11.54296875" customWidth="1"/>
    <col min="9224" max="9224" width="12.1796875" customWidth="1"/>
    <col min="9225" max="9225" width="12.54296875" customWidth="1"/>
    <col min="9226" max="9227" width="12.453125" customWidth="1"/>
    <col min="9228" max="9228" width="11.1796875" customWidth="1"/>
    <col min="9229" max="9230" width="13" customWidth="1"/>
    <col min="9231" max="9232" width="12" customWidth="1"/>
    <col min="9233" max="9233" width="12.54296875" customWidth="1"/>
    <col min="9473" max="9473" width="5.453125" customWidth="1"/>
    <col min="9474" max="9474" width="25.54296875" customWidth="1"/>
    <col min="9475" max="9476" width="11.453125" customWidth="1"/>
    <col min="9477" max="9477" width="11.54296875" customWidth="1"/>
    <col min="9478" max="9478" width="12.1796875" customWidth="1"/>
    <col min="9479" max="9479" width="11.54296875" customWidth="1"/>
    <col min="9480" max="9480" width="12.1796875" customWidth="1"/>
    <col min="9481" max="9481" width="12.54296875" customWidth="1"/>
    <col min="9482" max="9483" width="12.453125" customWidth="1"/>
    <col min="9484" max="9484" width="11.1796875" customWidth="1"/>
    <col min="9485" max="9486" width="13" customWidth="1"/>
    <col min="9487" max="9488" width="12" customWidth="1"/>
    <col min="9489" max="9489" width="12.54296875" customWidth="1"/>
    <col min="9729" max="9729" width="5.453125" customWidth="1"/>
    <col min="9730" max="9730" width="25.54296875" customWidth="1"/>
    <col min="9731" max="9732" width="11.453125" customWidth="1"/>
    <col min="9733" max="9733" width="11.54296875" customWidth="1"/>
    <col min="9734" max="9734" width="12.1796875" customWidth="1"/>
    <col min="9735" max="9735" width="11.54296875" customWidth="1"/>
    <col min="9736" max="9736" width="12.1796875" customWidth="1"/>
    <col min="9737" max="9737" width="12.54296875" customWidth="1"/>
    <col min="9738" max="9739" width="12.453125" customWidth="1"/>
    <col min="9740" max="9740" width="11.1796875" customWidth="1"/>
    <col min="9741" max="9742" width="13" customWidth="1"/>
    <col min="9743" max="9744" width="12" customWidth="1"/>
    <col min="9745" max="9745" width="12.54296875" customWidth="1"/>
    <col min="9985" max="9985" width="5.453125" customWidth="1"/>
    <col min="9986" max="9986" width="25.54296875" customWidth="1"/>
    <col min="9987" max="9988" width="11.453125" customWidth="1"/>
    <col min="9989" max="9989" width="11.54296875" customWidth="1"/>
    <col min="9990" max="9990" width="12.1796875" customWidth="1"/>
    <col min="9991" max="9991" width="11.54296875" customWidth="1"/>
    <col min="9992" max="9992" width="12.1796875" customWidth="1"/>
    <col min="9993" max="9993" width="12.54296875" customWidth="1"/>
    <col min="9994" max="9995" width="12.453125" customWidth="1"/>
    <col min="9996" max="9996" width="11.1796875" customWidth="1"/>
    <col min="9997" max="9998" width="13" customWidth="1"/>
    <col min="9999" max="10000" width="12" customWidth="1"/>
    <col min="10001" max="10001" width="12.54296875" customWidth="1"/>
    <col min="10241" max="10241" width="5.453125" customWidth="1"/>
    <col min="10242" max="10242" width="25.54296875" customWidth="1"/>
    <col min="10243" max="10244" width="11.453125" customWidth="1"/>
    <col min="10245" max="10245" width="11.54296875" customWidth="1"/>
    <col min="10246" max="10246" width="12.1796875" customWidth="1"/>
    <col min="10247" max="10247" width="11.54296875" customWidth="1"/>
    <col min="10248" max="10248" width="12.1796875" customWidth="1"/>
    <col min="10249" max="10249" width="12.54296875" customWidth="1"/>
    <col min="10250" max="10251" width="12.453125" customWidth="1"/>
    <col min="10252" max="10252" width="11.1796875" customWidth="1"/>
    <col min="10253" max="10254" width="13" customWidth="1"/>
    <col min="10255" max="10256" width="12" customWidth="1"/>
    <col min="10257" max="10257" width="12.54296875" customWidth="1"/>
    <col min="10497" max="10497" width="5.453125" customWidth="1"/>
    <col min="10498" max="10498" width="25.54296875" customWidth="1"/>
    <col min="10499" max="10500" width="11.453125" customWidth="1"/>
    <col min="10501" max="10501" width="11.54296875" customWidth="1"/>
    <col min="10502" max="10502" width="12.1796875" customWidth="1"/>
    <col min="10503" max="10503" width="11.54296875" customWidth="1"/>
    <col min="10504" max="10504" width="12.1796875" customWidth="1"/>
    <col min="10505" max="10505" width="12.54296875" customWidth="1"/>
    <col min="10506" max="10507" width="12.453125" customWidth="1"/>
    <col min="10508" max="10508" width="11.1796875" customWidth="1"/>
    <col min="10509" max="10510" width="13" customWidth="1"/>
    <col min="10511" max="10512" width="12" customWidth="1"/>
    <col min="10513" max="10513" width="12.54296875" customWidth="1"/>
    <col min="10753" max="10753" width="5.453125" customWidth="1"/>
    <col min="10754" max="10754" width="25.54296875" customWidth="1"/>
    <col min="10755" max="10756" width="11.453125" customWidth="1"/>
    <col min="10757" max="10757" width="11.54296875" customWidth="1"/>
    <col min="10758" max="10758" width="12.1796875" customWidth="1"/>
    <col min="10759" max="10759" width="11.54296875" customWidth="1"/>
    <col min="10760" max="10760" width="12.1796875" customWidth="1"/>
    <col min="10761" max="10761" width="12.54296875" customWidth="1"/>
    <col min="10762" max="10763" width="12.453125" customWidth="1"/>
    <col min="10764" max="10764" width="11.1796875" customWidth="1"/>
    <col min="10765" max="10766" width="13" customWidth="1"/>
    <col min="10767" max="10768" width="12" customWidth="1"/>
    <col min="10769" max="10769" width="12.54296875" customWidth="1"/>
    <col min="11009" max="11009" width="5.453125" customWidth="1"/>
    <col min="11010" max="11010" width="25.54296875" customWidth="1"/>
    <col min="11011" max="11012" width="11.453125" customWidth="1"/>
    <col min="11013" max="11013" width="11.54296875" customWidth="1"/>
    <col min="11014" max="11014" width="12.1796875" customWidth="1"/>
    <col min="11015" max="11015" width="11.54296875" customWidth="1"/>
    <col min="11016" max="11016" width="12.1796875" customWidth="1"/>
    <col min="11017" max="11017" width="12.54296875" customWidth="1"/>
    <col min="11018" max="11019" width="12.453125" customWidth="1"/>
    <col min="11020" max="11020" width="11.1796875" customWidth="1"/>
    <col min="11021" max="11022" width="13" customWidth="1"/>
    <col min="11023" max="11024" width="12" customWidth="1"/>
    <col min="11025" max="11025" width="12.54296875" customWidth="1"/>
    <col min="11265" max="11265" width="5.453125" customWidth="1"/>
    <col min="11266" max="11266" width="25.54296875" customWidth="1"/>
    <col min="11267" max="11268" width="11.453125" customWidth="1"/>
    <col min="11269" max="11269" width="11.54296875" customWidth="1"/>
    <col min="11270" max="11270" width="12.1796875" customWidth="1"/>
    <col min="11271" max="11271" width="11.54296875" customWidth="1"/>
    <col min="11272" max="11272" width="12.1796875" customWidth="1"/>
    <col min="11273" max="11273" width="12.54296875" customWidth="1"/>
    <col min="11274" max="11275" width="12.453125" customWidth="1"/>
    <col min="11276" max="11276" width="11.1796875" customWidth="1"/>
    <col min="11277" max="11278" width="13" customWidth="1"/>
    <col min="11279" max="11280" width="12" customWidth="1"/>
    <col min="11281" max="11281" width="12.54296875" customWidth="1"/>
    <col min="11521" max="11521" width="5.453125" customWidth="1"/>
    <col min="11522" max="11522" width="25.54296875" customWidth="1"/>
    <col min="11523" max="11524" width="11.453125" customWidth="1"/>
    <col min="11525" max="11525" width="11.54296875" customWidth="1"/>
    <col min="11526" max="11526" width="12.1796875" customWidth="1"/>
    <col min="11527" max="11527" width="11.54296875" customWidth="1"/>
    <col min="11528" max="11528" width="12.1796875" customWidth="1"/>
    <col min="11529" max="11529" width="12.54296875" customWidth="1"/>
    <col min="11530" max="11531" width="12.453125" customWidth="1"/>
    <col min="11532" max="11532" width="11.1796875" customWidth="1"/>
    <col min="11533" max="11534" width="13" customWidth="1"/>
    <col min="11535" max="11536" width="12" customWidth="1"/>
    <col min="11537" max="11537" width="12.54296875" customWidth="1"/>
    <col min="11777" max="11777" width="5.453125" customWidth="1"/>
    <col min="11778" max="11778" width="25.54296875" customWidth="1"/>
    <col min="11779" max="11780" width="11.453125" customWidth="1"/>
    <col min="11781" max="11781" width="11.54296875" customWidth="1"/>
    <col min="11782" max="11782" width="12.1796875" customWidth="1"/>
    <col min="11783" max="11783" width="11.54296875" customWidth="1"/>
    <col min="11784" max="11784" width="12.1796875" customWidth="1"/>
    <col min="11785" max="11785" width="12.54296875" customWidth="1"/>
    <col min="11786" max="11787" width="12.453125" customWidth="1"/>
    <col min="11788" max="11788" width="11.1796875" customWidth="1"/>
    <col min="11789" max="11790" width="13" customWidth="1"/>
    <col min="11791" max="11792" width="12" customWidth="1"/>
    <col min="11793" max="11793" width="12.54296875" customWidth="1"/>
    <col min="12033" max="12033" width="5.453125" customWidth="1"/>
    <col min="12034" max="12034" width="25.54296875" customWidth="1"/>
    <col min="12035" max="12036" width="11.453125" customWidth="1"/>
    <col min="12037" max="12037" width="11.54296875" customWidth="1"/>
    <col min="12038" max="12038" width="12.1796875" customWidth="1"/>
    <col min="12039" max="12039" width="11.54296875" customWidth="1"/>
    <col min="12040" max="12040" width="12.1796875" customWidth="1"/>
    <col min="12041" max="12041" width="12.54296875" customWidth="1"/>
    <col min="12042" max="12043" width="12.453125" customWidth="1"/>
    <col min="12044" max="12044" width="11.1796875" customWidth="1"/>
    <col min="12045" max="12046" width="13" customWidth="1"/>
    <col min="12047" max="12048" width="12" customWidth="1"/>
    <col min="12049" max="12049" width="12.54296875" customWidth="1"/>
    <col min="12289" max="12289" width="5.453125" customWidth="1"/>
    <col min="12290" max="12290" width="25.54296875" customWidth="1"/>
    <col min="12291" max="12292" width="11.453125" customWidth="1"/>
    <col min="12293" max="12293" width="11.54296875" customWidth="1"/>
    <col min="12294" max="12294" width="12.1796875" customWidth="1"/>
    <col min="12295" max="12295" width="11.54296875" customWidth="1"/>
    <col min="12296" max="12296" width="12.1796875" customWidth="1"/>
    <col min="12297" max="12297" width="12.54296875" customWidth="1"/>
    <col min="12298" max="12299" width="12.453125" customWidth="1"/>
    <col min="12300" max="12300" width="11.1796875" customWidth="1"/>
    <col min="12301" max="12302" width="13" customWidth="1"/>
    <col min="12303" max="12304" width="12" customWidth="1"/>
    <col min="12305" max="12305" width="12.54296875" customWidth="1"/>
    <col min="12545" max="12545" width="5.453125" customWidth="1"/>
    <col min="12546" max="12546" width="25.54296875" customWidth="1"/>
    <col min="12547" max="12548" width="11.453125" customWidth="1"/>
    <col min="12549" max="12549" width="11.54296875" customWidth="1"/>
    <col min="12550" max="12550" width="12.1796875" customWidth="1"/>
    <col min="12551" max="12551" width="11.54296875" customWidth="1"/>
    <col min="12552" max="12552" width="12.1796875" customWidth="1"/>
    <col min="12553" max="12553" width="12.54296875" customWidth="1"/>
    <col min="12554" max="12555" width="12.453125" customWidth="1"/>
    <col min="12556" max="12556" width="11.1796875" customWidth="1"/>
    <col min="12557" max="12558" width="13" customWidth="1"/>
    <col min="12559" max="12560" width="12" customWidth="1"/>
    <col min="12561" max="12561" width="12.54296875" customWidth="1"/>
    <col min="12801" max="12801" width="5.453125" customWidth="1"/>
    <col min="12802" max="12802" width="25.54296875" customWidth="1"/>
    <col min="12803" max="12804" width="11.453125" customWidth="1"/>
    <col min="12805" max="12805" width="11.54296875" customWidth="1"/>
    <col min="12806" max="12806" width="12.1796875" customWidth="1"/>
    <col min="12807" max="12807" width="11.54296875" customWidth="1"/>
    <col min="12808" max="12808" width="12.1796875" customWidth="1"/>
    <col min="12809" max="12809" width="12.54296875" customWidth="1"/>
    <col min="12810" max="12811" width="12.453125" customWidth="1"/>
    <col min="12812" max="12812" width="11.1796875" customWidth="1"/>
    <col min="12813" max="12814" width="13" customWidth="1"/>
    <col min="12815" max="12816" width="12" customWidth="1"/>
    <col min="12817" max="12817" width="12.54296875" customWidth="1"/>
    <col min="13057" max="13057" width="5.453125" customWidth="1"/>
    <col min="13058" max="13058" width="25.54296875" customWidth="1"/>
    <col min="13059" max="13060" width="11.453125" customWidth="1"/>
    <col min="13061" max="13061" width="11.54296875" customWidth="1"/>
    <col min="13062" max="13062" width="12.1796875" customWidth="1"/>
    <col min="13063" max="13063" width="11.54296875" customWidth="1"/>
    <col min="13064" max="13064" width="12.1796875" customWidth="1"/>
    <col min="13065" max="13065" width="12.54296875" customWidth="1"/>
    <col min="13066" max="13067" width="12.453125" customWidth="1"/>
    <col min="13068" max="13068" width="11.1796875" customWidth="1"/>
    <col min="13069" max="13070" width="13" customWidth="1"/>
    <col min="13071" max="13072" width="12" customWidth="1"/>
    <col min="13073" max="13073" width="12.54296875" customWidth="1"/>
    <col min="13313" max="13313" width="5.453125" customWidth="1"/>
    <col min="13314" max="13314" width="25.54296875" customWidth="1"/>
    <col min="13315" max="13316" width="11.453125" customWidth="1"/>
    <col min="13317" max="13317" width="11.54296875" customWidth="1"/>
    <col min="13318" max="13318" width="12.1796875" customWidth="1"/>
    <col min="13319" max="13319" width="11.54296875" customWidth="1"/>
    <col min="13320" max="13320" width="12.1796875" customWidth="1"/>
    <col min="13321" max="13321" width="12.54296875" customWidth="1"/>
    <col min="13322" max="13323" width="12.453125" customWidth="1"/>
    <col min="13324" max="13324" width="11.1796875" customWidth="1"/>
    <col min="13325" max="13326" width="13" customWidth="1"/>
    <col min="13327" max="13328" width="12" customWidth="1"/>
    <col min="13329" max="13329" width="12.54296875" customWidth="1"/>
    <col min="13569" max="13569" width="5.453125" customWidth="1"/>
    <col min="13570" max="13570" width="25.54296875" customWidth="1"/>
    <col min="13571" max="13572" width="11.453125" customWidth="1"/>
    <col min="13573" max="13573" width="11.54296875" customWidth="1"/>
    <col min="13574" max="13574" width="12.1796875" customWidth="1"/>
    <col min="13575" max="13575" width="11.54296875" customWidth="1"/>
    <col min="13576" max="13576" width="12.1796875" customWidth="1"/>
    <col min="13577" max="13577" width="12.54296875" customWidth="1"/>
    <col min="13578" max="13579" width="12.453125" customWidth="1"/>
    <col min="13580" max="13580" width="11.1796875" customWidth="1"/>
    <col min="13581" max="13582" width="13" customWidth="1"/>
    <col min="13583" max="13584" width="12" customWidth="1"/>
    <col min="13585" max="13585" width="12.54296875" customWidth="1"/>
    <col min="13825" max="13825" width="5.453125" customWidth="1"/>
    <col min="13826" max="13826" width="25.54296875" customWidth="1"/>
    <col min="13827" max="13828" width="11.453125" customWidth="1"/>
    <col min="13829" max="13829" width="11.54296875" customWidth="1"/>
    <col min="13830" max="13830" width="12.1796875" customWidth="1"/>
    <col min="13831" max="13831" width="11.54296875" customWidth="1"/>
    <col min="13832" max="13832" width="12.1796875" customWidth="1"/>
    <col min="13833" max="13833" width="12.54296875" customWidth="1"/>
    <col min="13834" max="13835" width="12.453125" customWidth="1"/>
    <col min="13836" max="13836" width="11.1796875" customWidth="1"/>
    <col min="13837" max="13838" width="13" customWidth="1"/>
    <col min="13839" max="13840" width="12" customWidth="1"/>
    <col min="13841" max="13841" width="12.54296875" customWidth="1"/>
    <col min="14081" max="14081" width="5.453125" customWidth="1"/>
    <col min="14082" max="14082" width="25.54296875" customWidth="1"/>
    <col min="14083" max="14084" width="11.453125" customWidth="1"/>
    <col min="14085" max="14085" width="11.54296875" customWidth="1"/>
    <col min="14086" max="14086" width="12.1796875" customWidth="1"/>
    <col min="14087" max="14087" width="11.54296875" customWidth="1"/>
    <col min="14088" max="14088" width="12.1796875" customWidth="1"/>
    <col min="14089" max="14089" width="12.54296875" customWidth="1"/>
    <col min="14090" max="14091" width="12.453125" customWidth="1"/>
    <col min="14092" max="14092" width="11.1796875" customWidth="1"/>
    <col min="14093" max="14094" width="13" customWidth="1"/>
    <col min="14095" max="14096" width="12" customWidth="1"/>
    <col min="14097" max="14097" width="12.54296875" customWidth="1"/>
    <col min="14337" max="14337" width="5.453125" customWidth="1"/>
    <col min="14338" max="14338" width="25.54296875" customWidth="1"/>
    <col min="14339" max="14340" width="11.453125" customWidth="1"/>
    <col min="14341" max="14341" width="11.54296875" customWidth="1"/>
    <col min="14342" max="14342" width="12.1796875" customWidth="1"/>
    <col min="14343" max="14343" width="11.54296875" customWidth="1"/>
    <col min="14344" max="14344" width="12.1796875" customWidth="1"/>
    <col min="14345" max="14345" width="12.54296875" customWidth="1"/>
    <col min="14346" max="14347" width="12.453125" customWidth="1"/>
    <col min="14348" max="14348" width="11.1796875" customWidth="1"/>
    <col min="14349" max="14350" width="13" customWidth="1"/>
    <col min="14351" max="14352" width="12" customWidth="1"/>
    <col min="14353" max="14353" width="12.54296875" customWidth="1"/>
    <col min="14593" max="14593" width="5.453125" customWidth="1"/>
    <col min="14594" max="14594" width="25.54296875" customWidth="1"/>
    <col min="14595" max="14596" width="11.453125" customWidth="1"/>
    <col min="14597" max="14597" width="11.54296875" customWidth="1"/>
    <col min="14598" max="14598" width="12.1796875" customWidth="1"/>
    <col min="14599" max="14599" width="11.54296875" customWidth="1"/>
    <col min="14600" max="14600" width="12.1796875" customWidth="1"/>
    <col min="14601" max="14601" width="12.54296875" customWidth="1"/>
    <col min="14602" max="14603" width="12.453125" customWidth="1"/>
    <col min="14604" max="14604" width="11.1796875" customWidth="1"/>
    <col min="14605" max="14606" width="13" customWidth="1"/>
    <col min="14607" max="14608" width="12" customWidth="1"/>
    <col min="14609" max="14609" width="12.54296875" customWidth="1"/>
    <col min="14849" max="14849" width="5.453125" customWidth="1"/>
    <col min="14850" max="14850" width="25.54296875" customWidth="1"/>
    <col min="14851" max="14852" width="11.453125" customWidth="1"/>
    <col min="14853" max="14853" width="11.54296875" customWidth="1"/>
    <col min="14854" max="14854" width="12.1796875" customWidth="1"/>
    <col min="14855" max="14855" width="11.54296875" customWidth="1"/>
    <col min="14856" max="14856" width="12.1796875" customWidth="1"/>
    <col min="14857" max="14857" width="12.54296875" customWidth="1"/>
    <col min="14858" max="14859" width="12.453125" customWidth="1"/>
    <col min="14860" max="14860" width="11.1796875" customWidth="1"/>
    <col min="14861" max="14862" width="13" customWidth="1"/>
    <col min="14863" max="14864" width="12" customWidth="1"/>
    <col min="14865" max="14865" width="12.54296875" customWidth="1"/>
    <col min="15105" max="15105" width="5.453125" customWidth="1"/>
    <col min="15106" max="15106" width="25.54296875" customWidth="1"/>
    <col min="15107" max="15108" width="11.453125" customWidth="1"/>
    <col min="15109" max="15109" width="11.54296875" customWidth="1"/>
    <col min="15110" max="15110" width="12.1796875" customWidth="1"/>
    <col min="15111" max="15111" width="11.54296875" customWidth="1"/>
    <col min="15112" max="15112" width="12.1796875" customWidth="1"/>
    <col min="15113" max="15113" width="12.54296875" customWidth="1"/>
    <col min="15114" max="15115" width="12.453125" customWidth="1"/>
    <col min="15116" max="15116" width="11.1796875" customWidth="1"/>
    <col min="15117" max="15118" width="13" customWidth="1"/>
    <col min="15119" max="15120" width="12" customWidth="1"/>
    <col min="15121" max="15121" width="12.54296875" customWidth="1"/>
    <col min="15361" max="15361" width="5.453125" customWidth="1"/>
    <col min="15362" max="15362" width="25.54296875" customWidth="1"/>
    <col min="15363" max="15364" width="11.453125" customWidth="1"/>
    <col min="15365" max="15365" width="11.54296875" customWidth="1"/>
    <col min="15366" max="15366" width="12.1796875" customWidth="1"/>
    <col min="15367" max="15367" width="11.54296875" customWidth="1"/>
    <col min="15368" max="15368" width="12.1796875" customWidth="1"/>
    <col min="15369" max="15369" width="12.54296875" customWidth="1"/>
    <col min="15370" max="15371" width="12.453125" customWidth="1"/>
    <col min="15372" max="15372" width="11.1796875" customWidth="1"/>
    <col min="15373" max="15374" width="13" customWidth="1"/>
    <col min="15375" max="15376" width="12" customWidth="1"/>
    <col min="15377" max="15377" width="12.54296875" customWidth="1"/>
    <col min="15617" max="15617" width="5.453125" customWidth="1"/>
    <col min="15618" max="15618" width="25.54296875" customWidth="1"/>
    <col min="15619" max="15620" width="11.453125" customWidth="1"/>
    <col min="15621" max="15621" width="11.54296875" customWidth="1"/>
    <col min="15622" max="15622" width="12.1796875" customWidth="1"/>
    <col min="15623" max="15623" width="11.54296875" customWidth="1"/>
    <col min="15624" max="15624" width="12.1796875" customWidth="1"/>
    <col min="15625" max="15625" width="12.54296875" customWidth="1"/>
    <col min="15626" max="15627" width="12.453125" customWidth="1"/>
    <col min="15628" max="15628" width="11.1796875" customWidth="1"/>
    <col min="15629" max="15630" width="13" customWidth="1"/>
    <col min="15631" max="15632" width="12" customWidth="1"/>
    <col min="15633" max="15633" width="12.54296875" customWidth="1"/>
    <col min="15873" max="15873" width="5.453125" customWidth="1"/>
    <col min="15874" max="15874" width="25.54296875" customWidth="1"/>
    <col min="15875" max="15876" width="11.453125" customWidth="1"/>
    <col min="15877" max="15877" width="11.54296875" customWidth="1"/>
    <col min="15878" max="15878" width="12.1796875" customWidth="1"/>
    <col min="15879" max="15879" width="11.54296875" customWidth="1"/>
    <col min="15880" max="15880" width="12.1796875" customWidth="1"/>
    <col min="15881" max="15881" width="12.54296875" customWidth="1"/>
    <col min="15882" max="15883" width="12.453125" customWidth="1"/>
    <col min="15884" max="15884" width="11.1796875" customWidth="1"/>
    <col min="15885" max="15886" width="13" customWidth="1"/>
    <col min="15887" max="15888" width="12" customWidth="1"/>
    <col min="15889" max="15889" width="12.54296875" customWidth="1"/>
    <col min="16129" max="16129" width="5.453125" customWidth="1"/>
    <col min="16130" max="16130" width="25.54296875" customWidth="1"/>
    <col min="16131" max="16132" width="11.453125" customWidth="1"/>
    <col min="16133" max="16133" width="11.54296875" customWidth="1"/>
    <col min="16134" max="16134" width="12.1796875" customWidth="1"/>
    <col min="16135" max="16135" width="11.54296875" customWidth="1"/>
    <col min="16136" max="16136" width="12.1796875" customWidth="1"/>
    <col min="16137" max="16137" width="12.54296875" customWidth="1"/>
    <col min="16138" max="16139" width="12.453125" customWidth="1"/>
    <col min="16140" max="16140" width="11.1796875" customWidth="1"/>
    <col min="16141" max="16142" width="13" customWidth="1"/>
    <col min="16143" max="16144" width="12" customWidth="1"/>
    <col min="16145" max="16145" width="12.54296875" customWidth="1"/>
  </cols>
  <sheetData>
    <row r="2" spans="2:18" ht="15.5">
      <c r="B2" s="739" t="s">
        <v>17</v>
      </c>
      <c r="C2" s="739"/>
      <c r="D2" s="739"/>
      <c r="E2" s="739"/>
      <c r="F2" s="739"/>
      <c r="G2" s="739"/>
      <c r="H2" s="739"/>
      <c r="I2" s="739"/>
      <c r="J2" s="739"/>
      <c r="K2" s="739"/>
      <c r="L2" s="739"/>
      <c r="M2" s="739"/>
      <c r="N2" s="739"/>
      <c r="O2" s="739"/>
      <c r="P2" s="739"/>
      <c r="Q2" s="739"/>
    </row>
    <row r="3" spans="2:18" ht="13" thickBot="1"/>
    <row r="4" spans="2:18" ht="15.75" customHeight="1" thickBot="1">
      <c r="B4" s="740" t="s">
        <v>18</v>
      </c>
      <c r="C4" s="740"/>
      <c r="D4" s="740"/>
      <c r="E4" s="740"/>
      <c r="F4" s="740"/>
      <c r="G4" s="740"/>
      <c r="H4" s="740"/>
      <c r="I4" s="740"/>
      <c r="J4" s="740"/>
      <c r="K4" s="740"/>
      <c r="L4" s="740"/>
      <c r="M4" s="740"/>
      <c r="N4" s="740"/>
      <c r="O4" s="740"/>
      <c r="P4" s="740"/>
      <c r="Q4" s="740"/>
      <c r="R4" s="237"/>
    </row>
    <row r="5" spans="2:18" ht="13" thickBot="1">
      <c r="R5" s="237"/>
    </row>
    <row r="6" spans="2:18" ht="15" thickBot="1">
      <c r="B6" s="238" t="s">
        <v>19</v>
      </c>
      <c r="C6" s="239" t="s">
        <v>20</v>
      </c>
      <c r="D6" s="240"/>
      <c r="E6" s="241">
        <f>date_demarrage</f>
        <v>46023</v>
      </c>
      <c r="F6" s="241">
        <f>E6+31</f>
        <v>46054</v>
      </c>
      <c r="G6" s="241">
        <f t="shared" ref="G6:P6" si="0">F6+31</f>
        <v>46085</v>
      </c>
      <c r="H6" s="241">
        <f t="shared" si="0"/>
        <v>46116</v>
      </c>
      <c r="I6" s="241">
        <f t="shared" si="0"/>
        <v>46147</v>
      </c>
      <c r="J6" s="241">
        <f t="shared" si="0"/>
        <v>46178</v>
      </c>
      <c r="K6" s="241">
        <f t="shared" si="0"/>
        <v>46209</v>
      </c>
      <c r="L6" s="241">
        <f t="shared" si="0"/>
        <v>46240</v>
      </c>
      <c r="M6" s="241">
        <f t="shared" si="0"/>
        <v>46271</v>
      </c>
      <c r="N6" s="241">
        <f t="shared" si="0"/>
        <v>46302</v>
      </c>
      <c r="O6" s="241">
        <f t="shared" si="0"/>
        <v>46333</v>
      </c>
      <c r="P6" s="241">
        <f t="shared" si="0"/>
        <v>46364</v>
      </c>
      <c r="Q6" s="242" t="s">
        <v>21</v>
      </c>
      <c r="R6" s="237"/>
    </row>
    <row r="7" spans="2:18" ht="13.5" thickBot="1">
      <c r="B7" s="236" t="s">
        <v>523</v>
      </c>
      <c r="C7" s="286"/>
      <c r="D7" s="243" t="s">
        <v>22</v>
      </c>
      <c r="E7" s="632"/>
      <c r="F7" s="632"/>
      <c r="G7" s="632"/>
      <c r="H7" s="632"/>
      <c r="I7" s="632"/>
      <c r="J7" s="632"/>
      <c r="K7" s="632"/>
      <c r="L7" s="632"/>
      <c r="M7" s="632"/>
      <c r="N7" s="632"/>
      <c r="O7" s="632"/>
      <c r="P7" s="632"/>
      <c r="Q7" s="244">
        <f t="shared" ref="Q7:Q17" si="1">SUM(E7:P7)</f>
        <v>0</v>
      </c>
      <c r="R7" s="237"/>
    </row>
    <row r="8" spans="2:18" ht="13.5" thickBot="1">
      <c r="B8" s="734" t="s">
        <v>23</v>
      </c>
      <c r="C8" s="734"/>
      <c r="D8" s="735"/>
      <c r="E8" s="307">
        <f>E7*$C$7</f>
        <v>0</v>
      </c>
      <c r="F8" s="307">
        <f t="shared" ref="F8:P8" si="2">F7*$C$7</f>
        <v>0</v>
      </c>
      <c r="G8" s="307">
        <f t="shared" si="2"/>
        <v>0</v>
      </c>
      <c r="H8" s="307">
        <f t="shared" si="2"/>
        <v>0</v>
      </c>
      <c r="I8" s="307">
        <f t="shared" si="2"/>
        <v>0</v>
      </c>
      <c r="J8" s="307">
        <f t="shared" si="2"/>
        <v>0</v>
      </c>
      <c r="K8" s="307">
        <f t="shared" si="2"/>
        <v>0</v>
      </c>
      <c r="L8" s="307">
        <f t="shared" si="2"/>
        <v>0</v>
      </c>
      <c r="M8" s="307">
        <f t="shared" si="2"/>
        <v>0</v>
      </c>
      <c r="N8" s="307">
        <f t="shared" si="2"/>
        <v>0</v>
      </c>
      <c r="O8" s="307">
        <f t="shared" si="2"/>
        <v>0</v>
      </c>
      <c r="P8" s="307">
        <f t="shared" si="2"/>
        <v>0</v>
      </c>
      <c r="Q8" s="308">
        <f t="shared" si="1"/>
        <v>0</v>
      </c>
      <c r="R8" s="237"/>
    </row>
    <row r="9" spans="2:18" ht="13.5" thickBot="1">
      <c r="B9" s="236" t="s">
        <v>24</v>
      </c>
      <c r="C9" s="287"/>
      <c r="D9" s="243" t="s">
        <v>22</v>
      </c>
      <c r="E9" s="632"/>
      <c r="F9" s="632"/>
      <c r="G9" s="632"/>
      <c r="H9" s="632"/>
      <c r="I9" s="632"/>
      <c r="J9" s="632"/>
      <c r="K9" s="632"/>
      <c r="L9" s="632"/>
      <c r="M9" s="632"/>
      <c r="N9" s="632"/>
      <c r="O9" s="632"/>
      <c r="P9" s="633"/>
      <c r="Q9" s="244">
        <f t="shared" si="1"/>
        <v>0</v>
      </c>
      <c r="R9" s="237"/>
    </row>
    <row r="10" spans="2:18" ht="13.5" thickBot="1">
      <c r="B10" s="734" t="s">
        <v>23</v>
      </c>
      <c r="C10" s="734"/>
      <c r="D10" s="735"/>
      <c r="E10" s="307">
        <f>E9*$C9</f>
        <v>0</v>
      </c>
      <c r="F10" s="307">
        <f t="shared" ref="F10:P10" si="3">F9*$C9</f>
        <v>0</v>
      </c>
      <c r="G10" s="307">
        <f t="shared" si="3"/>
        <v>0</v>
      </c>
      <c r="H10" s="307">
        <f t="shared" si="3"/>
        <v>0</v>
      </c>
      <c r="I10" s="307">
        <f t="shared" si="3"/>
        <v>0</v>
      </c>
      <c r="J10" s="307">
        <f>J9*$C9</f>
        <v>0</v>
      </c>
      <c r="K10" s="307">
        <f t="shared" si="3"/>
        <v>0</v>
      </c>
      <c r="L10" s="307">
        <f t="shared" si="3"/>
        <v>0</v>
      </c>
      <c r="M10" s="307">
        <f t="shared" si="3"/>
        <v>0</v>
      </c>
      <c r="N10" s="307">
        <f t="shared" si="3"/>
        <v>0</v>
      </c>
      <c r="O10" s="307">
        <f t="shared" si="3"/>
        <v>0</v>
      </c>
      <c r="P10" s="307">
        <f t="shared" si="3"/>
        <v>0</v>
      </c>
      <c r="Q10" s="309">
        <f t="shared" si="1"/>
        <v>0</v>
      </c>
      <c r="R10" s="237"/>
    </row>
    <row r="11" spans="2:18" ht="13.5" thickBot="1">
      <c r="B11" s="236" t="s">
        <v>25</v>
      </c>
      <c r="C11" s="287"/>
      <c r="D11" s="243" t="s">
        <v>22</v>
      </c>
      <c r="E11" s="632"/>
      <c r="F11" s="632"/>
      <c r="G11" s="632"/>
      <c r="H11" s="632"/>
      <c r="I11" s="632"/>
      <c r="J11" s="632"/>
      <c r="K11" s="632"/>
      <c r="L11" s="632"/>
      <c r="M11" s="632"/>
      <c r="N11" s="632"/>
      <c r="O11" s="632"/>
      <c r="P11" s="633"/>
      <c r="Q11" s="244">
        <f t="shared" si="1"/>
        <v>0</v>
      </c>
      <c r="R11" s="237"/>
    </row>
    <row r="12" spans="2:18" ht="13.5" thickBot="1">
      <c r="B12" s="734" t="s">
        <v>23</v>
      </c>
      <c r="C12" s="734"/>
      <c r="D12" s="735"/>
      <c r="E12" s="307">
        <f>E11*$C11</f>
        <v>0</v>
      </c>
      <c r="F12" s="307">
        <f t="shared" ref="F12" si="4">F11*$C11</f>
        <v>0</v>
      </c>
      <c r="G12" s="307">
        <f t="shared" ref="G12" si="5">G11*$C11</f>
        <v>0</v>
      </c>
      <c r="H12" s="307">
        <f t="shared" ref="H12" si="6">H11*$C11</f>
        <v>0</v>
      </c>
      <c r="I12" s="307">
        <f t="shared" ref="I12" si="7">I11*$C11</f>
        <v>0</v>
      </c>
      <c r="J12" s="307">
        <f>J11*$C11</f>
        <v>0</v>
      </c>
      <c r="K12" s="307">
        <f t="shared" ref="K12" si="8">K11*$C11</f>
        <v>0</v>
      </c>
      <c r="L12" s="307">
        <f t="shared" ref="L12" si="9">L11*$C11</f>
        <v>0</v>
      </c>
      <c r="M12" s="307">
        <f t="shared" ref="M12" si="10">M11*$C11</f>
        <v>0</v>
      </c>
      <c r="N12" s="307">
        <f t="shared" ref="N12" si="11">N11*$C11</f>
        <v>0</v>
      </c>
      <c r="O12" s="307">
        <f t="shared" ref="O12" si="12">O11*$C11</f>
        <v>0</v>
      </c>
      <c r="P12" s="307">
        <f t="shared" ref="P12" si="13">P11*$C11</f>
        <v>0</v>
      </c>
      <c r="Q12" s="309">
        <f t="shared" si="1"/>
        <v>0</v>
      </c>
      <c r="R12" s="237"/>
    </row>
    <row r="13" spans="2:18" ht="13.5" thickBot="1">
      <c r="B13" s="236" t="s">
        <v>26</v>
      </c>
      <c r="C13" s="287"/>
      <c r="D13" s="243" t="s">
        <v>22</v>
      </c>
      <c r="E13" s="632"/>
      <c r="F13" s="632"/>
      <c r="G13" s="632"/>
      <c r="H13" s="632"/>
      <c r="I13" s="632"/>
      <c r="J13" s="632"/>
      <c r="K13" s="632"/>
      <c r="L13" s="632"/>
      <c r="M13" s="632"/>
      <c r="N13" s="632"/>
      <c r="O13" s="632"/>
      <c r="P13" s="633"/>
      <c r="Q13" s="244">
        <f t="shared" si="1"/>
        <v>0</v>
      </c>
      <c r="R13" s="237"/>
    </row>
    <row r="14" spans="2:18" ht="13.5" thickBot="1">
      <c r="B14" s="734" t="s">
        <v>23</v>
      </c>
      <c r="C14" s="734"/>
      <c r="D14" s="735"/>
      <c r="E14" s="307">
        <f>E13*$C13</f>
        <v>0</v>
      </c>
      <c r="F14" s="307">
        <f t="shared" ref="F14" si="14">F13*$C13</f>
        <v>0</v>
      </c>
      <c r="G14" s="307">
        <f t="shared" ref="G14" si="15">G13*$C13</f>
        <v>0</v>
      </c>
      <c r="H14" s="307">
        <f t="shared" ref="H14" si="16">H13*$C13</f>
        <v>0</v>
      </c>
      <c r="I14" s="307">
        <f t="shared" ref="I14" si="17">I13*$C13</f>
        <v>0</v>
      </c>
      <c r="J14" s="307">
        <f>J13*$C13</f>
        <v>0</v>
      </c>
      <c r="K14" s="307">
        <f t="shared" ref="K14" si="18">K13*$C13</f>
        <v>0</v>
      </c>
      <c r="L14" s="307">
        <f t="shared" ref="L14" si="19">L13*$C13</f>
        <v>0</v>
      </c>
      <c r="M14" s="307">
        <f t="shared" ref="M14" si="20">M13*$C13</f>
        <v>0</v>
      </c>
      <c r="N14" s="307">
        <f t="shared" ref="N14" si="21">N13*$C13</f>
        <v>0</v>
      </c>
      <c r="O14" s="307">
        <f t="shared" ref="O14" si="22">O13*$C13</f>
        <v>0</v>
      </c>
      <c r="P14" s="307">
        <f t="shared" ref="P14" si="23">P13*$C13</f>
        <v>0</v>
      </c>
      <c r="Q14" s="309">
        <f t="shared" si="1"/>
        <v>0</v>
      </c>
      <c r="R14" s="237"/>
    </row>
    <row r="15" spans="2:18" ht="13.5" thickBot="1">
      <c r="B15" s="236" t="s">
        <v>27</v>
      </c>
      <c r="C15" s="287"/>
      <c r="D15" s="243" t="s">
        <v>22</v>
      </c>
      <c r="E15" s="632"/>
      <c r="F15" s="632"/>
      <c r="G15" s="632"/>
      <c r="H15" s="632"/>
      <c r="I15" s="632"/>
      <c r="J15" s="632"/>
      <c r="K15" s="632"/>
      <c r="L15" s="632"/>
      <c r="M15" s="632"/>
      <c r="N15" s="632"/>
      <c r="O15" s="632"/>
      <c r="P15" s="633"/>
      <c r="Q15" s="244">
        <f t="shared" si="1"/>
        <v>0</v>
      </c>
      <c r="R15" s="237"/>
    </row>
    <row r="16" spans="2:18" ht="13.5" thickBot="1">
      <c r="B16" s="734" t="s">
        <v>23</v>
      </c>
      <c r="C16" s="734"/>
      <c r="D16" s="735"/>
      <c r="E16" s="307">
        <f>E15*$C15</f>
        <v>0</v>
      </c>
      <c r="F16" s="307">
        <f t="shared" ref="F16" si="24">F15*$C15</f>
        <v>0</v>
      </c>
      <c r="G16" s="307">
        <f t="shared" ref="G16" si="25">G15*$C15</f>
        <v>0</v>
      </c>
      <c r="H16" s="307">
        <f t="shared" ref="H16" si="26">H15*$C15</f>
        <v>0</v>
      </c>
      <c r="I16" s="307">
        <f t="shared" ref="I16" si="27">I15*$C15</f>
        <v>0</v>
      </c>
      <c r="J16" s="307">
        <f>J15*$C15</f>
        <v>0</v>
      </c>
      <c r="K16" s="307">
        <f t="shared" ref="K16" si="28">K15*$C15</f>
        <v>0</v>
      </c>
      <c r="L16" s="307">
        <f t="shared" ref="L16" si="29">L15*$C15</f>
        <v>0</v>
      </c>
      <c r="M16" s="307">
        <f t="shared" ref="M16" si="30">M15*$C15</f>
        <v>0</v>
      </c>
      <c r="N16" s="307">
        <f t="shared" ref="N16" si="31">N15*$C15</f>
        <v>0</v>
      </c>
      <c r="O16" s="307">
        <f t="shared" ref="O16" si="32">O15*$C15</f>
        <v>0</v>
      </c>
      <c r="P16" s="307">
        <f t="shared" ref="P16" si="33">P15*$C15</f>
        <v>0</v>
      </c>
      <c r="Q16" s="309">
        <f t="shared" si="1"/>
        <v>0</v>
      </c>
      <c r="R16" s="237"/>
    </row>
    <row r="17" spans="2:18" ht="15" thickBot="1">
      <c r="B17" s="736" t="s">
        <v>28</v>
      </c>
      <c r="C17" s="736"/>
      <c r="D17" s="737"/>
      <c r="E17" s="284">
        <f t="shared" ref="E17:P17" si="34">E8+E10+E12+E14+E16</f>
        <v>0</v>
      </c>
      <c r="F17" s="284">
        <f t="shared" si="34"/>
        <v>0</v>
      </c>
      <c r="G17" s="284">
        <f t="shared" si="34"/>
        <v>0</v>
      </c>
      <c r="H17" s="284">
        <f t="shared" si="34"/>
        <v>0</v>
      </c>
      <c r="I17" s="284">
        <f t="shared" si="34"/>
        <v>0</v>
      </c>
      <c r="J17" s="284">
        <f t="shared" si="34"/>
        <v>0</v>
      </c>
      <c r="K17" s="284">
        <f t="shared" si="34"/>
        <v>0</v>
      </c>
      <c r="L17" s="284">
        <f t="shared" si="34"/>
        <v>0</v>
      </c>
      <c r="M17" s="284">
        <f t="shared" si="34"/>
        <v>0</v>
      </c>
      <c r="N17" s="284">
        <f t="shared" si="34"/>
        <v>0</v>
      </c>
      <c r="O17" s="284">
        <f t="shared" si="34"/>
        <v>0</v>
      </c>
      <c r="P17" s="284">
        <f t="shared" si="34"/>
        <v>0</v>
      </c>
      <c r="Q17" s="285">
        <f t="shared" si="1"/>
        <v>0</v>
      </c>
      <c r="R17" s="237"/>
    </row>
    <row r="18" spans="2:18" ht="13" thickBot="1">
      <c r="B18" s="738"/>
      <c r="C18" s="738"/>
      <c r="D18" s="738"/>
      <c r="E18" s="738"/>
      <c r="F18" s="738"/>
      <c r="G18" s="738"/>
      <c r="H18" s="738"/>
      <c r="I18" s="738"/>
      <c r="J18" s="738"/>
      <c r="K18" s="738"/>
      <c r="L18" s="738"/>
      <c r="M18" s="738"/>
      <c r="N18" s="738"/>
      <c r="O18" s="738"/>
      <c r="P18" s="738"/>
      <c r="Q18" s="738"/>
      <c r="R18" s="237"/>
    </row>
    <row r="19" spans="2:18" ht="15" thickBot="1">
      <c r="B19" s="238" t="s">
        <v>29</v>
      </c>
      <c r="C19" s="239" t="s">
        <v>20</v>
      </c>
      <c r="D19" s="240"/>
      <c r="E19" s="241">
        <f>E6</f>
        <v>46023</v>
      </c>
      <c r="F19" s="241">
        <f>E19+31</f>
        <v>46054</v>
      </c>
      <c r="G19" s="241">
        <f t="shared" ref="G19:P19" si="35">F19+31</f>
        <v>46085</v>
      </c>
      <c r="H19" s="241">
        <f t="shared" si="35"/>
        <v>46116</v>
      </c>
      <c r="I19" s="241">
        <f t="shared" si="35"/>
        <v>46147</v>
      </c>
      <c r="J19" s="241">
        <f t="shared" si="35"/>
        <v>46178</v>
      </c>
      <c r="K19" s="241">
        <f t="shared" si="35"/>
        <v>46209</v>
      </c>
      <c r="L19" s="241">
        <f t="shared" si="35"/>
        <v>46240</v>
      </c>
      <c r="M19" s="241">
        <f t="shared" si="35"/>
        <v>46271</v>
      </c>
      <c r="N19" s="241">
        <f t="shared" si="35"/>
        <v>46302</v>
      </c>
      <c r="O19" s="241">
        <f t="shared" si="35"/>
        <v>46333</v>
      </c>
      <c r="P19" s="241">
        <f t="shared" si="35"/>
        <v>46364</v>
      </c>
      <c r="Q19" s="242" t="s">
        <v>21</v>
      </c>
      <c r="R19" s="237"/>
    </row>
    <row r="20" spans="2:18" ht="13.5" thickBot="1">
      <c r="B20" s="236" t="s">
        <v>524</v>
      </c>
      <c r="C20" s="286"/>
      <c r="D20" s="243" t="s">
        <v>22</v>
      </c>
      <c r="E20" s="632"/>
      <c r="F20" s="632"/>
      <c r="G20" s="632"/>
      <c r="H20" s="632"/>
      <c r="I20" s="632"/>
      <c r="J20" s="632"/>
      <c r="K20" s="632"/>
      <c r="L20" s="632"/>
      <c r="M20" s="632"/>
      <c r="N20" s="632"/>
      <c r="O20" s="632"/>
      <c r="P20" s="633"/>
      <c r="Q20" s="244">
        <f t="shared" ref="Q20:Q30" si="36">SUM(E20:P20)</f>
        <v>0</v>
      </c>
      <c r="R20" s="237"/>
    </row>
    <row r="21" spans="2:18" ht="13.5" thickBot="1">
      <c r="B21" s="734" t="s">
        <v>23</v>
      </c>
      <c r="C21" s="734"/>
      <c r="D21" s="735"/>
      <c r="E21" s="307">
        <f>E20*$C$20</f>
        <v>0</v>
      </c>
      <c r="F21" s="307">
        <f t="shared" ref="F21:P21" si="37">F20*$C$20</f>
        <v>0</v>
      </c>
      <c r="G21" s="307">
        <f t="shared" si="37"/>
        <v>0</v>
      </c>
      <c r="H21" s="307">
        <f t="shared" si="37"/>
        <v>0</v>
      </c>
      <c r="I21" s="307">
        <f t="shared" si="37"/>
        <v>0</v>
      </c>
      <c r="J21" s="307">
        <f t="shared" si="37"/>
        <v>0</v>
      </c>
      <c r="K21" s="307">
        <f t="shared" si="37"/>
        <v>0</v>
      </c>
      <c r="L21" s="307">
        <f t="shared" si="37"/>
        <v>0</v>
      </c>
      <c r="M21" s="307">
        <f t="shared" si="37"/>
        <v>0</v>
      </c>
      <c r="N21" s="307">
        <f t="shared" si="37"/>
        <v>0</v>
      </c>
      <c r="O21" s="307">
        <f t="shared" si="37"/>
        <v>0</v>
      </c>
      <c r="P21" s="307">
        <f t="shared" si="37"/>
        <v>0</v>
      </c>
      <c r="Q21" s="308">
        <f t="shared" si="36"/>
        <v>0</v>
      </c>
      <c r="R21" s="237"/>
    </row>
    <row r="22" spans="2:18" ht="13.5" thickBot="1">
      <c r="B22" s="236" t="s">
        <v>30</v>
      </c>
      <c r="C22" s="287"/>
      <c r="D22" s="243" t="s">
        <v>22</v>
      </c>
      <c r="E22" s="632"/>
      <c r="F22" s="632"/>
      <c r="G22" s="632"/>
      <c r="H22" s="632"/>
      <c r="I22" s="632"/>
      <c r="J22" s="632"/>
      <c r="K22" s="632"/>
      <c r="L22" s="632"/>
      <c r="M22" s="632"/>
      <c r="N22" s="632"/>
      <c r="O22" s="632"/>
      <c r="P22" s="633"/>
      <c r="Q22" s="244">
        <f t="shared" si="36"/>
        <v>0</v>
      </c>
      <c r="R22" s="237"/>
    </row>
    <row r="23" spans="2:18" ht="13.5" thickBot="1">
      <c r="B23" s="734" t="s">
        <v>23</v>
      </c>
      <c r="C23" s="734"/>
      <c r="D23" s="735"/>
      <c r="E23" s="307">
        <f>E22*$C22</f>
        <v>0</v>
      </c>
      <c r="F23" s="307">
        <f t="shared" ref="F23:I23" si="38">F22*$C22</f>
        <v>0</v>
      </c>
      <c r="G23" s="307">
        <f t="shared" si="38"/>
        <v>0</v>
      </c>
      <c r="H23" s="307">
        <f t="shared" si="38"/>
        <v>0</v>
      </c>
      <c r="I23" s="307">
        <f t="shared" si="38"/>
        <v>0</v>
      </c>
      <c r="J23" s="307">
        <f>J22*$C22</f>
        <v>0</v>
      </c>
      <c r="K23" s="307">
        <f t="shared" ref="K23:P23" si="39">K22*$C22</f>
        <v>0</v>
      </c>
      <c r="L23" s="307">
        <f t="shared" si="39"/>
        <v>0</v>
      </c>
      <c r="M23" s="307">
        <f t="shared" si="39"/>
        <v>0</v>
      </c>
      <c r="N23" s="307">
        <f t="shared" si="39"/>
        <v>0</v>
      </c>
      <c r="O23" s="307">
        <f t="shared" si="39"/>
        <v>0</v>
      </c>
      <c r="P23" s="307">
        <f t="shared" si="39"/>
        <v>0</v>
      </c>
      <c r="Q23" s="309">
        <f t="shared" si="36"/>
        <v>0</v>
      </c>
      <c r="R23" s="237"/>
    </row>
    <row r="24" spans="2:18" ht="13.5" thickBot="1">
      <c r="B24" s="236" t="s">
        <v>31</v>
      </c>
      <c r="C24" s="287"/>
      <c r="D24" s="243" t="s">
        <v>22</v>
      </c>
      <c r="E24" s="632"/>
      <c r="F24" s="632"/>
      <c r="G24" s="632"/>
      <c r="H24" s="632"/>
      <c r="I24" s="632"/>
      <c r="J24" s="632"/>
      <c r="K24" s="632"/>
      <c r="L24" s="632"/>
      <c r="M24" s="632"/>
      <c r="N24" s="632"/>
      <c r="O24" s="632"/>
      <c r="P24" s="633"/>
      <c r="Q24" s="244">
        <f t="shared" si="36"/>
        <v>0</v>
      </c>
      <c r="R24" s="237"/>
    </row>
    <row r="25" spans="2:18" ht="13.5" thickBot="1">
      <c r="B25" s="734" t="s">
        <v>23</v>
      </c>
      <c r="C25" s="734"/>
      <c r="D25" s="735"/>
      <c r="E25" s="307">
        <f>E24*$C24</f>
        <v>0</v>
      </c>
      <c r="F25" s="307">
        <f t="shared" ref="F25:I25" si="40">F24*$C24</f>
        <v>0</v>
      </c>
      <c r="G25" s="307">
        <f t="shared" si="40"/>
        <v>0</v>
      </c>
      <c r="H25" s="307">
        <f t="shared" si="40"/>
        <v>0</v>
      </c>
      <c r="I25" s="307">
        <f t="shared" si="40"/>
        <v>0</v>
      </c>
      <c r="J25" s="307">
        <f>J24*$C24</f>
        <v>0</v>
      </c>
      <c r="K25" s="307">
        <f t="shared" ref="K25:P25" si="41">K24*$C24</f>
        <v>0</v>
      </c>
      <c r="L25" s="307">
        <f t="shared" si="41"/>
        <v>0</v>
      </c>
      <c r="M25" s="307">
        <f t="shared" si="41"/>
        <v>0</v>
      </c>
      <c r="N25" s="307">
        <f t="shared" si="41"/>
        <v>0</v>
      </c>
      <c r="O25" s="307">
        <f t="shared" si="41"/>
        <v>0</v>
      </c>
      <c r="P25" s="307">
        <f t="shared" si="41"/>
        <v>0</v>
      </c>
      <c r="Q25" s="309">
        <f t="shared" si="36"/>
        <v>0</v>
      </c>
      <c r="R25" s="237"/>
    </row>
    <row r="26" spans="2:18" ht="13.5" thickBot="1">
      <c r="B26" s="236" t="s">
        <v>32</v>
      </c>
      <c r="C26" s="287"/>
      <c r="D26" s="243" t="s">
        <v>22</v>
      </c>
      <c r="E26" s="632"/>
      <c r="F26" s="632"/>
      <c r="G26" s="632"/>
      <c r="H26" s="632"/>
      <c r="I26" s="632"/>
      <c r="J26" s="632"/>
      <c r="K26" s="632"/>
      <c r="L26" s="632"/>
      <c r="M26" s="632"/>
      <c r="N26" s="632"/>
      <c r="O26" s="632"/>
      <c r="P26" s="633"/>
      <c r="Q26" s="244">
        <f t="shared" si="36"/>
        <v>0</v>
      </c>
      <c r="R26" s="237"/>
    </row>
    <row r="27" spans="2:18" ht="13.5" thickBot="1">
      <c r="B27" s="734" t="s">
        <v>23</v>
      </c>
      <c r="C27" s="734"/>
      <c r="D27" s="735"/>
      <c r="E27" s="307">
        <f>E26*$C26</f>
        <v>0</v>
      </c>
      <c r="F27" s="307">
        <f t="shared" ref="F27:I27" si="42">F26*$C26</f>
        <v>0</v>
      </c>
      <c r="G27" s="307">
        <f t="shared" si="42"/>
        <v>0</v>
      </c>
      <c r="H27" s="307">
        <f t="shared" si="42"/>
        <v>0</v>
      </c>
      <c r="I27" s="307">
        <f t="shared" si="42"/>
        <v>0</v>
      </c>
      <c r="J27" s="307">
        <f>J26*$C26</f>
        <v>0</v>
      </c>
      <c r="K27" s="307">
        <f t="shared" ref="K27:P27" si="43">K26*$C26</f>
        <v>0</v>
      </c>
      <c r="L27" s="307">
        <f t="shared" si="43"/>
        <v>0</v>
      </c>
      <c r="M27" s="307">
        <f t="shared" si="43"/>
        <v>0</v>
      </c>
      <c r="N27" s="307">
        <f t="shared" si="43"/>
        <v>0</v>
      </c>
      <c r="O27" s="307">
        <f t="shared" si="43"/>
        <v>0</v>
      </c>
      <c r="P27" s="307">
        <f t="shared" si="43"/>
        <v>0</v>
      </c>
      <c r="Q27" s="309">
        <f t="shared" si="36"/>
        <v>0</v>
      </c>
      <c r="R27" s="237"/>
    </row>
    <row r="28" spans="2:18" ht="13.5" thickBot="1">
      <c r="B28" s="236" t="s">
        <v>33</v>
      </c>
      <c r="C28" s="287"/>
      <c r="D28" s="243" t="s">
        <v>22</v>
      </c>
      <c r="E28" s="632"/>
      <c r="F28" s="632"/>
      <c r="G28" s="632"/>
      <c r="H28" s="632"/>
      <c r="I28" s="632"/>
      <c r="J28" s="632"/>
      <c r="K28" s="632"/>
      <c r="L28" s="632"/>
      <c r="M28" s="632"/>
      <c r="N28" s="632"/>
      <c r="O28" s="632"/>
      <c r="P28" s="633"/>
      <c r="Q28" s="244">
        <f t="shared" si="36"/>
        <v>0</v>
      </c>
      <c r="R28" s="237"/>
    </row>
    <row r="29" spans="2:18" ht="13.5" thickBot="1">
      <c r="B29" s="734" t="s">
        <v>23</v>
      </c>
      <c r="C29" s="734"/>
      <c r="D29" s="735"/>
      <c r="E29" s="307">
        <f>E28*$C28</f>
        <v>0</v>
      </c>
      <c r="F29" s="307">
        <f t="shared" ref="F29:I29" si="44">F28*$C28</f>
        <v>0</v>
      </c>
      <c r="G29" s="307">
        <f t="shared" si="44"/>
        <v>0</v>
      </c>
      <c r="H29" s="307">
        <f t="shared" si="44"/>
        <v>0</v>
      </c>
      <c r="I29" s="307">
        <f t="shared" si="44"/>
        <v>0</v>
      </c>
      <c r="J29" s="307">
        <f>J28*$C28</f>
        <v>0</v>
      </c>
      <c r="K29" s="307">
        <f t="shared" ref="K29:P29" si="45">K28*$C28</f>
        <v>0</v>
      </c>
      <c r="L29" s="307">
        <f t="shared" si="45"/>
        <v>0</v>
      </c>
      <c r="M29" s="307">
        <f t="shared" si="45"/>
        <v>0</v>
      </c>
      <c r="N29" s="307">
        <f t="shared" si="45"/>
        <v>0</v>
      </c>
      <c r="O29" s="307">
        <f t="shared" si="45"/>
        <v>0</v>
      </c>
      <c r="P29" s="307">
        <f t="shared" si="45"/>
        <v>0</v>
      </c>
      <c r="Q29" s="309">
        <f t="shared" si="36"/>
        <v>0</v>
      </c>
      <c r="R29" s="237"/>
    </row>
    <row r="30" spans="2:18" ht="15" thickBot="1">
      <c r="B30" s="736" t="s">
        <v>34</v>
      </c>
      <c r="C30" s="736"/>
      <c r="D30" s="737"/>
      <c r="E30" s="284">
        <f t="shared" ref="E30:P30" si="46">E21+E23+E25+E27+E29</f>
        <v>0</v>
      </c>
      <c r="F30" s="284">
        <f t="shared" si="46"/>
        <v>0</v>
      </c>
      <c r="G30" s="284">
        <f t="shared" si="46"/>
        <v>0</v>
      </c>
      <c r="H30" s="284">
        <f t="shared" si="46"/>
        <v>0</v>
      </c>
      <c r="I30" s="284">
        <f t="shared" si="46"/>
        <v>0</v>
      </c>
      <c r="J30" s="284">
        <f t="shared" si="46"/>
        <v>0</v>
      </c>
      <c r="K30" s="284">
        <f t="shared" si="46"/>
        <v>0</v>
      </c>
      <c r="L30" s="284">
        <f t="shared" si="46"/>
        <v>0</v>
      </c>
      <c r="M30" s="284">
        <f t="shared" si="46"/>
        <v>0</v>
      </c>
      <c r="N30" s="284">
        <f t="shared" si="46"/>
        <v>0</v>
      </c>
      <c r="O30" s="284">
        <f t="shared" si="46"/>
        <v>0</v>
      </c>
      <c r="P30" s="284">
        <f t="shared" si="46"/>
        <v>0</v>
      </c>
      <c r="Q30" s="285">
        <f t="shared" si="36"/>
        <v>0</v>
      </c>
      <c r="R30" s="237"/>
    </row>
    <row r="33" spans="2:18" ht="13" thickBot="1"/>
    <row r="34" spans="2:18" ht="15.75" customHeight="1" thickBot="1">
      <c r="B34" s="740" t="s">
        <v>35</v>
      </c>
      <c r="C34" s="740"/>
      <c r="D34" s="740"/>
      <c r="E34" s="740"/>
      <c r="F34" s="740"/>
      <c r="G34" s="740"/>
      <c r="H34" s="740"/>
      <c r="I34" s="740"/>
      <c r="J34" s="740"/>
      <c r="K34" s="740"/>
      <c r="L34" s="740"/>
      <c r="M34" s="740"/>
      <c r="N34" s="740"/>
      <c r="O34" s="740"/>
      <c r="P34" s="740"/>
      <c r="Q34" s="740"/>
      <c r="R34" s="237"/>
    </row>
    <row r="35" spans="2:18" ht="13" thickBot="1">
      <c r="R35" s="237"/>
    </row>
    <row r="36" spans="2:18" ht="15" thickBot="1">
      <c r="B36" s="238" t="s">
        <v>19</v>
      </c>
      <c r="C36" s="239" t="s">
        <v>20</v>
      </c>
      <c r="D36" s="240"/>
      <c r="E36" s="241">
        <f>P6+31</f>
        <v>46395</v>
      </c>
      <c r="F36" s="241">
        <f>E36+31</f>
        <v>46426</v>
      </c>
      <c r="G36" s="241">
        <f t="shared" ref="G36" si="47">F36+31</f>
        <v>46457</v>
      </c>
      <c r="H36" s="241">
        <f t="shared" ref="H36" si="48">G36+31</f>
        <v>46488</v>
      </c>
      <c r="I36" s="241">
        <f t="shared" ref="I36" si="49">H36+31</f>
        <v>46519</v>
      </c>
      <c r="J36" s="241">
        <f t="shared" ref="J36" si="50">I36+31</f>
        <v>46550</v>
      </c>
      <c r="K36" s="241">
        <f t="shared" ref="K36" si="51">J36+31</f>
        <v>46581</v>
      </c>
      <c r="L36" s="241">
        <f t="shared" ref="L36" si="52">K36+31</f>
        <v>46612</v>
      </c>
      <c r="M36" s="241">
        <f t="shared" ref="M36" si="53">L36+31</f>
        <v>46643</v>
      </c>
      <c r="N36" s="241">
        <f t="shared" ref="N36" si="54">M36+31</f>
        <v>46674</v>
      </c>
      <c r="O36" s="241">
        <f t="shared" ref="O36" si="55">N36+31</f>
        <v>46705</v>
      </c>
      <c r="P36" s="241">
        <f t="shared" ref="P36" si="56">O36+31</f>
        <v>46736</v>
      </c>
      <c r="Q36" s="242" t="s">
        <v>21</v>
      </c>
      <c r="R36" s="237"/>
    </row>
    <row r="37" spans="2:18" ht="13.5" thickBot="1">
      <c r="B37" s="283" t="str">
        <f>B7</f>
        <v>Produit #1</v>
      </c>
      <c r="C37" s="286"/>
      <c r="D37" s="243" t="s">
        <v>22</v>
      </c>
      <c r="E37" s="632"/>
      <c r="F37" s="632"/>
      <c r="G37" s="632"/>
      <c r="H37" s="632"/>
      <c r="I37" s="632"/>
      <c r="J37" s="632"/>
      <c r="K37" s="632"/>
      <c r="L37" s="632"/>
      <c r="M37" s="632"/>
      <c r="N37" s="632"/>
      <c r="O37" s="632"/>
      <c r="P37" s="632"/>
      <c r="Q37" s="244">
        <f t="shared" ref="Q37:Q47" si="57">SUM(E37:P37)</f>
        <v>0</v>
      </c>
      <c r="R37" s="237"/>
    </row>
    <row r="38" spans="2:18" ht="13.5" thickBot="1">
      <c r="B38" s="734" t="s">
        <v>23</v>
      </c>
      <c r="C38" s="734"/>
      <c r="D38" s="735"/>
      <c r="E38" s="307">
        <f>E37*$C$37</f>
        <v>0</v>
      </c>
      <c r="F38" s="307">
        <f t="shared" ref="F38:P38" si="58">F37*$C$37</f>
        <v>0</v>
      </c>
      <c r="G38" s="307">
        <f t="shared" si="58"/>
        <v>0</v>
      </c>
      <c r="H38" s="307">
        <f t="shared" si="58"/>
        <v>0</v>
      </c>
      <c r="I38" s="307">
        <f t="shared" si="58"/>
        <v>0</v>
      </c>
      <c r="J38" s="307">
        <f t="shared" si="58"/>
        <v>0</v>
      </c>
      <c r="K38" s="307">
        <f t="shared" si="58"/>
        <v>0</v>
      </c>
      <c r="L38" s="307">
        <f t="shared" si="58"/>
        <v>0</v>
      </c>
      <c r="M38" s="307">
        <f t="shared" si="58"/>
        <v>0</v>
      </c>
      <c r="N38" s="307">
        <f t="shared" si="58"/>
        <v>0</v>
      </c>
      <c r="O38" s="307">
        <f t="shared" si="58"/>
        <v>0</v>
      </c>
      <c r="P38" s="307">
        <f t="shared" si="58"/>
        <v>0</v>
      </c>
      <c r="Q38" s="308">
        <f t="shared" si="57"/>
        <v>0</v>
      </c>
      <c r="R38" s="237"/>
    </row>
    <row r="39" spans="2:18" ht="13.5" thickBot="1">
      <c r="B39" s="283" t="str">
        <f>B9</f>
        <v>Produit #2</v>
      </c>
      <c r="C39" s="287"/>
      <c r="D39" s="243" t="s">
        <v>22</v>
      </c>
      <c r="E39" s="632"/>
      <c r="F39" s="632"/>
      <c r="G39" s="632"/>
      <c r="H39" s="632"/>
      <c r="I39" s="632"/>
      <c r="J39" s="632"/>
      <c r="K39" s="632"/>
      <c r="L39" s="632"/>
      <c r="M39" s="632"/>
      <c r="N39" s="632"/>
      <c r="O39" s="632"/>
      <c r="P39" s="633"/>
      <c r="Q39" s="244">
        <f t="shared" si="57"/>
        <v>0</v>
      </c>
      <c r="R39" s="237"/>
    </row>
    <row r="40" spans="2:18" ht="13.5" thickBot="1">
      <c r="B40" s="734" t="s">
        <v>23</v>
      </c>
      <c r="C40" s="734"/>
      <c r="D40" s="735"/>
      <c r="E40" s="307">
        <f>E39*$C39</f>
        <v>0</v>
      </c>
      <c r="F40" s="307">
        <f t="shared" ref="F40:I40" si="59">F39*$C39</f>
        <v>0</v>
      </c>
      <c r="G40" s="307">
        <f t="shared" si="59"/>
        <v>0</v>
      </c>
      <c r="H40" s="307">
        <f t="shared" si="59"/>
        <v>0</v>
      </c>
      <c r="I40" s="307">
        <f t="shared" si="59"/>
        <v>0</v>
      </c>
      <c r="J40" s="307">
        <f>J39*$C39</f>
        <v>0</v>
      </c>
      <c r="K40" s="307">
        <f t="shared" ref="K40:P40" si="60">K39*$C39</f>
        <v>0</v>
      </c>
      <c r="L40" s="307">
        <f t="shared" si="60"/>
        <v>0</v>
      </c>
      <c r="M40" s="307">
        <f t="shared" si="60"/>
        <v>0</v>
      </c>
      <c r="N40" s="307">
        <f t="shared" si="60"/>
        <v>0</v>
      </c>
      <c r="O40" s="307">
        <f t="shared" si="60"/>
        <v>0</v>
      </c>
      <c r="P40" s="307">
        <f t="shared" si="60"/>
        <v>0</v>
      </c>
      <c r="Q40" s="309">
        <f t="shared" si="57"/>
        <v>0</v>
      </c>
      <c r="R40" s="237"/>
    </row>
    <row r="41" spans="2:18" ht="13.5" thickBot="1">
      <c r="B41" s="283" t="str">
        <f>B11</f>
        <v>Produit #3</v>
      </c>
      <c r="C41" s="287"/>
      <c r="D41" s="243" t="s">
        <v>22</v>
      </c>
      <c r="E41" s="632"/>
      <c r="F41" s="632"/>
      <c r="G41" s="632"/>
      <c r="H41" s="632"/>
      <c r="I41" s="632"/>
      <c r="J41" s="632"/>
      <c r="K41" s="632"/>
      <c r="L41" s="632"/>
      <c r="M41" s="632"/>
      <c r="N41" s="632"/>
      <c r="O41" s="632"/>
      <c r="P41" s="633"/>
      <c r="Q41" s="244">
        <f t="shared" si="57"/>
        <v>0</v>
      </c>
      <c r="R41" s="237"/>
    </row>
    <row r="42" spans="2:18" ht="13.5" thickBot="1">
      <c r="B42" s="734" t="s">
        <v>23</v>
      </c>
      <c r="C42" s="734"/>
      <c r="D42" s="735"/>
      <c r="E42" s="307">
        <f>E41*$C41</f>
        <v>0</v>
      </c>
      <c r="F42" s="307">
        <f t="shared" ref="F42:I42" si="61">F41*$C41</f>
        <v>0</v>
      </c>
      <c r="G42" s="307">
        <f t="shared" si="61"/>
        <v>0</v>
      </c>
      <c r="H42" s="307">
        <f t="shared" si="61"/>
        <v>0</v>
      </c>
      <c r="I42" s="307">
        <f t="shared" si="61"/>
        <v>0</v>
      </c>
      <c r="J42" s="307">
        <f>J41*$C41</f>
        <v>0</v>
      </c>
      <c r="K42" s="307">
        <f t="shared" ref="K42:P42" si="62">K41*$C41</f>
        <v>0</v>
      </c>
      <c r="L42" s="307">
        <f t="shared" si="62"/>
        <v>0</v>
      </c>
      <c r="M42" s="307">
        <f t="shared" si="62"/>
        <v>0</v>
      </c>
      <c r="N42" s="307">
        <f t="shared" si="62"/>
        <v>0</v>
      </c>
      <c r="O42" s="307">
        <f t="shared" si="62"/>
        <v>0</v>
      </c>
      <c r="P42" s="307">
        <f t="shared" si="62"/>
        <v>0</v>
      </c>
      <c r="Q42" s="309">
        <f t="shared" si="57"/>
        <v>0</v>
      </c>
      <c r="R42" s="237"/>
    </row>
    <row r="43" spans="2:18" ht="13.5" thickBot="1">
      <c r="B43" s="283" t="str">
        <f>B13</f>
        <v>Produit #4</v>
      </c>
      <c r="C43" s="287"/>
      <c r="D43" s="243" t="s">
        <v>22</v>
      </c>
      <c r="E43" s="632"/>
      <c r="F43" s="632"/>
      <c r="G43" s="632"/>
      <c r="H43" s="632"/>
      <c r="I43" s="632"/>
      <c r="J43" s="632"/>
      <c r="K43" s="632"/>
      <c r="L43" s="632"/>
      <c r="M43" s="632"/>
      <c r="N43" s="632"/>
      <c r="O43" s="632"/>
      <c r="P43" s="633"/>
      <c r="Q43" s="244">
        <f t="shared" si="57"/>
        <v>0</v>
      </c>
      <c r="R43" s="237"/>
    </row>
    <row r="44" spans="2:18" ht="13.5" thickBot="1">
      <c r="B44" s="734" t="s">
        <v>23</v>
      </c>
      <c r="C44" s="734"/>
      <c r="D44" s="735"/>
      <c r="E44" s="307">
        <f>E43*$C43</f>
        <v>0</v>
      </c>
      <c r="F44" s="307">
        <f t="shared" ref="F44:I44" si="63">F43*$C43</f>
        <v>0</v>
      </c>
      <c r="G44" s="307">
        <f t="shared" si="63"/>
        <v>0</v>
      </c>
      <c r="H44" s="307">
        <f t="shared" si="63"/>
        <v>0</v>
      </c>
      <c r="I44" s="307">
        <f t="shared" si="63"/>
        <v>0</v>
      </c>
      <c r="J44" s="307">
        <f>J43*$C43</f>
        <v>0</v>
      </c>
      <c r="K44" s="307">
        <f t="shared" ref="K44:P44" si="64">K43*$C43</f>
        <v>0</v>
      </c>
      <c r="L44" s="307">
        <f t="shared" si="64"/>
        <v>0</v>
      </c>
      <c r="M44" s="307">
        <f t="shared" si="64"/>
        <v>0</v>
      </c>
      <c r="N44" s="307">
        <f t="shared" si="64"/>
        <v>0</v>
      </c>
      <c r="O44" s="307">
        <f t="shared" si="64"/>
        <v>0</v>
      </c>
      <c r="P44" s="307">
        <f t="shared" si="64"/>
        <v>0</v>
      </c>
      <c r="Q44" s="309">
        <f t="shared" si="57"/>
        <v>0</v>
      </c>
      <c r="R44" s="237"/>
    </row>
    <row r="45" spans="2:18" ht="13.5" thickBot="1">
      <c r="B45" s="283" t="str">
        <f>B15</f>
        <v>Produit #5</v>
      </c>
      <c r="C45" s="287"/>
      <c r="D45" s="243" t="s">
        <v>22</v>
      </c>
      <c r="E45" s="632"/>
      <c r="F45" s="632"/>
      <c r="G45" s="632"/>
      <c r="H45" s="632"/>
      <c r="I45" s="632"/>
      <c r="J45" s="632"/>
      <c r="K45" s="632"/>
      <c r="L45" s="632"/>
      <c r="M45" s="632"/>
      <c r="N45" s="632"/>
      <c r="O45" s="632"/>
      <c r="P45" s="633"/>
      <c r="Q45" s="244">
        <f t="shared" si="57"/>
        <v>0</v>
      </c>
      <c r="R45" s="237"/>
    </row>
    <row r="46" spans="2:18" ht="13.5" thickBot="1">
      <c r="B46" s="734" t="s">
        <v>23</v>
      </c>
      <c r="C46" s="734"/>
      <c r="D46" s="735"/>
      <c r="E46" s="307">
        <f>E45*$C45</f>
        <v>0</v>
      </c>
      <c r="F46" s="307">
        <f t="shared" ref="F46:I46" si="65">F45*$C45</f>
        <v>0</v>
      </c>
      <c r="G46" s="307">
        <f t="shared" si="65"/>
        <v>0</v>
      </c>
      <c r="H46" s="307">
        <f t="shared" si="65"/>
        <v>0</v>
      </c>
      <c r="I46" s="307">
        <f t="shared" si="65"/>
        <v>0</v>
      </c>
      <c r="J46" s="307">
        <f>J45*$C45</f>
        <v>0</v>
      </c>
      <c r="K46" s="307">
        <f t="shared" ref="K46:P46" si="66">K45*$C45</f>
        <v>0</v>
      </c>
      <c r="L46" s="307">
        <f t="shared" si="66"/>
        <v>0</v>
      </c>
      <c r="M46" s="307">
        <f t="shared" si="66"/>
        <v>0</v>
      </c>
      <c r="N46" s="307">
        <f t="shared" si="66"/>
        <v>0</v>
      </c>
      <c r="O46" s="307">
        <f t="shared" si="66"/>
        <v>0</v>
      </c>
      <c r="P46" s="307">
        <f t="shared" si="66"/>
        <v>0</v>
      </c>
      <c r="Q46" s="309">
        <f t="shared" si="57"/>
        <v>0</v>
      </c>
      <c r="R46" s="237"/>
    </row>
    <row r="47" spans="2:18" ht="15" thickBot="1">
      <c r="B47" s="736" t="s">
        <v>28</v>
      </c>
      <c r="C47" s="736"/>
      <c r="D47" s="737"/>
      <c r="E47" s="284">
        <f t="shared" ref="E47:P47" si="67">E38+E40+E42+E44+E46</f>
        <v>0</v>
      </c>
      <c r="F47" s="284">
        <f t="shared" si="67"/>
        <v>0</v>
      </c>
      <c r="G47" s="284">
        <f t="shared" si="67"/>
        <v>0</v>
      </c>
      <c r="H47" s="284">
        <f t="shared" si="67"/>
        <v>0</v>
      </c>
      <c r="I47" s="284">
        <f t="shared" si="67"/>
        <v>0</v>
      </c>
      <c r="J47" s="284">
        <f t="shared" si="67"/>
        <v>0</v>
      </c>
      <c r="K47" s="284">
        <f t="shared" si="67"/>
        <v>0</v>
      </c>
      <c r="L47" s="284">
        <f t="shared" si="67"/>
        <v>0</v>
      </c>
      <c r="M47" s="284">
        <f t="shared" si="67"/>
        <v>0</v>
      </c>
      <c r="N47" s="284">
        <f t="shared" si="67"/>
        <v>0</v>
      </c>
      <c r="O47" s="284">
        <f t="shared" si="67"/>
        <v>0</v>
      </c>
      <c r="P47" s="284">
        <f t="shared" si="67"/>
        <v>0</v>
      </c>
      <c r="Q47" s="285">
        <f t="shared" si="57"/>
        <v>0</v>
      </c>
      <c r="R47" s="237"/>
    </row>
    <row r="48" spans="2:18" ht="13" thickBot="1">
      <c r="B48" s="738"/>
      <c r="C48" s="738"/>
      <c r="D48" s="738"/>
      <c r="E48" s="738"/>
      <c r="F48" s="738"/>
      <c r="G48" s="738"/>
      <c r="H48" s="738"/>
      <c r="I48" s="738"/>
      <c r="J48" s="738"/>
      <c r="K48" s="738"/>
      <c r="L48" s="738"/>
      <c r="M48" s="738"/>
      <c r="N48" s="738"/>
      <c r="O48" s="738"/>
      <c r="P48" s="738"/>
      <c r="Q48" s="738"/>
      <c r="R48" s="237"/>
    </row>
    <row r="49" spans="2:18" ht="15" thickBot="1">
      <c r="B49" s="238" t="s">
        <v>29</v>
      </c>
      <c r="C49" s="239" t="str">
        <f>C36</f>
        <v>Prix moyen</v>
      </c>
      <c r="D49" s="240"/>
      <c r="E49" s="241">
        <f t="shared" ref="E49:Q49" si="68">E36</f>
        <v>46395</v>
      </c>
      <c r="F49" s="241">
        <f t="shared" si="68"/>
        <v>46426</v>
      </c>
      <c r="G49" s="241">
        <f t="shared" si="68"/>
        <v>46457</v>
      </c>
      <c r="H49" s="241">
        <f t="shared" si="68"/>
        <v>46488</v>
      </c>
      <c r="I49" s="241">
        <f t="shared" si="68"/>
        <v>46519</v>
      </c>
      <c r="J49" s="241">
        <f t="shared" si="68"/>
        <v>46550</v>
      </c>
      <c r="K49" s="241">
        <f t="shared" si="68"/>
        <v>46581</v>
      </c>
      <c r="L49" s="241">
        <f t="shared" si="68"/>
        <v>46612</v>
      </c>
      <c r="M49" s="241">
        <f t="shared" si="68"/>
        <v>46643</v>
      </c>
      <c r="N49" s="241">
        <f t="shared" si="68"/>
        <v>46674</v>
      </c>
      <c r="O49" s="241">
        <f t="shared" si="68"/>
        <v>46705</v>
      </c>
      <c r="P49" s="241">
        <f t="shared" si="68"/>
        <v>46736</v>
      </c>
      <c r="Q49" s="242" t="str">
        <f t="shared" si="68"/>
        <v>TOTAL</v>
      </c>
      <c r="R49" s="237"/>
    </row>
    <row r="50" spans="2:18" ht="13.5" thickBot="1">
      <c r="B50" s="283" t="str">
        <f>B20</f>
        <v>Service #1</v>
      </c>
      <c r="C50" s="286"/>
      <c r="D50" s="243" t="s">
        <v>22</v>
      </c>
      <c r="E50" s="632"/>
      <c r="F50" s="632"/>
      <c r="G50" s="632"/>
      <c r="H50" s="632"/>
      <c r="I50" s="632"/>
      <c r="J50" s="632"/>
      <c r="K50" s="632"/>
      <c r="L50" s="632"/>
      <c r="M50" s="632"/>
      <c r="N50" s="632"/>
      <c r="O50" s="632"/>
      <c r="P50" s="632"/>
      <c r="Q50" s="244">
        <f t="shared" ref="Q50:Q60" si="69">SUM(E50:P50)</f>
        <v>0</v>
      </c>
      <c r="R50" s="237"/>
    </row>
    <row r="51" spans="2:18" ht="13.5" thickBot="1">
      <c r="B51" s="734" t="s">
        <v>23</v>
      </c>
      <c r="C51" s="734"/>
      <c r="D51" s="735"/>
      <c r="E51" s="307">
        <f>E50*$C$50</f>
        <v>0</v>
      </c>
      <c r="F51" s="307">
        <f t="shared" ref="F51:P51" si="70">F50*$C$50</f>
        <v>0</v>
      </c>
      <c r="G51" s="307">
        <f t="shared" si="70"/>
        <v>0</v>
      </c>
      <c r="H51" s="307">
        <f t="shared" si="70"/>
        <v>0</v>
      </c>
      <c r="I51" s="307">
        <f t="shared" si="70"/>
        <v>0</v>
      </c>
      <c r="J51" s="307">
        <f t="shared" si="70"/>
        <v>0</v>
      </c>
      <c r="K51" s="307">
        <f t="shared" si="70"/>
        <v>0</v>
      </c>
      <c r="L51" s="307">
        <f t="shared" si="70"/>
        <v>0</v>
      </c>
      <c r="M51" s="307">
        <f t="shared" si="70"/>
        <v>0</v>
      </c>
      <c r="N51" s="307">
        <f t="shared" si="70"/>
        <v>0</v>
      </c>
      <c r="O51" s="307">
        <f t="shared" si="70"/>
        <v>0</v>
      </c>
      <c r="P51" s="307">
        <f t="shared" si="70"/>
        <v>0</v>
      </c>
      <c r="Q51" s="308">
        <f t="shared" si="69"/>
        <v>0</v>
      </c>
      <c r="R51" s="237"/>
    </row>
    <row r="52" spans="2:18" ht="13.5" thickBot="1">
      <c r="B52" s="283" t="str">
        <f>B22</f>
        <v>Service #2</v>
      </c>
      <c r="C52" s="287"/>
      <c r="D52" s="243" t="s">
        <v>22</v>
      </c>
      <c r="E52" s="632"/>
      <c r="F52" s="632"/>
      <c r="G52" s="632"/>
      <c r="H52" s="632"/>
      <c r="I52" s="632"/>
      <c r="J52" s="632"/>
      <c r="K52" s="632"/>
      <c r="L52" s="632"/>
      <c r="M52" s="632"/>
      <c r="N52" s="632"/>
      <c r="O52" s="632"/>
      <c r="P52" s="633"/>
      <c r="Q52" s="244">
        <f t="shared" si="69"/>
        <v>0</v>
      </c>
      <c r="R52" s="237"/>
    </row>
    <row r="53" spans="2:18" ht="13.5" thickBot="1">
      <c r="B53" s="734" t="s">
        <v>23</v>
      </c>
      <c r="C53" s="734"/>
      <c r="D53" s="735"/>
      <c r="E53" s="307">
        <f>E52*$C52</f>
        <v>0</v>
      </c>
      <c r="F53" s="307">
        <f t="shared" ref="F53:I53" si="71">F52*$C52</f>
        <v>0</v>
      </c>
      <c r="G53" s="307">
        <f t="shared" si="71"/>
        <v>0</v>
      </c>
      <c r="H53" s="307">
        <f t="shared" si="71"/>
        <v>0</v>
      </c>
      <c r="I53" s="307">
        <f t="shared" si="71"/>
        <v>0</v>
      </c>
      <c r="J53" s="307">
        <f>J52*$C52</f>
        <v>0</v>
      </c>
      <c r="K53" s="307">
        <f t="shared" ref="K53:P53" si="72">K52*$C52</f>
        <v>0</v>
      </c>
      <c r="L53" s="307">
        <f t="shared" si="72"/>
        <v>0</v>
      </c>
      <c r="M53" s="307">
        <f t="shared" si="72"/>
        <v>0</v>
      </c>
      <c r="N53" s="307">
        <f t="shared" si="72"/>
        <v>0</v>
      </c>
      <c r="O53" s="307">
        <f t="shared" si="72"/>
        <v>0</v>
      </c>
      <c r="P53" s="307">
        <f t="shared" si="72"/>
        <v>0</v>
      </c>
      <c r="Q53" s="309">
        <f t="shared" si="69"/>
        <v>0</v>
      </c>
      <c r="R53" s="237"/>
    </row>
    <row r="54" spans="2:18" ht="13.5" thickBot="1">
      <c r="B54" s="283" t="str">
        <f>B24</f>
        <v>Service #3</v>
      </c>
      <c r="C54" s="287"/>
      <c r="D54" s="243" t="s">
        <v>22</v>
      </c>
      <c r="E54" s="632"/>
      <c r="F54" s="632"/>
      <c r="G54" s="632"/>
      <c r="H54" s="632"/>
      <c r="I54" s="632"/>
      <c r="J54" s="632"/>
      <c r="K54" s="632"/>
      <c r="L54" s="632"/>
      <c r="M54" s="632"/>
      <c r="N54" s="632"/>
      <c r="O54" s="632"/>
      <c r="P54" s="633"/>
      <c r="Q54" s="244">
        <f t="shared" si="69"/>
        <v>0</v>
      </c>
      <c r="R54" s="237"/>
    </row>
    <row r="55" spans="2:18" ht="13.5" thickBot="1">
      <c r="B55" s="734" t="s">
        <v>23</v>
      </c>
      <c r="C55" s="734"/>
      <c r="D55" s="735"/>
      <c r="E55" s="307">
        <f>E54*$C54</f>
        <v>0</v>
      </c>
      <c r="F55" s="307">
        <f t="shared" ref="F55:I55" si="73">F54*$C54</f>
        <v>0</v>
      </c>
      <c r="G55" s="307">
        <f t="shared" si="73"/>
        <v>0</v>
      </c>
      <c r="H55" s="307">
        <f t="shared" si="73"/>
        <v>0</v>
      </c>
      <c r="I55" s="307">
        <f t="shared" si="73"/>
        <v>0</v>
      </c>
      <c r="J55" s="307">
        <f>J54*$C54</f>
        <v>0</v>
      </c>
      <c r="K55" s="307">
        <f t="shared" ref="K55:P55" si="74">K54*$C54</f>
        <v>0</v>
      </c>
      <c r="L55" s="307">
        <f t="shared" si="74"/>
        <v>0</v>
      </c>
      <c r="M55" s="307">
        <f t="shared" si="74"/>
        <v>0</v>
      </c>
      <c r="N55" s="307">
        <f t="shared" si="74"/>
        <v>0</v>
      </c>
      <c r="O55" s="307">
        <f t="shared" si="74"/>
        <v>0</v>
      </c>
      <c r="P55" s="307">
        <f t="shared" si="74"/>
        <v>0</v>
      </c>
      <c r="Q55" s="309">
        <f t="shared" si="69"/>
        <v>0</v>
      </c>
      <c r="R55" s="237"/>
    </row>
    <row r="56" spans="2:18" ht="13.5" thickBot="1">
      <c r="B56" s="283" t="str">
        <f>B26</f>
        <v>Service #4</v>
      </c>
      <c r="C56" s="287"/>
      <c r="D56" s="243" t="s">
        <v>22</v>
      </c>
      <c r="E56" s="632"/>
      <c r="F56" s="632"/>
      <c r="G56" s="632"/>
      <c r="H56" s="632"/>
      <c r="I56" s="632"/>
      <c r="J56" s="632"/>
      <c r="K56" s="632"/>
      <c r="L56" s="632"/>
      <c r="M56" s="632"/>
      <c r="N56" s="632"/>
      <c r="O56" s="632"/>
      <c r="P56" s="633"/>
      <c r="Q56" s="244">
        <f t="shared" si="69"/>
        <v>0</v>
      </c>
      <c r="R56" s="237"/>
    </row>
    <row r="57" spans="2:18" ht="13.5" thickBot="1">
      <c r="B57" s="734" t="s">
        <v>23</v>
      </c>
      <c r="C57" s="734"/>
      <c r="D57" s="735"/>
      <c r="E57" s="307">
        <f>E56*$C56</f>
        <v>0</v>
      </c>
      <c r="F57" s="307">
        <f t="shared" ref="F57:J57" si="75">F56*$C56</f>
        <v>0</v>
      </c>
      <c r="G57" s="307">
        <f t="shared" si="75"/>
        <v>0</v>
      </c>
      <c r="H57" s="307">
        <f t="shared" si="75"/>
        <v>0</v>
      </c>
      <c r="I57" s="307">
        <f t="shared" si="75"/>
        <v>0</v>
      </c>
      <c r="J57" s="307">
        <f t="shared" si="75"/>
        <v>0</v>
      </c>
      <c r="K57" s="307">
        <f t="shared" ref="K57:P57" si="76">K56*$C56</f>
        <v>0</v>
      </c>
      <c r="L57" s="307">
        <f t="shared" si="76"/>
        <v>0</v>
      </c>
      <c r="M57" s="307">
        <f t="shared" si="76"/>
        <v>0</v>
      </c>
      <c r="N57" s="307">
        <f t="shared" si="76"/>
        <v>0</v>
      </c>
      <c r="O57" s="307">
        <f t="shared" si="76"/>
        <v>0</v>
      </c>
      <c r="P57" s="307">
        <f t="shared" si="76"/>
        <v>0</v>
      </c>
      <c r="Q57" s="309">
        <f t="shared" si="69"/>
        <v>0</v>
      </c>
      <c r="R57" s="237"/>
    </row>
    <row r="58" spans="2:18" ht="13.5" thickBot="1">
      <c r="B58" s="283" t="str">
        <f>B28</f>
        <v>Service #5</v>
      </c>
      <c r="C58" s="287"/>
      <c r="D58" s="243" t="s">
        <v>22</v>
      </c>
      <c r="E58" s="632"/>
      <c r="F58" s="632"/>
      <c r="G58" s="632"/>
      <c r="H58" s="632"/>
      <c r="I58" s="632"/>
      <c r="J58" s="632"/>
      <c r="K58" s="632"/>
      <c r="L58" s="632"/>
      <c r="M58" s="632"/>
      <c r="N58" s="632"/>
      <c r="O58" s="632"/>
      <c r="P58" s="633"/>
      <c r="Q58" s="244">
        <f t="shared" si="69"/>
        <v>0</v>
      </c>
      <c r="R58" s="237"/>
    </row>
    <row r="59" spans="2:18" ht="13.5" thickBot="1">
      <c r="B59" s="734" t="s">
        <v>23</v>
      </c>
      <c r="C59" s="734"/>
      <c r="D59" s="735"/>
      <c r="E59" s="307">
        <f>E58*$C58</f>
        <v>0</v>
      </c>
      <c r="F59" s="307">
        <f t="shared" ref="F59:I59" si="77">F58*$C58</f>
        <v>0</v>
      </c>
      <c r="G59" s="307">
        <f t="shared" si="77"/>
        <v>0</v>
      </c>
      <c r="H59" s="307">
        <f t="shared" si="77"/>
        <v>0</v>
      </c>
      <c r="I59" s="307">
        <f t="shared" si="77"/>
        <v>0</v>
      </c>
      <c r="J59" s="307">
        <f>J58*$C58</f>
        <v>0</v>
      </c>
      <c r="K59" s="307">
        <f t="shared" ref="K59:P59" si="78">K58*$C58</f>
        <v>0</v>
      </c>
      <c r="L59" s="307">
        <f t="shared" si="78"/>
        <v>0</v>
      </c>
      <c r="M59" s="307">
        <f t="shared" si="78"/>
        <v>0</v>
      </c>
      <c r="N59" s="307">
        <f t="shared" si="78"/>
        <v>0</v>
      </c>
      <c r="O59" s="307">
        <f t="shared" si="78"/>
        <v>0</v>
      </c>
      <c r="P59" s="307">
        <f t="shared" si="78"/>
        <v>0</v>
      </c>
      <c r="Q59" s="309">
        <f t="shared" si="69"/>
        <v>0</v>
      </c>
      <c r="R59" s="237"/>
    </row>
    <row r="60" spans="2:18" ht="15" thickBot="1">
      <c r="B60" s="736" t="s">
        <v>34</v>
      </c>
      <c r="C60" s="736"/>
      <c r="D60" s="737"/>
      <c r="E60" s="284">
        <f t="shared" ref="E60:P60" si="79">E51+E53+E55+E57+E59</f>
        <v>0</v>
      </c>
      <c r="F60" s="284">
        <f t="shared" si="79"/>
        <v>0</v>
      </c>
      <c r="G60" s="284">
        <f t="shared" si="79"/>
        <v>0</v>
      </c>
      <c r="H60" s="284">
        <f t="shared" si="79"/>
        <v>0</v>
      </c>
      <c r="I60" s="284">
        <f t="shared" si="79"/>
        <v>0</v>
      </c>
      <c r="J60" s="284">
        <f t="shared" si="79"/>
        <v>0</v>
      </c>
      <c r="K60" s="284">
        <f t="shared" si="79"/>
        <v>0</v>
      </c>
      <c r="L60" s="284">
        <f t="shared" si="79"/>
        <v>0</v>
      </c>
      <c r="M60" s="284">
        <f t="shared" si="79"/>
        <v>0</v>
      </c>
      <c r="N60" s="284">
        <f t="shared" si="79"/>
        <v>0</v>
      </c>
      <c r="O60" s="284">
        <f t="shared" si="79"/>
        <v>0</v>
      </c>
      <c r="P60" s="284">
        <f t="shared" si="79"/>
        <v>0</v>
      </c>
      <c r="Q60" s="285">
        <f t="shared" si="69"/>
        <v>0</v>
      </c>
      <c r="R60" s="237"/>
    </row>
    <row r="62" spans="2:18" ht="13" thickBot="1"/>
    <row r="63" spans="2:18" ht="15.75" customHeight="1" thickBot="1">
      <c r="B63" s="740" t="s">
        <v>36</v>
      </c>
      <c r="C63" s="740"/>
      <c r="D63" s="740"/>
      <c r="E63" s="740"/>
      <c r="F63" s="740"/>
      <c r="G63" s="740"/>
      <c r="H63" s="740"/>
      <c r="I63" s="740"/>
      <c r="J63" s="740"/>
      <c r="K63" s="740"/>
      <c r="L63" s="740"/>
      <c r="M63" s="740"/>
      <c r="N63" s="740"/>
      <c r="O63" s="740"/>
      <c r="P63" s="740"/>
      <c r="Q63" s="740"/>
      <c r="R63" s="237"/>
    </row>
    <row r="64" spans="2:18" ht="13" thickBot="1">
      <c r="R64" s="237"/>
    </row>
    <row r="65" spans="2:18" ht="15" thickBot="1">
      <c r="B65" s="238" t="s">
        <v>19</v>
      </c>
      <c r="C65" s="239" t="s">
        <v>20</v>
      </c>
      <c r="D65" s="240"/>
      <c r="E65" s="241">
        <f>P36+31</f>
        <v>46767</v>
      </c>
      <c r="F65" s="241">
        <f>E65+31</f>
        <v>46798</v>
      </c>
      <c r="G65" s="241">
        <f t="shared" ref="G65" si="80">F65+31</f>
        <v>46829</v>
      </c>
      <c r="H65" s="241">
        <f t="shared" ref="H65" si="81">G65+31</f>
        <v>46860</v>
      </c>
      <c r="I65" s="241">
        <f t="shared" ref="I65" si="82">H65+31</f>
        <v>46891</v>
      </c>
      <c r="J65" s="241">
        <f t="shared" ref="J65" si="83">I65+31</f>
        <v>46922</v>
      </c>
      <c r="K65" s="241">
        <f t="shared" ref="K65" si="84">J65+31</f>
        <v>46953</v>
      </c>
      <c r="L65" s="241">
        <f t="shared" ref="L65" si="85">K65+31</f>
        <v>46984</v>
      </c>
      <c r="M65" s="241">
        <f t="shared" ref="M65" si="86">L65+31</f>
        <v>47015</v>
      </c>
      <c r="N65" s="241">
        <f t="shared" ref="N65" si="87">M65+31</f>
        <v>47046</v>
      </c>
      <c r="O65" s="241">
        <f t="shared" ref="O65" si="88">N65+31</f>
        <v>47077</v>
      </c>
      <c r="P65" s="241">
        <f t="shared" ref="P65" si="89">O65+31</f>
        <v>47108</v>
      </c>
      <c r="Q65" s="242" t="s">
        <v>21</v>
      </c>
      <c r="R65" s="237"/>
    </row>
    <row r="66" spans="2:18" ht="13.5" thickBot="1">
      <c r="B66" s="283" t="str">
        <f>B7</f>
        <v>Produit #1</v>
      </c>
      <c r="C66" s="286"/>
      <c r="D66" s="243" t="s">
        <v>22</v>
      </c>
      <c r="E66" s="632"/>
      <c r="F66" s="632"/>
      <c r="G66" s="632"/>
      <c r="H66" s="632"/>
      <c r="I66" s="632"/>
      <c r="J66" s="632"/>
      <c r="K66" s="632"/>
      <c r="L66" s="632"/>
      <c r="M66" s="632"/>
      <c r="N66" s="632"/>
      <c r="O66" s="632"/>
      <c r="P66" s="632"/>
      <c r="Q66" s="244">
        <f t="shared" ref="Q66:Q76" si="90">SUM(E66:P66)</f>
        <v>0</v>
      </c>
      <c r="R66" s="237"/>
    </row>
    <row r="67" spans="2:18" ht="13.5" thickBot="1">
      <c r="B67" s="734" t="s">
        <v>23</v>
      </c>
      <c r="C67" s="734"/>
      <c r="D67" s="735"/>
      <c r="E67" s="307">
        <f>E66*$C$66</f>
        <v>0</v>
      </c>
      <c r="F67" s="307">
        <f t="shared" ref="F67:P67" si="91">F66*$C$66</f>
        <v>0</v>
      </c>
      <c r="G67" s="307">
        <f t="shared" si="91"/>
        <v>0</v>
      </c>
      <c r="H67" s="307">
        <f t="shared" si="91"/>
        <v>0</v>
      </c>
      <c r="I67" s="307">
        <f t="shared" si="91"/>
        <v>0</v>
      </c>
      <c r="J67" s="307">
        <f t="shared" si="91"/>
        <v>0</v>
      </c>
      <c r="K67" s="307">
        <f t="shared" si="91"/>
        <v>0</v>
      </c>
      <c r="L67" s="307">
        <f t="shared" si="91"/>
        <v>0</v>
      </c>
      <c r="M67" s="307">
        <f t="shared" si="91"/>
        <v>0</v>
      </c>
      <c r="N67" s="307">
        <f t="shared" si="91"/>
        <v>0</v>
      </c>
      <c r="O67" s="307">
        <f t="shared" si="91"/>
        <v>0</v>
      </c>
      <c r="P67" s="307">
        <f t="shared" si="91"/>
        <v>0</v>
      </c>
      <c r="Q67" s="308">
        <f t="shared" si="90"/>
        <v>0</v>
      </c>
      <c r="R67" s="237"/>
    </row>
    <row r="68" spans="2:18" ht="13.5" thickBot="1">
      <c r="B68" s="283" t="str">
        <f>B9</f>
        <v>Produit #2</v>
      </c>
      <c r="C68" s="287"/>
      <c r="D68" s="243" t="s">
        <v>22</v>
      </c>
      <c r="E68" s="632"/>
      <c r="F68" s="632"/>
      <c r="G68" s="632"/>
      <c r="H68" s="632"/>
      <c r="I68" s="632"/>
      <c r="J68" s="632"/>
      <c r="K68" s="632"/>
      <c r="L68" s="632"/>
      <c r="M68" s="632"/>
      <c r="N68" s="632"/>
      <c r="O68" s="632"/>
      <c r="P68" s="633"/>
      <c r="Q68" s="244">
        <f t="shared" si="90"/>
        <v>0</v>
      </c>
      <c r="R68" s="237"/>
    </row>
    <row r="69" spans="2:18" ht="13.5" thickBot="1">
      <c r="B69" s="734" t="s">
        <v>23</v>
      </c>
      <c r="C69" s="734"/>
      <c r="D69" s="735"/>
      <c r="E69" s="307">
        <f>E68*$C68</f>
        <v>0</v>
      </c>
      <c r="F69" s="307">
        <f t="shared" ref="F69:I69" si="92">F68*$C68</f>
        <v>0</v>
      </c>
      <c r="G69" s="307">
        <f t="shared" si="92"/>
        <v>0</v>
      </c>
      <c r="H69" s="307">
        <f t="shared" si="92"/>
        <v>0</v>
      </c>
      <c r="I69" s="307">
        <f t="shared" si="92"/>
        <v>0</v>
      </c>
      <c r="J69" s="307">
        <f>J68*$C68</f>
        <v>0</v>
      </c>
      <c r="K69" s="307">
        <f t="shared" ref="K69:P69" si="93">K68*$C68</f>
        <v>0</v>
      </c>
      <c r="L69" s="307">
        <f t="shared" si="93"/>
        <v>0</v>
      </c>
      <c r="M69" s="307">
        <f t="shared" si="93"/>
        <v>0</v>
      </c>
      <c r="N69" s="307">
        <f t="shared" si="93"/>
        <v>0</v>
      </c>
      <c r="O69" s="307">
        <f t="shared" si="93"/>
        <v>0</v>
      </c>
      <c r="P69" s="307">
        <f t="shared" si="93"/>
        <v>0</v>
      </c>
      <c r="Q69" s="309">
        <f t="shared" si="90"/>
        <v>0</v>
      </c>
      <c r="R69" s="237"/>
    </row>
    <row r="70" spans="2:18" ht="13.5" thickBot="1">
      <c r="B70" s="283" t="str">
        <f>B11</f>
        <v>Produit #3</v>
      </c>
      <c r="C70" s="287"/>
      <c r="D70" s="243" t="s">
        <v>22</v>
      </c>
      <c r="E70" s="632"/>
      <c r="F70" s="632"/>
      <c r="G70" s="632"/>
      <c r="H70" s="632"/>
      <c r="I70" s="632"/>
      <c r="J70" s="632"/>
      <c r="K70" s="632"/>
      <c r="L70" s="632"/>
      <c r="M70" s="632"/>
      <c r="N70" s="632"/>
      <c r="O70" s="632"/>
      <c r="P70" s="633"/>
      <c r="Q70" s="244">
        <f t="shared" si="90"/>
        <v>0</v>
      </c>
      <c r="R70" s="237"/>
    </row>
    <row r="71" spans="2:18" ht="13.5" thickBot="1">
      <c r="B71" s="734" t="s">
        <v>23</v>
      </c>
      <c r="C71" s="734"/>
      <c r="D71" s="735"/>
      <c r="E71" s="307">
        <f>E70*$C70</f>
        <v>0</v>
      </c>
      <c r="F71" s="307">
        <f t="shared" ref="F71:I71" si="94">F70*$C70</f>
        <v>0</v>
      </c>
      <c r="G71" s="307">
        <f t="shared" si="94"/>
        <v>0</v>
      </c>
      <c r="H71" s="307">
        <f t="shared" si="94"/>
        <v>0</v>
      </c>
      <c r="I71" s="307">
        <f t="shared" si="94"/>
        <v>0</v>
      </c>
      <c r="J71" s="307">
        <f>J70*$C70</f>
        <v>0</v>
      </c>
      <c r="K71" s="307">
        <f t="shared" ref="K71:P71" si="95">K70*$C70</f>
        <v>0</v>
      </c>
      <c r="L71" s="307">
        <f t="shared" si="95"/>
        <v>0</v>
      </c>
      <c r="M71" s="307">
        <f t="shared" si="95"/>
        <v>0</v>
      </c>
      <c r="N71" s="307">
        <f t="shared" si="95"/>
        <v>0</v>
      </c>
      <c r="O71" s="307">
        <f t="shared" si="95"/>
        <v>0</v>
      </c>
      <c r="P71" s="307">
        <f t="shared" si="95"/>
        <v>0</v>
      </c>
      <c r="Q71" s="309">
        <f t="shared" si="90"/>
        <v>0</v>
      </c>
      <c r="R71" s="237"/>
    </row>
    <row r="72" spans="2:18" ht="13.5" thickBot="1">
      <c r="B72" s="283" t="str">
        <f>B13</f>
        <v>Produit #4</v>
      </c>
      <c r="C72" s="287"/>
      <c r="D72" s="243" t="s">
        <v>22</v>
      </c>
      <c r="E72" s="632"/>
      <c r="F72" s="632"/>
      <c r="G72" s="632"/>
      <c r="H72" s="632"/>
      <c r="I72" s="632"/>
      <c r="J72" s="632"/>
      <c r="K72" s="632"/>
      <c r="L72" s="632"/>
      <c r="M72" s="632"/>
      <c r="N72" s="632"/>
      <c r="O72" s="632"/>
      <c r="P72" s="633"/>
      <c r="Q72" s="244">
        <f t="shared" si="90"/>
        <v>0</v>
      </c>
      <c r="R72" s="237"/>
    </row>
    <row r="73" spans="2:18" ht="13.5" thickBot="1">
      <c r="B73" s="734" t="s">
        <v>23</v>
      </c>
      <c r="C73" s="734"/>
      <c r="D73" s="735"/>
      <c r="E73" s="307">
        <f>E72*$C72</f>
        <v>0</v>
      </c>
      <c r="F73" s="307">
        <f t="shared" ref="F73:I73" si="96">F72*$C72</f>
        <v>0</v>
      </c>
      <c r="G73" s="307">
        <f t="shared" si="96"/>
        <v>0</v>
      </c>
      <c r="H73" s="307">
        <f t="shared" si="96"/>
        <v>0</v>
      </c>
      <c r="I73" s="307">
        <f t="shared" si="96"/>
        <v>0</v>
      </c>
      <c r="J73" s="307">
        <f>J72*$C72</f>
        <v>0</v>
      </c>
      <c r="K73" s="307">
        <f t="shared" ref="K73:P73" si="97">K72*$C72</f>
        <v>0</v>
      </c>
      <c r="L73" s="307">
        <f t="shared" si="97"/>
        <v>0</v>
      </c>
      <c r="M73" s="307">
        <f t="shared" si="97"/>
        <v>0</v>
      </c>
      <c r="N73" s="307">
        <f t="shared" si="97"/>
        <v>0</v>
      </c>
      <c r="O73" s="307">
        <f t="shared" si="97"/>
        <v>0</v>
      </c>
      <c r="P73" s="307">
        <f t="shared" si="97"/>
        <v>0</v>
      </c>
      <c r="Q73" s="309">
        <f t="shared" si="90"/>
        <v>0</v>
      </c>
      <c r="R73" s="237"/>
    </row>
    <row r="74" spans="2:18" ht="13.5" thickBot="1">
      <c r="B74" s="283" t="str">
        <f>B15</f>
        <v>Produit #5</v>
      </c>
      <c r="C74" s="287"/>
      <c r="D74" s="243" t="s">
        <v>22</v>
      </c>
      <c r="E74" s="632"/>
      <c r="F74" s="632"/>
      <c r="G74" s="632"/>
      <c r="H74" s="632"/>
      <c r="I74" s="632"/>
      <c r="J74" s="632"/>
      <c r="K74" s="632"/>
      <c r="L74" s="632"/>
      <c r="M74" s="632"/>
      <c r="N74" s="632"/>
      <c r="O74" s="632"/>
      <c r="P74" s="633"/>
      <c r="Q74" s="244">
        <f t="shared" si="90"/>
        <v>0</v>
      </c>
      <c r="R74" s="237"/>
    </row>
    <row r="75" spans="2:18" ht="13.5" thickBot="1">
      <c r="B75" s="734" t="s">
        <v>23</v>
      </c>
      <c r="C75" s="734"/>
      <c r="D75" s="735"/>
      <c r="E75" s="307">
        <f>E74*$C74</f>
        <v>0</v>
      </c>
      <c r="F75" s="307">
        <f t="shared" ref="F75:I75" si="98">F74*$C74</f>
        <v>0</v>
      </c>
      <c r="G75" s="307">
        <f t="shared" si="98"/>
        <v>0</v>
      </c>
      <c r="H75" s="307">
        <f t="shared" si="98"/>
        <v>0</v>
      </c>
      <c r="I75" s="307">
        <f t="shared" si="98"/>
        <v>0</v>
      </c>
      <c r="J75" s="307">
        <f>J74*$C74</f>
        <v>0</v>
      </c>
      <c r="K75" s="307">
        <f t="shared" ref="K75:P75" si="99">K74*$C74</f>
        <v>0</v>
      </c>
      <c r="L75" s="307">
        <f t="shared" si="99"/>
        <v>0</v>
      </c>
      <c r="M75" s="307">
        <f t="shared" si="99"/>
        <v>0</v>
      </c>
      <c r="N75" s="307">
        <f t="shared" si="99"/>
        <v>0</v>
      </c>
      <c r="O75" s="307">
        <f t="shared" si="99"/>
        <v>0</v>
      </c>
      <c r="P75" s="307">
        <f t="shared" si="99"/>
        <v>0</v>
      </c>
      <c r="Q75" s="309">
        <f t="shared" si="90"/>
        <v>0</v>
      </c>
      <c r="R75" s="237"/>
    </row>
    <row r="76" spans="2:18" ht="15" thickBot="1">
      <c r="B76" s="736" t="s">
        <v>28</v>
      </c>
      <c r="C76" s="736"/>
      <c r="D76" s="737"/>
      <c r="E76" s="284">
        <f t="shared" ref="E76:P76" si="100">E67+E69+E71+E73+E75</f>
        <v>0</v>
      </c>
      <c r="F76" s="284">
        <f t="shared" si="100"/>
        <v>0</v>
      </c>
      <c r="G76" s="284">
        <f t="shared" si="100"/>
        <v>0</v>
      </c>
      <c r="H76" s="284">
        <f t="shared" si="100"/>
        <v>0</v>
      </c>
      <c r="I76" s="284">
        <f t="shared" si="100"/>
        <v>0</v>
      </c>
      <c r="J76" s="284">
        <f t="shared" si="100"/>
        <v>0</v>
      </c>
      <c r="K76" s="284">
        <f t="shared" si="100"/>
        <v>0</v>
      </c>
      <c r="L76" s="284">
        <f t="shared" si="100"/>
        <v>0</v>
      </c>
      <c r="M76" s="284">
        <f t="shared" si="100"/>
        <v>0</v>
      </c>
      <c r="N76" s="284">
        <f t="shared" si="100"/>
        <v>0</v>
      </c>
      <c r="O76" s="284">
        <f t="shared" si="100"/>
        <v>0</v>
      </c>
      <c r="P76" s="284">
        <f t="shared" si="100"/>
        <v>0</v>
      </c>
      <c r="Q76" s="285">
        <f t="shared" si="90"/>
        <v>0</v>
      </c>
      <c r="R76" s="237"/>
    </row>
    <row r="77" spans="2:18" ht="13" thickBot="1">
      <c r="B77" s="738"/>
      <c r="C77" s="738"/>
      <c r="D77" s="738"/>
      <c r="E77" s="738"/>
      <c r="F77" s="738"/>
      <c r="G77" s="738"/>
      <c r="H77" s="738"/>
      <c r="I77" s="738"/>
      <c r="J77" s="738"/>
      <c r="K77" s="738"/>
      <c r="L77" s="738"/>
      <c r="M77" s="738"/>
      <c r="N77" s="738"/>
      <c r="O77" s="738"/>
      <c r="P77" s="738"/>
      <c r="Q77" s="738"/>
      <c r="R77" s="237"/>
    </row>
    <row r="78" spans="2:18" ht="15" thickBot="1">
      <c r="B78" s="238" t="s">
        <v>29</v>
      </c>
      <c r="C78" s="239" t="s">
        <v>20</v>
      </c>
      <c r="D78" s="240"/>
      <c r="E78" s="241">
        <f>E65</f>
        <v>46767</v>
      </c>
      <c r="F78" s="241">
        <f>E78+31</f>
        <v>46798</v>
      </c>
      <c r="G78" s="241">
        <f t="shared" ref="G78" si="101">F78+31</f>
        <v>46829</v>
      </c>
      <c r="H78" s="241">
        <f t="shared" ref="H78" si="102">G78+31</f>
        <v>46860</v>
      </c>
      <c r="I78" s="241">
        <f t="shared" ref="I78" si="103">H78+31</f>
        <v>46891</v>
      </c>
      <c r="J78" s="241">
        <f t="shared" ref="J78" si="104">I78+31</f>
        <v>46922</v>
      </c>
      <c r="K78" s="241">
        <f t="shared" ref="K78" si="105">J78+31</f>
        <v>46953</v>
      </c>
      <c r="L78" s="241">
        <f t="shared" ref="L78" si="106">K78+31</f>
        <v>46984</v>
      </c>
      <c r="M78" s="241">
        <f t="shared" ref="M78" si="107">L78+31</f>
        <v>47015</v>
      </c>
      <c r="N78" s="241">
        <f t="shared" ref="N78" si="108">M78+31</f>
        <v>47046</v>
      </c>
      <c r="O78" s="241">
        <f t="shared" ref="O78" si="109">N78+31</f>
        <v>47077</v>
      </c>
      <c r="P78" s="241">
        <f t="shared" ref="P78" si="110">O78+31</f>
        <v>47108</v>
      </c>
      <c r="Q78" s="242" t="s">
        <v>21</v>
      </c>
      <c r="R78" s="237"/>
    </row>
    <row r="79" spans="2:18" ht="13.5" thickBot="1">
      <c r="B79" s="283" t="str">
        <f>B20</f>
        <v>Service #1</v>
      </c>
      <c r="C79" s="286"/>
      <c r="D79" s="243" t="s">
        <v>22</v>
      </c>
      <c r="E79" s="632"/>
      <c r="F79" s="632"/>
      <c r="G79" s="632"/>
      <c r="H79" s="632"/>
      <c r="I79" s="632"/>
      <c r="J79" s="632"/>
      <c r="K79" s="632"/>
      <c r="L79" s="632"/>
      <c r="M79" s="632"/>
      <c r="N79" s="632"/>
      <c r="O79" s="632"/>
      <c r="P79" s="632"/>
      <c r="Q79" s="244">
        <f t="shared" ref="Q79:Q89" si="111">SUM(E79:P79)</f>
        <v>0</v>
      </c>
      <c r="R79" s="237"/>
    </row>
    <row r="80" spans="2:18" ht="13.5" thickBot="1">
      <c r="B80" s="734" t="s">
        <v>23</v>
      </c>
      <c r="C80" s="734"/>
      <c r="D80" s="735"/>
      <c r="E80" s="307">
        <f>E79*$C$79</f>
        <v>0</v>
      </c>
      <c r="F80" s="307">
        <f t="shared" ref="F80:P80" si="112">F79*$C$79</f>
        <v>0</v>
      </c>
      <c r="G80" s="307">
        <f t="shared" si="112"/>
        <v>0</v>
      </c>
      <c r="H80" s="307">
        <f t="shared" si="112"/>
        <v>0</v>
      </c>
      <c r="I80" s="307">
        <f t="shared" si="112"/>
        <v>0</v>
      </c>
      <c r="J80" s="307">
        <f t="shared" si="112"/>
        <v>0</v>
      </c>
      <c r="K80" s="307">
        <f t="shared" si="112"/>
        <v>0</v>
      </c>
      <c r="L80" s="307">
        <f t="shared" si="112"/>
        <v>0</v>
      </c>
      <c r="M80" s="307">
        <f t="shared" si="112"/>
        <v>0</v>
      </c>
      <c r="N80" s="307">
        <f t="shared" si="112"/>
        <v>0</v>
      </c>
      <c r="O80" s="307">
        <f t="shared" si="112"/>
        <v>0</v>
      </c>
      <c r="P80" s="307">
        <f t="shared" si="112"/>
        <v>0</v>
      </c>
      <c r="Q80" s="308">
        <f t="shared" si="111"/>
        <v>0</v>
      </c>
      <c r="R80" s="237"/>
    </row>
    <row r="81" spans="2:18" ht="13.5" thickBot="1">
      <c r="B81" s="283" t="str">
        <f>B22</f>
        <v>Service #2</v>
      </c>
      <c r="C81" s="287"/>
      <c r="D81" s="243" t="s">
        <v>22</v>
      </c>
      <c r="E81" s="632"/>
      <c r="F81" s="632"/>
      <c r="G81" s="632"/>
      <c r="H81" s="632"/>
      <c r="I81" s="632"/>
      <c r="J81" s="632"/>
      <c r="K81" s="632"/>
      <c r="L81" s="632"/>
      <c r="M81" s="632"/>
      <c r="N81" s="632"/>
      <c r="O81" s="632"/>
      <c r="P81" s="633"/>
      <c r="Q81" s="244">
        <f t="shared" si="111"/>
        <v>0</v>
      </c>
      <c r="R81" s="237"/>
    </row>
    <row r="82" spans="2:18" ht="13.5" thickBot="1">
      <c r="B82" s="734" t="s">
        <v>23</v>
      </c>
      <c r="C82" s="734"/>
      <c r="D82" s="735"/>
      <c r="E82" s="307">
        <f>E81*$C81</f>
        <v>0</v>
      </c>
      <c r="F82" s="307">
        <f t="shared" ref="F82:I82" si="113">F81*$C81</f>
        <v>0</v>
      </c>
      <c r="G82" s="307">
        <f t="shared" si="113"/>
        <v>0</v>
      </c>
      <c r="H82" s="307">
        <f t="shared" si="113"/>
        <v>0</v>
      </c>
      <c r="I82" s="307">
        <f t="shared" si="113"/>
        <v>0</v>
      </c>
      <c r="J82" s="307">
        <f>J81*$C81</f>
        <v>0</v>
      </c>
      <c r="K82" s="307">
        <f t="shared" ref="K82:P82" si="114">K81*$C81</f>
        <v>0</v>
      </c>
      <c r="L82" s="307">
        <f t="shared" si="114"/>
        <v>0</v>
      </c>
      <c r="M82" s="307">
        <f t="shared" si="114"/>
        <v>0</v>
      </c>
      <c r="N82" s="307">
        <f t="shared" si="114"/>
        <v>0</v>
      </c>
      <c r="O82" s="307">
        <f t="shared" si="114"/>
        <v>0</v>
      </c>
      <c r="P82" s="307">
        <f t="shared" si="114"/>
        <v>0</v>
      </c>
      <c r="Q82" s="309">
        <f t="shared" si="111"/>
        <v>0</v>
      </c>
      <c r="R82" s="237"/>
    </row>
    <row r="83" spans="2:18" ht="13.5" thickBot="1">
      <c r="B83" s="283" t="str">
        <f>B24</f>
        <v>Service #3</v>
      </c>
      <c r="C83" s="287"/>
      <c r="D83" s="243" t="s">
        <v>22</v>
      </c>
      <c r="E83" s="632"/>
      <c r="F83" s="632"/>
      <c r="G83" s="632"/>
      <c r="H83" s="632"/>
      <c r="I83" s="632"/>
      <c r="J83" s="632"/>
      <c r="K83" s="632"/>
      <c r="L83" s="632"/>
      <c r="M83" s="632"/>
      <c r="N83" s="632"/>
      <c r="O83" s="632"/>
      <c r="P83" s="633"/>
      <c r="Q83" s="244">
        <f t="shared" si="111"/>
        <v>0</v>
      </c>
      <c r="R83" s="237"/>
    </row>
    <row r="84" spans="2:18" ht="13.5" thickBot="1">
      <c r="B84" s="734" t="s">
        <v>23</v>
      </c>
      <c r="C84" s="734"/>
      <c r="D84" s="735"/>
      <c r="E84" s="307">
        <f>E83*$C83</f>
        <v>0</v>
      </c>
      <c r="F84" s="307">
        <f t="shared" ref="F84:I84" si="115">F83*$C83</f>
        <v>0</v>
      </c>
      <c r="G84" s="307">
        <f t="shared" si="115"/>
        <v>0</v>
      </c>
      <c r="H84" s="307">
        <f t="shared" si="115"/>
        <v>0</v>
      </c>
      <c r="I84" s="307">
        <f t="shared" si="115"/>
        <v>0</v>
      </c>
      <c r="J84" s="307">
        <f>J83*$C83</f>
        <v>0</v>
      </c>
      <c r="K84" s="307">
        <f t="shared" ref="K84:P84" si="116">K83*$C83</f>
        <v>0</v>
      </c>
      <c r="L84" s="307">
        <f t="shared" si="116"/>
        <v>0</v>
      </c>
      <c r="M84" s="307">
        <f t="shared" si="116"/>
        <v>0</v>
      </c>
      <c r="N84" s="307">
        <f t="shared" si="116"/>
        <v>0</v>
      </c>
      <c r="O84" s="307">
        <f t="shared" si="116"/>
        <v>0</v>
      </c>
      <c r="P84" s="307">
        <f t="shared" si="116"/>
        <v>0</v>
      </c>
      <c r="Q84" s="309">
        <f t="shared" si="111"/>
        <v>0</v>
      </c>
      <c r="R84" s="237"/>
    </row>
    <row r="85" spans="2:18" ht="13.5" thickBot="1">
      <c r="B85" s="283" t="str">
        <f>B26</f>
        <v>Service #4</v>
      </c>
      <c r="C85" s="287"/>
      <c r="D85" s="243" t="s">
        <v>22</v>
      </c>
      <c r="E85" s="632"/>
      <c r="F85" s="632"/>
      <c r="G85" s="632"/>
      <c r="H85" s="632"/>
      <c r="I85" s="632"/>
      <c r="J85" s="632"/>
      <c r="K85" s="632"/>
      <c r="L85" s="632"/>
      <c r="M85" s="632"/>
      <c r="N85" s="632"/>
      <c r="O85" s="632"/>
      <c r="P85" s="633"/>
      <c r="Q85" s="244">
        <f t="shared" si="111"/>
        <v>0</v>
      </c>
      <c r="R85" s="237"/>
    </row>
    <row r="86" spans="2:18" ht="13.5" thickBot="1">
      <c r="B86" s="734" t="s">
        <v>23</v>
      </c>
      <c r="C86" s="734"/>
      <c r="D86" s="735"/>
      <c r="E86" s="307">
        <f>E85*$C85</f>
        <v>0</v>
      </c>
      <c r="F86" s="307">
        <f t="shared" ref="F86:I86" si="117">F85*$C85</f>
        <v>0</v>
      </c>
      <c r="G86" s="307">
        <f t="shared" si="117"/>
        <v>0</v>
      </c>
      <c r="H86" s="307">
        <f t="shared" si="117"/>
        <v>0</v>
      </c>
      <c r="I86" s="307">
        <f t="shared" si="117"/>
        <v>0</v>
      </c>
      <c r="J86" s="307">
        <f>J85*$C85</f>
        <v>0</v>
      </c>
      <c r="K86" s="307">
        <f t="shared" ref="K86:P86" si="118">K85*$C85</f>
        <v>0</v>
      </c>
      <c r="L86" s="307">
        <f t="shared" si="118"/>
        <v>0</v>
      </c>
      <c r="M86" s="307">
        <f t="shared" si="118"/>
        <v>0</v>
      </c>
      <c r="N86" s="307">
        <f t="shared" si="118"/>
        <v>0</v>
      </c>
      <c r="O86" s="307">
        <f t="shared" si="118"/>
        <v>0</v>
      </c>
      <c r="P86" s="307">
        <f t="shared" si="118"/>
        <v>0</v>
      </c>
      <c r="Q86" s="309">
        <f t="shared" si="111"/>
        <v>0</v>
      </c>
      <c r="R86" s="237"/>
    </row>
    <row r="87" spans="2:18" ht="13.5" thickBot="1">
      <c r="B87" s="283" t="str">
        <f>B28</f>
        <v>Service #5</v>
      </c>
      <c r="C87" s="287"/>
      <c r="D87" s="243" t="s">
        <v>22</v>
      </c>
      <c r="E87" s="632"/>
      <c r="F87" s="632"/>
      <c r="G87" s="632"/>
      <c r="H87" s="632"/>
      <c r="I87" s="632"/>
      <c r="J87" s="632"/>
      <c r="K87" s="632"/>
      <c r="L87" s="632"/>
      <c r="M87" s="632"/>
      <c r="N87" s="632"/>
      <c r="O87" s="632"/>
      <c r="P87" s="633"/>
      <c r="Q87" s="244">
        <f t="shared" si="111"/>
        <v>0</v>
      </c>
      <c r="R87" s="237"/>
    </row>
    <row r="88" spans="2:18" ht="13.5" thickBot="1">
      <c r="B88" s="734" t="s">
        <v>23</v>
      </c>
      <c r="C88" s="734"/>
      <c r="D88" s="735"/>
      <c r="E88" s="307">
        <f>E87*$C87</f>
        <v>0</v>
      </c>
      <c r="F88" s="307">
        <f t="shared" ref="F88:I88" si="119">F87*$C87</f>
        <v>0</v>
      </c>
      <c r="G88" s="307">
        <f t="shared" si="119"/>
        <v>0</v>
      </c>
      <c r="H88" s="307">
        <f t="shared" si="119"/>
        <v>0</v>
      </c>
      <c r="I88" s="307">
        <f t="shared" si="119"/>
        <v>0</v>
      </c>
      <c r="J88" s="307">
        <f>J87*$C87</f>
        <v>0</v>
      </c>
      <c r="K88" s="307">
        <f t="shared" ref="K88:P88" si="120">K87*$C87</f>
        <v>0</v>
      </c>
      <c r="L88" s="307">
        <f t="shared" si="120"/>
        <v>0</v>
      </c>
      <c r="M88" s="307">
        <f t="shared" si="120"/>
        <v>0</v>
      </c>
      <c r="N88" s="307">
        <f t="shared" si="120"/>
        <v>0</v>
      </c>
      <c r="O88" s="307">
        <f t="shared" si="120"/>
        <v>0</v>
      </c>
      <c r="P88" s="307">
        <f t="shared" si="120"/>
        <v>0</v>
      </c>
      <c r="Q88" s="309">
        <f t="shared" si="111"/>
        <v>0</v>
      </c>
      <c r="R88" s="237"/>
    </row>
    <row r="89" spans="2:18" ht="15" thickBot="1">
      <c r="B89" s="736" t="s">
        <v>34</v>
      </c>
      <c r="C89" s="736"/>
      <c r="D89" s="737"/>
      <c r="E89" s="284">
        <f t="shared" ref="E89:P89" si="121">E80+E82+E84+E86+E88</f>
        <v>0</v>
      </c>
      <c r="F89" s="284">
        <f t="shared" si="121"/>
        <v>0</v>
      </c>
      <c r="G89" s="284">
        <f t="shared" si="121"/>
        <v>0</v>
      </c>
      <c r="H89" s="284">
        <f t="shared" si="121"/>
        <v>0</v>
      </c>
      <c r="I89" s="284">
        <f t="shared" si="121"/>
        <v>0</v>
      </c>
      <c r="J89" s="284">
        <f t="shared" si="121"/>
        <v>0</v>
      </c>
      <c r="K89" s="284">
        <f t="shared" si="121"/>
        <v>0</v>
      </c>
      <c r="L89" s="284">
        <f t="shared" si="121"/>
        <v>0</v>
      </c>
      <c r="M89" s="284">
        <f t="shared" si="121"/>
        <v>0</v>
      </c>
      <c r="N89" s="284">
        <f t="shared" si="121"/>
        <v>0</v>
      </c>
      <c r="O89" s="284">
        <f t="shared" si="121"/>
        <v>0</v>
      </c>
      <c r="P89" s="284">
        <f t="shared" si="121"/>
        <v>0</v>
      </c>
      <c r="Q89" s="285">
        <f t="shared" si="111"/>
        <v>0</v>
      </c>
      <c r="R89" s="237"/>
    </row>
  </sheetData>
  <sheetProtection algorithmName="SHA-512" hashValue="S97GCofm/7aqrHWe8qDg0WYHhQc+xobg7sbw+vtrB3Jb4CZjXw4DWraxXHoeovQW/G0deDnhKFoOlHQORliNpw==" saltValue="CJHtfpiiKuEyFvOtbY17Kg==" spinCount="100000" sheet="1" objects="1" scenarios="1" selectLockedCells="1"/>
  <mergeCells count="43">
    <mergeCell ref="B88:D88"/>
    <mergeCell ref="B89:D89"/>
    <mergeCell ref="B77:Q77"/>
    <mergeCell ref="B80:D80"/>
    <mergeCell ref="B82:D82"/>
    <mergeCell ref="B84:D84"/>
    <mergeCell ref="B86:D86"/>
    <mergeCell ref="B69:D69"/>
    <mergeCell ref="B71:D71"/>
    <mergeCell ref="B73:D73"/>
    <mergeCell ref="B75:D75"/>
    <mergeCell ref="B76:D76"/>
    <mergeCell ref="B57:D57"/>
    <mergeCell ref="B59:D59"/>
    <mergeCell ref="B60:D60"/>
    <mergeCell ref="B63:Q63"/>
    <mergeCell ref="B67:D67"/>
    <mergeCell ref="B47:D47"/>
    <mergeCell ref="B48:Q48"/>
    <mergeCell ref="B51:D51"/>
    <mergeCell ref="B53:D53"/>
    <mergeCell ref="B55:D55"/>
    <mergeCell ref="B38:D38"/>
    <mergeCell ref="B40:D40"/>
    <mergeCell ref="B42:D42"/>
    <mergeCell ref="B44:D44"/>
    <mergeCell ref="B46:D46"/>
    <mergeCell ref="B25:D25"/>
    <mergeCell ref="B27:D27"/>
    <mergeCell ref="B29:D29"/>
    <mergeCell ref="B30:D30"/>
    <mergeCell ref="B34:Q34"/>
    <mergeCell ref="B2:Q2"/>
    <mergeCell ref="B4:Q4"/>
    <mergeCell ref="B10:D10"/>
    <mergeCell ref="B14:D14"/>
    <mergeCell ref="B8:D8"/>
    <mergeCell ref="B12:D12"/>
    <mergeCell ref="B16:D16"/>
    <mergeCell ref="B17:D17"/>
    <mergeCell ref="B18:Q18"/>
    <mergeCell ref="B21:D21"/>
    <mergeCell ref="B23:D23"/>
  </mergeCells>
  <phoneticPr fontId="0" type="noConversion"/>
  <printOptions horizontalCentered="1" verticalCentered="1"/>
  <pageMargins left="0.19685039370078741" right="0.19685039370078741" top="0.31496062992125984" bottom="0.19685039370078741" header="0.31496062992125984" footer="0.19685039370078741"/>
  <pageSetup scale="66" orientation="landscape" cellComments="atEnd"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6">
    <pageSetUpPr fitToPage="1"/>
  </sheetPr>
  <dimension ref="A1:AD139"/>
  <sheetViews>
    <sheetView showGridLines="0" workbookViewId="0"/>
  </sheetViews>
  <sheetFormatPr baseColWidth="10" defaultColWidth="9.1796875" defaultRowHeight="12.5"/>
  <cols>
    <col min="1" max="1" width="1.81640625" customWidth="1"/>
    <col min="2" max="2" width="18.1796875" customWidth="1"/>
    <col min="3" max="3" width="8.453125" customWidth="1"/>
    <col min="4" max="4" width="1.453125" customWidth="1"/>
    <col min="5" max="5" width="8.1796875" customWidth="1"/>
    <col min="6" max="6" width="3.453125" customWidth="1"/>
    <col min="7" max="7" width="1.453125" customWidth="1"/>
    <col min="8" max="19" width="9.453125" customWidth="1"/>
    <col min="20" max="20" width="1.54296875" customWidth="1"/>
    <col min="21" max="21" width="10.453125" customWidth="1"/>
    <col min="22" max="22" width="5.453125" customWidth="1"/>
  </cols>
  <sheetData>
    <row r="1" spans="1:30" ht="33" customHeight="1">
      <c r="A1" s="638"/>
      <c r="B1" s="196" t="str">
        <f>Nom_entreprise</f>
        <v>Nom d'entreprise</v>
      </c>
      <c r="C1" s="193"/>
      <c r="D1" s="194"/>
      <c r="E1" s="194"/>
      <c r="F1" s="195"/>
      <c r="G1" s="195"/>
      <c r="H1" s="195"/>
      <c r="I1" s="195"/>
      <c r="J1" s="195"/>
      <c r="K1" s="195"/>
      <c r="L1" s="195"/>
      <c r="M1" s="195"/>
      <c r="N1" s="744" t="s">
        <v>37</v>
      </c>
      <c r="O1" s="744"/>
      <c r="P1" s="744"/>
      <c r="Q1" s="744"/>
      <c r="R1" s="744"/>
      <c r="S1" s="744"/>
      <c r="T1" s="744"/>
      <c r="U1" s="745"/>
    </row>
    <row r="2" spans="1:30" ht="18" customHeight="1">
      <c r="B2" s="187"/>
      <c r="C2" s="187"/>
      <c r="J2" s="188"/>
    </row>
    <row r="3" spans="1:30" ht="30" customHeight="1">
      <c r="B3" s="187"/>
      <c r="C3" s="742" t="s">
        <v>38</v>
      </c>
      <c r="D3" s="743"/>
      <c r="E3" s="743"/>
      <c r="F3" s="743"/>
      <c r="G3" s="743"/>
      <c r="H3" s="743"/>
      <c r="I3" s="743"/>
      <c r="J3" s="188"/>
    </row>
    <row r="4" spans="1:30" ht="18" customHeight="1">
      <c r="B4" s="187"/>
      <c r="C4" s="189"/>
      <c r="E4" s="189"/>
      <c r="F4" s="189"/>
      <c r="G4" s="189"/>
      <c r="J4" s="188"/>
    </row>
    <row r="5" spans="1:30" ht="6" customHeight="1">
      <c r="B5" s="187"/>
      <c r="C5" s="187"/>
      <c r="J5" s="190"/>
      <c r="T5" s="466"/>
    </row>
    <row r="6" spans="1:30" s="35" customFormat="1" ht="18" customHeight="1">
      <c r="H6" s="128">
        <f>date_demarrage</f>
        <v>46023</v>
      </c>
      <c r="I6" s="128">
        <f>DATE(YEAR(H6),MONTH(H6)+1,1)</f>
        <v>46054</v>
      </c>
      <c r="J6" s="128">
        <f t="shared" ref="J6:S6" si="0">DATE(YEAR(I6),MONTH(I6)+1,1)</f>
        <v>46082</v>
      </c>
      <c r="K6" s="128">
        <f t="shared" si="0"/>
        <v>46113</v>
      </c>
      <c r="L6" s="128">
        <f t="shared" si="0"/>
        <v>46143</v>
      </c>
      <c r="M6" s="128">
        <f t="shared" si="0"/>
        <v>46174</v>
      </c>
      <c r="N6" s="128">
        <f t="shared" si="0"/>
        <v>46204</v>
      </c>
      <c r="O6" s="128">
        <f t="shared" si="0"/>
        <v>46235</v>
      </c>
      <c r="P6" s="128">
        <f t="shared" si="0"/>
        <v>46266</v>
      </c>
      <c r="Q6" s="128">
        <f t="shared" si="0"/>
        <v>46296</v>
      </c>
      <c r="R6" s="128">
        <f t="shared" si="0"/>
        <v>46327</v>
      </c>
      <c r="S6" s="128">
        <f t="shared" si="0"/>
        <v>46357</v>
      </c>
      <c r="T6" s="186"/>
      <c r="U6" s="468" t="s">
        <v>21</v>
      </c>
    </row>
    <row r="7" spans="1:30" ht="6" customHeight="1" thickBot="1">
      <c r="G7" s="113"/>
      <c r="H7" s="185"/>
      <c r="I7" s="185"/>
      <c r="J7" s="185"/>
      <c r="K7" s="185"/>
      <c r="L7" s="185"/>
      <c r="M7" s="185"/>
      <c r="N7" s="185"/>
      <c r="O7" s="185"/>
      <c r="P7" s="185"/>
      <c r="Q7" s="185"/>
      <c r="R7" s="185"/>
      <c r="S7" s="185"/>
      <c r="T7" s="186"/>
      <c r="U7" s="2"/>
    </row>
    <row r="8" spans="1:30" ht="20.149999999999999" customHeight="1" thickTop="1" thickBot="1">
      <c r="A8" s="746" t="s">
        <v>39</v>
      </c>
      <c r="B8" s="747"/>
      <c r="C8" s="748"/>
      <c r="G8" s="113"/>
      <c r="H8" s="469">
        <f>'Hypot.Ventes.Vide'!E17</f>
        <v>0</v>
      </c>
      <c r="I8" s="469">
        <f>'Hypot.Ventes.Vide'!F17</f>
        <v>0</v>
      </c>
      <c r="J8" s="469">
        <f>'Hypot.Ventes.Vide'!G17</f>
        <v>0</v>
      </c>
      <c r="K8" s="469">
        <f>'Hypot.Ventes.Vide'!H17</f>
        <v>0</v>
      </c>
      <c r="L8" s="469">
        <f>'Hypot.Ventes.Vide'!I17</f>
        <v>0</v>
      </c>
      <c r="M8" s="469">
        <f>'Hypot.Ventes.Vide'!J17</f>
        <v>0</v>
      </c>
      <c r="N8" s="469">
        <f>'Hypot.Ventes.Vide'!K17</f>
        <v>0</v>
      </c>
      <c r="O8" s="469">
        <f>'Hypot.Ventes.Vide'!L17</f>
        <v>0</v>
      </c>
      <c r="P8" s="469">
        <f>'Hypot.Ventes.Vide'!M17</f>
        <v>0</v>
      </c>
      <c r="Q8" s="469">
        <f>'Hypot.Ventes.Vide'!N17</f>
        <v>0</v>
      </c>
      <c r="R8" s="469">
        <f>'Hypot.Ventes.Vide'!O17</f>
        <v>0</v>
      </c>
      <c r="S8" s="469">
        <f>'Hypot.Ventes.Vide'!P17</f>
        <v>0</v>
      </c>
      <c r="T8" s="186"/>
      <c r="U8" s="130">
        <f>SUM(H8:T8)</f>
        <v>0</v>
      </c>
      <c r="Z8" s="35"/>
      <c r="AA8" s="35"/>
      <c r="AB8" s="35"/>
      <c r="AC8" s="35"/>
      <c r="AD8" s="35"/>
    </row>
    <row r="9" spans="1:30" ht="6" customHeight="1" thickTop="1">
      <c r="G9" s="113"/>
      <c r="H9" s="185"/>
      <c r="I9" s="185"/>
      <c r="J9" s="185"/>
      <c r="K9" s="185"/>
      <c r="L9" s="185"/>
      <c r="M9" s="185"/>
      <c r="N9" s="185"/>
      <c r="O9" s="185"/>
      <c r="P9" s="185"/>
      <c r="Q9" s="185"/>
      <c r="R9" s="185"/>
      <c r="S9" s="185"/>
      <c r="T9" s="186"/>
      <c r="U9" s="185"/>
      <c r="Z9" s="35"/>
      <c r="AA9" s="35"/>
      <c r="AB9" s="35"/>
      <c r="AC9" s="35"/>
      <c r="AD9" s="35"/>
    </row>
    <row r="10" spans="1:30" ht="15" customHeight="1">
      <c r="B10" s="741" t="str">
        <f>IF(SUM(E10:E13)&gt;1,"La somme ne doit pas excéder 100 %","")</f>
        <v/>
      </c>
      <c r="C10" s="39" t="s">
        <v>40</v>
      </c>
      <c r="E10" s="162">
        <v>1</v>
      </c>
      <c r="H10" s="131">
        <f t="shared" ref="H10:S10" si="1">H8*$E10</f>
        <v>0</v>
      </c>
      <c r="I10" s="131">
        <f t="shared" si="1"/>
        <v>0</v>
      </c>
      <c r="J10" s="131">
        <f t="shared" si="1"/>
        <v>0</v>
      </c>
      <c r="K10" s="131">
        <f t="shared" si="1"/>
        <v>0</v>
      </c>
      <c r="L10" s="131">
        <f t="shared" si="1"/>
        <v>0</v>
      </c>
      <c r="M10" s="131">
        <f t="shared" si="1"/>
        <v>0</v>
      </c>
      <c r="N10" s="131">
        <f t="shared" si="1"/>
        <v>0</v>
      </c>
      <c r="O10" s="131">
        <f t="shared" si="1"/>
        <v>0</v>
      </c>
      <c r="P10" s="131">
        <f t="shared" si="1"/>
        <v>0</v>
      </c>
      <c r="Q10" s="131">
        <f t="shared" si="1"/>
        <v>0</v>
      </c>
      <c r="R10" s="131">
        <f t="shared" si="1"/>
        <v>0</v>
      </c>
      <c r="S10" s="131">
        <f t="shared" si="1"/>
        <v>0</v>
      </c>
      <c r="T10" s="186"/>
      <c r="U10" s="132">
        <f>SUM(H10:T10)</f>
        <v>0</v>
      </c>
      <c r="Y10" s="175"/>
      <c r="Z10" s="35"/>
      <c r="AA10" s="35"/>
      <c r="AB10" s="35"/>
      <c r="AC10" s="35"/>
      <c r="AD10" s="35"/>
    </row>
    <row r="11" spans="1:30" ht="15" customHeight="1">
      <c r="B11" s="741"/>
      <c r="C11" s="39" t="s">
        <v>41</v>
      </c>
      <c r="E11" s="162"/>
      <c r="H11" s="131"/>
      <c r="I11" s="131">
        <f t="shared" ref="I11:S11" si="2">H8*$E11</f>
        <v>0</v>
      </c>
      <c r="J11" s="131">
        <f t="shared" si="2"/>
        <v>0</v>
      </c>
      <c r="K11" s="131">
        <f t="shared" si="2"/>
        <v>0</v>
      </c>
      <c r="L11" s="131">
        <f t="shared" si="2"/>
        <v>0</v>
      </c>
      <c r="M11" s="131">
        <f t="shared" si="2"/>
        <v>0</v>
      </c>
      <c r="N11" s="131">
        <f t="shared" si="2"/>
        <v>0</v>
      </c>
      <c r="O11" s="131">
        <f t="shared" si="2"/>
        <v>0</v>
      </c>
      <c r="P11" s="131">
        <f t="shared" si="2"/>
        <v>0</v>
      </c>
      <c r="Q11" s="131">
        <f t="shared" si="2"/>
        <v>0</v>
      </c>
      <c r="R11" s="131">
        <f t="shared" si="2"/>
        <v>0</v>
      </c>
      <c r="S11" s="131">
        <f t="shared" si="2"/>
        <v>0</v>
      </c>
      <c r="T11" s="186"/>
      <c r="U11" s="132">
        <f>SUM(H11:T11)</f>
        <v>0</v>
      </c>
      <c r="Y11" s="175"/>
      <c r="Z11" s="35"/>
      <c r="AA11" s="35"/>
      <c r="AB11" s="35"/>
      <c r="AC11" s="35"/>
      <c r="AD11" s="35"/>
    </row>
    <row r="12" spans="1:30" ht="15" customHeight="1">
      <c r="B12" s="741"/>
      <c r="C12" s="39" t="s">
        <v>42</v>
      </c>
      <c r="E12" s="162"/>
      <c r="H12" s="131"/>
      <c r="I12" s="131"/>
      <c r="J12" s="131">
        <f t="shared" ref="J12:S12" si="3">H8*$E12</f>
        <v>0</v>
      </c>
      <c r="K12" s="131">
        <f t="shared" si="3"/>
        <v>0</v>
      </c>
      <c r="L12" s="131">
        <f t="shared" si="3"/>
        <v>0</v>
      </c>
      <c r="M12" s="131">
        <f t="shared" si="3"/>
        <v>0</v>
      </c>
      <c r="N12" s="131">
        <f t="shared" si="3"/>
        <v>0</v>
      </c>
      <c r="O12" s="131">
        <f t="shared" si="3"/>
        <v>0</v>
      </c>
      <c r="P12" s="131">
        <f t="shared" si="3"/>
        <v>0</v>
      </c>
      <c r="Q12" s="131">
        <f t="shared" si="3"/>
        <v>0</v>
      </c>
      <c r="R12" s="131">
        <f t="shared" si="3"/>
        <v>0</v>
      </c>
      <c r="S12" s="131">
        <f t="shared" si="3"/>
        <v>0</v>
      </c>
      <c r="T12" s="186"/>
      <c r="U12" s="132">
        <f>SUM(H12:T12)</f>
        <v>0</v>
      </c>
      <c r="Y12" s="175"/>
      <c r="Z12" s="35"/>
      <c r="AA12" s="35"/>
      <c r="AB12" s="35"/>
      <c r="AC12" s="35"/>
      <c r="AD12" s="35"/>
    </row>
    <row r="13" spans="1:30" ht="15" customHeight="1">
      <c r="B13" s="741"/>
      <c r="C13" s="39" t="s">
        <v>43</v>
      </c>
      <c r="E13" s="162"/>
      <c r="H13" s="131"/>
      <c r="I13" s="131"/>
      <c r="J13" s="131"/>
      <c r="K13" s="131">
        <f t="shared" ref="K13:S13" si="4">H8*$E13</f>
        <v>0</v>
      </c>
      <c r="L13" s="131">
        <f t="shared" si="4"/>
        <v>0</v>
      </c>
      <c r="M13" s="131">
        <f t="shared" si="4"/>
        <v>0</v>
      </c>
      <c r="N13" s="131">
        <f t="shared" si="4"/>
        <v>0</v>
      </c>
      <c r="O13" s="131">
        <f t="shared" si="4"/>
        <v>0</v>
      </c>
      <c r="P13" s="131">
        <f t="shared" si="4"/>
        <v>0</v>
      </c>
      <c r="Q13" s="131">
        <f t="shared" si="4"/>
        <v>0</v>
      </c>
      <c r="R13" s="131">
        <f t="shared" si="4"/>
        <v>0</v>
      </c>
      <c r="S13" s="131">
        <f t="shared" si="4"/>
        <v>0</v>
      </c>
      <c r="T13" s="186"/>
      <c r="U13" s="132">
        <f>SUM(H13:T13)</f>
        <v>0</v>
      </c>
      <c r="Y13" s="175"/>
      <c r="Z13" s="35"/>
      <c r="AA13" s="35"/>
      <c r="AB13" s="35"/>
      <c r="AC13" s="35"/>
      <c r="AD13" s="35"/>
    </row>
    <row r="14" spans="1:30" ht="6" customHeight="1" thickBot="1">
      <c r="G14" s="113"/>
      <c r="H14" s="185"/>
      <c r="I14" s="185"/>
      <c r="J14" s="185"/>
      <c r="K14" s="185"/>
      <c r="L14" s="185"/>
      <c r="M14" s="185"/>
      <c r="N14" s="185"/>
      <c r="O14" s="185"/>
      <c r="P14" s="185"/>
      <c r="Q14" s="185"/>
      <c r="R14" s="185"/>
      <c r="S14" s="185"/>
      <c r="T14" s="186"/>
      <c r="U14" s="2"/>
      <c r="Z14" s="35"/>
      <c r="AA14" s="35"/>
      <c r="AB14" s="35"/>
      <c r="AC14" s="35"/>
      <c r="AD14" s="35"/>
    </row>
    <row r="15" spans="1:30" ht="20.149999999999999" customHeight="1" thickTop="1" thickBot="1">
      <c r="A15" s="749" t="s">
        <v>44</v>
      </c>
      <c r="B15" s="750"/>
      <c r="C15" s="751"/>
      <c r="G15" s="113"/>
      <c r="H15" s="469">
        <f>'Hypot.Ventes.Vide'!E30</f>
        <v>0</v>
      </c>
      <c r="I15" s="469">
        <f>'Hypot.Ventes.Vide'!F30</f>
        <v>0</v>
      </c>
      <c r="J15" s="469">
        <f>'Hypot.Ventes.Vide'!G30</f>
        <v>0</v>
      </c>
      <c r="K15" s="469">
        <f>'Hypot.Ventes.Vide'!H30</f>
        <v>0</v>
      </c>
      <c r="L15" s="469">
        <f>'Hypot.Ventes.Vide'!I30</f>
        <v>0</v>
      </c>
      <c r="M15" s="469">
        <f>'Hypot.Ventes.Vide'!J30</f>
        <v>0</v>
      </c>
      <c r="N15" s="469">
        <f>'Hypot.Ventes.Vide'!K30</f>
        <v>0</v>
      </c>
      <c r="O15" s="469">
        <f>'Hypot.Ventes.Vide'!L30</f>
        <v>0</v>
      </c>
      <c r="P15" s="469">
        <f>'Hypot.Ventes.Vide'!M30</f>
        <v>0</v>
      </c>
      <c r="Q15" s="469">
        <f>'Hypot.Ventes.Vide'!N30</f>
        <v>0</v>
      </c>
      <c r="R15" s="469">
        <f>'Hypot.Ventes.Vide'!O30</f>
        <v>0</v>
      </c>
      <c r="S15" s="469">
        <f>'Hypot.Ventes.Vide'!P30</f>
        <v>0</v>
      </c>
      <c r="T15" s="186"/>
      <c r="U15" s="130">
        <f>SUM(H15:T15)</f>
        <v>0</v>
      </c>
      <c r="Y15" s="175"/>
    </row>
    <row r="16" spans="1:30" ht="6" customHeight="1" thickTop="1">
      <c r="G16" s="113"/>
      <c r="H16" s="185"/>
      <c r="I16" s="185"/>
      <c r="J16" s="185"/>
      <c r="K16" s="185"/>
      <c r="L16" s="185"/>
      <c r="M16" s="185"/>
      <c r="N16" s="185"/>
      <c r="O16" s="185"/>
      <c r="P16" s="185"/>
      <c r="Q16" s="185"/>
      <c r="R16" s="185"/>
      <c r="S16" s="185"/>
      <c r="T16" s="186"/>
      <c r="U16" s="185"/>
    </row>
    <row r="17" spans="1:21" ht="15" customHeight="1">
      <c r="B17" s="741" t="str">
        <f>IF(SUM(E17:E20)&gt;1,"La somme ne doit pas excéder 100 %","")</f>
        <v/>
      </c>
      <c r="C17" s="39" t="s">
        <v>40</v>
      </c>
      <c r="E17" s="162">
        <v>1</v>
      </c>
      <c r="H17" s="131">
        <f t="shared" ref="H17:S17" si="5">H15*$E17</f>
        <v>0</v>
      </c>
      <c r="I17" s="131">
        <f t="shared" si="5"/>
        <v>0</v>
      </c>
      <c r="J17" s="131">
        <f t="shared" si="5"/>
        <v>0</v>
      </c>
      <c r="K17" s="131">
        <f t="shared" si="5"/>
        <v>0</v>
      </c>
      <c r="L17" s="131">
        <f t="shared" si="5"/>
        <v>0</v>
      </c>
      <c r="M17" s="131">
        <f t="shared" si="5"/>
        <v>0</v>
      </c>
      <c r="N17" s="131">
        <f t="shared" si="5"/>
        <v>0</v>
      </c>
      <c r="O17" s="131">
        <f t="shared" si="5"/>
        <v>0</v>
      </c>
      <c r="P17" s="131">
        <f t="shared" si="5"/>
        <v>0</v>
      </c>
      <c r="Q17" s="131">
        <f t="shared" si="5"/>
        <v>0</v>
      </c>
      <c r="R17" s="131">
        <f t="shared" si="5"/>
        <v>0</v>
      </c>
      <c r="S17" s="131">
        <f t="shared" si="5"/>
        <v>0</v>
      </c>
      <c r="T17" s="186"/>
      <c r="U17" s="132">
        <f>SUM(H17:T17)</f>
        <v>0</v>
      </c>
    </row>
    <row r="18" spans="1:21" ht="15" customHeight="1">
      <c r="B18" s="741"/>
      <c r="C18" s="39" t="s">
        <v>41</v>
      </c>
      <c r="E18" s="162"/>
      <c r="H18" s="131"/>
      <c r="I18" s="131">
        <f t="shared" ref="I18:S18" si="6">H15*$E18</f>
        <v>0</v>
      </c>
      <c r="J18" s="131">
        <f t="shared" si="6"/>
        <v>0</v>
      </c>
      <c r="K18" s="131">
        <f t="shared" si="6"/>
        <v>0</v>
      </c>
      <c r="L18" s="131">
        <f t="shared" si="6"/>
        <v>0</v>
      </c>
      <c r="M18" s="131">
        <f t="shared" si="6"/>
        <v>0</v>
      </c>
      <c r="N18" s="131">
        <f t="shared" si="6"/>
        <v>0</v>
      </c>
      <c r="O18" s="131">
        <f t="shared" si="6"/>
        <v>0</v>
      </c>
      <c r="P18" s="131">
        <f t="shared" si="6"/>
        <v>0</v>
      </c>
      <c r="Q18" s="131">
        <f t="shared" si="6"/>
        <v>0</v>
      </c>
      <c r="R18" s="131">
        <f t="shared" si="6"/>
        <v>0</v>
      </c>
      <c r="S18" s="131">
        <f t="shared" si="6"/>
        <v>0</v>
      </c>
      <c r="T18" s="186"/>
      <c r="U18" s="132">
        <f>SUM(H18:T18)</f>
        <v>0</v>
      </c>
    </row>
    <row r="19" spans="1:21" ht="15" customHeight="1">
      <c r="B19" s="741"/>
      <c r="C19" s="39" t="s">
        <v>42</v>
      </c>
      <c r="E19" s="162"/>
      <c r="H19" s="131"/>
      <c r="I19" s="131"/>
      <c r="J19" s="131">
        <f t="shared" ref="J19:S19" si="7">H15*$E19</f>
        <v>0</v>
      </c>
      <c r="K19" s="131">
        <f t="shared" si="7"/>
        <v>0</v>
      </c>
      <c r="L19" s="131">
        <f t="shared" si="7"/>
        <v>0</v>
      </c>
      <c r="M19" s="131">
        <f t="shared" si="7"/>
        <v>0</v>
      </c>
      <c r="N19" s="131">
        <f t="shared" si="7"/>
        <v>0</v>
      </c>
      <c r="O19" s="131">
        <f t="shared" si="7"/>
        <v>0</v>
      </c>
      <c r="P19" s="131">
        <f t="shared" si="7"/>
        <v>0</v>
      </c>
      <c r="Q19" s="131">
        <f t="shared" si="7"/>
        <v>0</v>
      </c>
      <c r="R19" s="131">
        <f t="shared" si="7"/>
        <v>0</v>
      </c>
      <c r="S19" s="131">
        <f t="shared" si="7"/>
        <v>0</v>
      </c>
      <c r="T19" s="186"/>
      <c r="U19" s="132">
        <f>SUM(H19:T19)</f>
        <v>0</v>
      </c>
    </row>
    <row r="20" spans="1:21" ht="15" customHeight="1">
      <c r="B20" s="741"/>
      <c r="C20" s="39" t="s">
        <v>43</v>
      </c>
      <c r="E20" s="162"/>
      <c r="H20" s="131"/>
      <c r="I20" s="131"/>
      <c r="J20" s="131"/>
      <c r="K20" s="131">
        <f t="shared" ref="K20:S20" si="8">H15*$E20</f>
        <v>0</v>
      </c>
      <c r="L20" s="131">
        <f t="shared" si="8"/>
        <v>0</v>
      </c>
      <c r="M20" s="131">
        <f t="shared" si="8"/>
        <v>0</v>
      </c>
      <c r="N20" s="131">
        <f t="shared" si="8"/>
        <v>0</v>
      </c>
      <c r="O20" s="131">
        <f t="shared" si="8"/>
        <v>0</v>
      </c>
      <c r="P20" s="131">
        <f t="shared" si="8"/>
        <v>0</v>
      </c>
      <c r="Q20" s="131">
        <f t="shared" si="8"/>
        <v>0</v>
      </c>
      <c r="R20" s="131">
        <f t="shared" si="8"/>
        <v>0</v>
      </c>
      <c r="S20" s="131">
        <f t="shared" si="8"/>
        <v>0</v>
      </c>
      <c r="T20" s="186"/>
      <c r="U20" s="132">
        <f>SUM(H20:T20)</f>
        <v>0</v>
      </c>
    </row>
    <row r="21" spans="1:21" ht="15" customHeight="1" thickBot="1">
      <c r="H21" s="2"/>
      <c r="I21" s="2"/>
      <c r="J21" s="2"/>
      <c r="K21" s="2"/>
      <c r="L21" s="2"/>
      <c r="M21" s="2"/>
      <c r="N21" s="2"/>
      <c r="O21" s="2"/>
      <c r="P21" s="2"/>
      <c r="Q21" s="2"/>
      <c r="R21" s="2"/>
      <c r="S21" s="2"/>
      <c r="T21" s="186"/>
      <c r="U21" s="2"/>
    </row>
    <row r="22" spans="1:21" ht="18" customHeight="1" thickBot="1">
      <c r="F22" s="288" t="s">
        <v>45</v>
      </c>
      <c r="H22" s="133">
        <f t="shared" ref="H22:S22" si="9">SUM(H10:H13)+SUM(H17:H20)</f>
        <v>0</v>
      </c>
      <c r="I22" s="133">
        <f t="shared" si="9"/>
        <v>0</v>
      </c>
      <c r="J22" s="133">
        <f t="shared" si="9"/>
        <v>0</v>
      </c>
      <c r="K22" s="133">
        <f t="shared" si="9"/>
        <v>0</v>
      </c>
      <c r="L22" s="133">
        <f t="shared" si="9"/>
        <v>0</v>
      </c>
      <c r="M22" s="133">
        <f t="shared" si="9"/>
        <v>0</v>
      </c>
      <c r="N22" s="133">
        <f t="shared" si="9"/>
        <v>0</v>
      </c>
      <c r="O22" s="133">
        <f t="shared" si="9"/>
        <v>0</v>
      </c>
      <c r="P22" s="133">
        <f t="shared" si="9"/>
        <v>0</v>
      </c>
      <c r="Q22" s="133">
        <f t="shared" si="9"/>
        <v>0</v>
      </c>
      <c r="R22" s="133">
        <f t="shared" si="9"/>
        <v>0</v>
      </c>
      <c r="S22" s="133">
        <f t="shared" si="9"/>
        <v>0</v>
      </c>
      <c r="T22" s="186"/>
      <c r="U22" s="135">
        <f>SUM(H22:S22)</f>
        <v>0</v>
      </c>
    </row>
    <row r="23" spans="1:21" s="35" customFormat="1" ht="6" customHeight="1" thickTop="1">
      <c r="A23"/>
      <c r="B23"/>
      <c r="C23"/>
      <c r="D23"/>
      <c r="E23"/>
      <c r="F23"/>
      <c r="G23"/>
      <c r="H23"/>
      <c r="I23"/>
      <c r="J23"/>
      <c r="K23"/>
      <c r="L23"/>
      <c r="M23"/>
      <c r="N23"/>
      <c r="O23"/>
      <c r="P23"/>
      <c r="Q23"/>
      <c r="R23"/>
      <c r="S23"/>
      <c r="T23" s="191"/>
      <c r="U23" s="40"/>
    </row>
    <row r="24" spans="1:21" s="35" customFormat="1" ht="18" customHeight="1">
      <c r="A24"/>
      <c r="B24"/>
      <c r="C24"/>
      <c r="D24"/>
      <c r="E24"/>
      <c r="F24"/>
      <c r="G24"/>
      <c r="H24"/>
      <c r="I24"/>
      <c r="J24"/>
      <c r="K24"/>
      <c r="L24"/>
      <c r="M24"/>
      <c r="N24"/>
      <c r="O24"/>
      <c r="P24"/>
      <c r="Q24"/>
      <c r="R24"/>
      <c r="S24"/>
      <c r="T24" s="2"/>
      <c r="U24" s="40"/>
    </row>
    <row r="25" spans="1:21" ht="33" customHeight="1">
      <c r="B25" s="192"/>
      <c r="C25" s="742" t="s">
        <v>46</v>
      </c>
      <c r="D25" s="743"/>
      <c r="E25" s="743"/>
      <c r="F25" s="743"/>
      <c r="G25" s="743"/>
      <c r="H25" s="743"/>
      <c r="I25" s="743"/>
      <c r="M25" s="188"/>
    </row>
    <row r="26" spans="1:21" ht="18" customHeight="1">
      <c r="B26" s="187"/>
      <c r="C26" s="187"/>
      <c r="J26" s="188"/>
    </row>
    <row r="27" spans="1:21" ht="6" customHeight="1">
      <c r="T27" s="466"/>
    </row>
    <row r="28" spans="1:21" ht="18" customHeight="1">
      <c r="A28" s="35"/>
      <c r="B28" s="35"/>
      <c r="C28" s="35"/>
      <c r="D28" s="35"/>
      <c r="E28" s="35"/>
      <c r="F28" s="35"/>
      <c r="G28" s="35"/>
      <c r="H28" s="467">
        <f>H6</f>
        <v>46023</v>
      </c>
      <c r="I28" s="467">
        <f t="shared" ref="I28:S28" si="10">H28+31</f>
        <v>46054</v>
      </c>
      <c r="J28" s="467">
        <f t="shared" si="10"/>
        <v>46085</v>
      </c>
      <c r="K28" s="467">
        <f t="shared" si="10"/>
        <v>46116</v>
      </c>
      <c r="L28" s="467">
        <f t="shared" si="10"/>
        <v>46147</v>
      </c>
      <c r="M28" s="467">
        <f t="shared" si="10"/>
        <v>46178</v>
      </c>
      <c r="N28" s="467">
        <f t="shared" si="10"/>
        <v>46209</v>
      </c>
      <c r="O28" s="467">
        <f t="shared" si="10"/>
        <v>46240</v>
      </c>
      <c r="P28" s="467">
        <f t="shared" si="10"/>
        <v>46271</v>
      </c>
      <c r="Q28" s="467">
        <f t="shared" si="10"/>
        <v>46302</v>
      </c>
      <c r="R28" s="467">
        <f t="shared" si="10"/>
        <v>46333</v>
      </c>
      <c r="S28" s="467">
        <f t="shared" si="10"/>
        <v>46364</v>
      </c>
      <c r="T28" s="186"/>
      <c r="U28" s="468" t="s">
        <v>21</v>
      </c>
    </row>
    <row r="29" spans="1:21" ht="6" customHeight="1" thickBot="1">
      <c r="G29" s="113"/>
      <c r="H29" s="185"/>
      <c r="I29" s="185"/>
      <c r="J29" s="185"/>
      <c r="K29" s="185"/>
      <c r="L29" s="185"/>
      <c r="M29" s="185"/>
      <c r="N29" s="185"/>
      <c r="O29" s="185"/>
      <c r="P29" s="185"/>
      <c r="Q29" s="185"/>
      <c r="R29" s="185"/>
      <c r="S29" s="185"/>
      <c r="T29" s="186"/>
      <c r="U29" s="2"/>
    </row>
    <row r="30" spans="1:21" ht="20.149999999999999" customHeight="1" thickTop="1" thickBot="1">
      <c r="A30" s="752" t="s">
        <v>47</v>
      </c>
      <c r="B30" s="753"/>
      <c r="C30" s="754"/>
      <c r="E30" s="470">
        <v>0</v>
      </c>
      <c r="G30" s="113"/>
      <c r="H30" s="471">
        <f t="shared" ref="H30:S30" si="11">H8*$E30</f>
        <v>0</v>
      </c>
      <c r="I30" s="471">
        <f t="shared" si="11"/>
        <v>0</v>
      </c>
      <c r="J30" s="471">
        <f t="shared" si="11"/>
        <v>0</v>
      </c>
      <c r="K30" s="471">
        <f t="shared" si="11"/>
        <v>0</v>
      </c>
      <c r="L30" s="471">
        <f t="shared" si="11"/>
        <v>0</v>
      </c>
      <c r="M30" s="471">
        <f t="shared" si="11"/>
        <v>0</v>
      </c>
      <c r="N30" s="471">
        <f t="shared" si="11"/>
        <v>0</v>
      </c>
      <c r="O30" s="471">
        <f t="shared" si="11"/>
        <v>0</v>
      </c>
      <c r="P30" s="471">
        <f t="shared" si="11"/>
        <v>0</v>
      </c>
      <c r="Q30" s="471">
        <f t="shared" si="11"/>
        <v>0</v>
      </c>
      <c r="R30" s="471">
        <f t="shared" si="11"/>
        <v>0</v>
      </c>
      <c r="S30" s="471">
        <f t="shared" si="11"/>
        <v>0</v>
      </c>
      <c r="T30" s="186"/>
      <c r="U30" s="130">
        <f>SUM(H30:T30)</f>
        <v>0</v>
      </c>
    </row>
    <row r="31" spans="1:21" ht="6" customHeight="1" thickTop="1">
      <c r="E31" s="42"/>
      <c r="G31" s="113"/>
      <c r="H31" s="185"/>
      <c r="I31" s="185"/>
      <c r="J31" s="185"/>
      <c r="K31" s="185"/>
      <c r="L31" s="185"/>
      <c r="M31" s="185"/>
      <c r="N31" s="185"/>
      <c r="O31" s="185"/>
      <c r="P31" s="185"/>
      <c r="Q31" s="185"/>
      <c r="R31" s="185"/>
      <c r="S31" s="185"/>
      <c r="T31" s="186"/>
      <c r="U31" s="185"/>
    </row>
    <row r="32" spans="1:21" ht="15" customHeight="1">
      <c r="B32" s="741" t="str">
        <f>IF(SUM(E32:E33)&gt;1,"La somme ne doit pas excéder 100 %","") &amp; IF(E30&gt;1,"Ne doit pas excéder 100%","")</f>
        <v/>
      </c>
      <c r="C32" s="179" t="s">
        <v>40</v>
      </c>
      <c r="E32" s="162">
        <v>1</v>
      </c>
      <c r="H32" s="131">
        <f t="shared" ref="H32:S32" si="12">H30*$E32</f>
        <v>0</v>
      </c>
      <c r="I32" s="131">
        <f t="shared" si="12"/>
        <v>0</v>
      </c>
      <c r="J32" s="131">
        <f t="shared" si="12"/>
        <v>0</v>
      </c>
      <c r="K32" s="131">
        <f t="shared" si="12"/>
        <v>0</v>
      </c>
      <c r="L32" s="131">
        <f t="shared" si="12"/>
        <v>0</v>
      </c>
      <c r="M32" s="131">
        <f t="shared" si="12"/>
        <v>0</v>
      </c>
      <c r="N32" s="131">
        <f t="shared" si="12"/>
        <v>0</v>
      </c>
      <c r="O32" s="131">
        <f t="shared" si="12"/>
        <v>0</v>
      </c>
      <c r="P32" s="131">
        <f t="shared" si="12"/>
        <v>0</v>
      </c>
      <c r="Q32" s="131">
        <f t="shared" si="12"/>
        <v>0</v>
      </c>
      <c r="R32" s="131">
        <f t="shared" si="12"/>
        <v>0</v>
      </c>
      <c r="S32" s="131">
        <f t="shared" si="12"/>
        <v>0</v>
      </c>
      <c r="T32" s="186"/>
      <c r="U32" s="132">
        <f>SUM(H32:T32)</f>
        <v>0</v>
      </c>
    </row>
    <row r="33" spans="1:21" ht="15" customHeight="1">
      <c r="B33" s="741"/>
      <c r="C33" s="179" t="s">
        <v>41</v>
      </c>
      <c r="E33" s="162"/>
      <c r="H33" s="131"/>
      <c r="I33" s="131">
        <f t="shared" ref="I33:S33" si="13">H30*$E33</f>
        <v>0</v>
      </c>
      <c r="J33" s="131">
        <f t="shared" si="13"/>
        <v>0</v>
      </c>
      <c r="K33" s="131">
        <f t="shared" si="13"/>
        <v>0</v>
      </c>
      <c r="L33" s="131">
        <f t="shared" si="13"/>
        <v>0</v>
      </c>
      <c r="M33" s="131">
        <f t="shared" si="13"/>
        <v>0</v>
      </c>
      <c r="N33" s="131">
        <f t="shared" si="13"/>
        <v>0</v>
      </c>
      <c r="O33" s="131">
        <f t="shared" si="13"/>
        <v>0</v>
      </c>
      <c r="P33" s="131">
        <f t="shared" si="13"/>
        <v>0</v>
      </c>
      <c r="Q33" s="131">
        <f t="shared" si="13"/>
        <v>0</v>
      </c>
      <c r="R33" s="131">
        <f t="shared" si="13"/>
        <v>0</v>
      </c>
      <c r="S33" s="131">
        <f t="shared" si="13"/>
        <v>0</v>
      </c>
      <c r="T33" s="186"/>
      <c r="U33" s="132">
        <f>SUM(H33:T33)</f>
        <v>0</v>
      </c>
    </row>
    <row r="34" spans="1:21" ht="15" customHeight="1" thickBot="1">
      <c r="B34" s="138"/>
      <c r="C34" s="39"/>
      <c r="D34" s="39"/>
      <c r="E34" s="39"/>
      <c r="H34" s="2"/>
      <c r="I34" s="2"/>
      <c r="J34" s="2"/>
      <c r="K34" s="2"/>
      <c r="L34" s="2"/>
      <c r="M34" s="2"/>
      <c r="N34" s="2"/>
      <c r="O34" s="2"/>
      <c r="P34" s="2"/>
      <c r="Q34" s="2"/>
      <c r="R34" s="2"/>
      <c r="S34" s="2"/>
      <c r="T34" s="186"/>
      <c r="U34" s="2"/>
    </row>
    <row r="35" spans="1:21" ht="18" customHeight="1" thickBot="1">
      <c r="B35" s="138"/>
      <c r="C35" s="39"/>
      <c r="F35" s="288" t="s">
        <v>48</v>
      </c>
      <c r="H35" s="133">
        <f t="shared" ref="H35:S35" si="14">SUM(H32:H33)</f>
        <v>0</v>
      </c>
      <c r="I35" s="133">
        <f t="shared" si="14"/>
        <v>0</v>
      </c>
      <c r="J35" s="133">
        <f t="shared" si="14"/>
        <v>0</v>
      </c>
      <c r="K35" s="133">
        <f t="shared" si="14"/>
        <v>0</v>
      </c>
      <c r="L35" s="133">
        <f t="shared" si="14"/>
        <v>0</v>
      </c>
      <c r="M35" s="133">
        <f t="shared" si="14"/>
        <v>0</v>
      </c>
      <c r="N35" s="133">
        <f t="shared" si="14"/>
        <v>0</v>
      </c>
      <c r="O35" s="133">
        <f t="shared" si="14"/>
        <v>0</v>
      </c>
      <c r="P35" s="133">
        <f t="shared" si="14"/>
        <v>0</v>
      </c>
      <c r="Q35" s="133">
        <f t="shared" si="14"/>
        <v>0</v>
      </c>
      <c r="R35" s="133">
        <f t="shared" si="14"/>
        <v>0</v>
      </c>
      <c r="S35" s="134">
        <f t="shared" si="14"/>
        <v>0</v>
      </c>
      <c r="T35" s="186"/>
      <c r="U35" s="135">
        <f>SUM(H35:S35)</f>
        <v>0</v>
      </c>
    </row>
    <row r="36" spans="1:21" ht="15" customHeight="1" thickTop="1">
      <c r="B36" s="138"/>
      <c r="C36" s="39"/>
      <c r="E36" s="39"/>
      <c r="H36" s="2"/>
      <c r="I36" s="2"/>
      <c r="J36" s="2"/>
      <c r="K36" s="2"/>
      <c r="L36" s="2"/>
      <c r="M36" s="2"/>
      <c r="N36" s="2"/>
      <c r="O36" s="2"/>
      <c r="P36" s="2"/>
      <c r="Q36" s="2"/>
      <c r="R36" s="2"/>
      <c r="S36" s="2"/>
      <c r="T36" s="186"/>
      <c r="U36" s="2"/>
    </row>
    <row r="37" spans="1:21" ht="6" customHeight="1" thickBot="1">
      <c r="E37" s="42"/>
      <c r="G37" s="113"/>
      <c r="H37" s="185"/>
      <c r="I37" s="185"/>
      <c r="J37" s="185"/>
      <c r="K37" s="185"/>
      <c r="L37" s="185"/>
      <c r="M37" s="185"/>
      <c r="N37" s="185"/>
      <c r="O37" s="185"/>
      <c r="P37" s="185"/>
      <c r="Q37" s="185"/>
      <c r="R37" s="185"/>
      <c r="S37" s="185"/>
      <c r="T37" s="186"/>
      <c r="U37" s="2"/>
    </row>
    <row r="38" spans="1:21" ht="20.149999999999999" customHeight="1" thickTop="1" thickBot="1">
      <c r="A38" s="477"/>
      <c r="B38" s="129" t="s">
        <v>49</v>
      </c>
      <c r="C38" s="693" t="s">
        <v>19</v>
      </c>
      <c r="E38" s="470"/>
      <c r="G38" s="113"/>
      <c r="H38" s="471">
        <f t="shared" ref="H38:S38" si="15">H8*$E$38</f>
        <v>0</v>
      </c>
      <c r="I38" s="471">
        <f t="shared" si="15"/>
        <v>0</v>
      </c>
      <c r="J38" s="471">
        <f t="shared" si="15"/>
        <v>0</v>
      </c>
      <c r="K38" s="471">
        <f t="shared" si="15"/>
        <v>0</v>
      </c>
      <c r="L38" s="471">
        <f t="shared" si="15"/>
        <v>0</v>
      </c>
      <c r="M38" s="471">
        <f t="shared" si="15"/>
        <v>0</v>
      </c>
      <c r="N38" s="471">
        <f t="shared" si="15"/>
        <v>0</v>
      </c>
      <c r="O38" s="471">
        <f t="shared" si="15"/>
        <v>0</v>
      </c>
      <c r="P38" s="471">
        <f t="shared" si="15"/>
        <v>0</v>
      </c>
      <c r="Q38" s="471">
        <f t="shared" si="15"/>
        <v>0</v>
      </c>
      <c r="R38" s="471">
        <f t="shared" si="15"/>
        <v>0</v>
      </c>
      <c r="S38" s="471">
        <f t="shared" si="15"/>
        <v>0</v>
      </c>
      <c r="T38" s="186"/>
      <c r="U38" s="130">
        <f>SUM(H38:T38)</f>
        <v>0</v>
      </c>
    </row>
    <row r="39" spans="1:21" s="35" customFormat="1" ht="20.149999999999999" customHeight="1" thickTop="1" thickBot="1">
      <c r="A39" s="477"/>
      <c r="B39" s="129" t="s">
        <v>49</v>
      </c>
      <c r="C39" s="693" t="s">
        <v>29</v>
      </c>
      <c r="D39"/>
      <c r="E39" s="470"/>
      <c r="F39"/>
      <c r="G39" s="113"/>
      <c r="H39" s="471">
        <f t="shared" ref="H39:S39" si="16">$E$39*H15</f>
        <v>0</v>
      </c>
      <c r="I39" s="471">
        <f t="shared" si="16"/>
        <v>0</v>
      </c>
      <c r="J39" s="471">
        <f t="shared" si="16"/>
        <v>0</v>
      </c>
      <c r="K39" s="471">
        <f t="shared" si="16"/>
        <v>0</v>
      </c>
      <c r="L39" s="471">
        <f t="shared" si="16"/>
        <v>0</v>
      </c>
      <c r="M39" s="471">
        <f t="shared" si="16"/>
        <v>0</v>
      </c>
      <c r="N39" s="471">
        <f t="shared" si="16"/>
        <v>0</v>
      </c>
      <c r="O39" s="471">
        <f t="shared" si="16"/>
        <v>0</v>
      </c>
      <c r="P39" s="471">
        <f t="shared" si="16"/>
        <v>0</v>
      </c>
      <c r="Q39" s="471">
        <f t="shared" si="16"/>
        <v>0</v>
      </c>
      <c r="R39" s="471">
        <f t="shared" si="16"/>
        <v>0</v>
      </c>
      <c r="S39" s="471">
        <f t="shared" si="16"/>
        <v>0</v>
      </c>
      <c r="T39" s="186"/>
      <c r="U39" s="130">
        <f>SUM(H39:T39)</f>
        <v>0</v>
      </c>
    </row>
    <row r="40" spans="1:21" ht="6" customHeight="1" thickTop="1">
      <c r="E40" s="165"/>
      <c r="G40" s="113"/>
      <c r="H40" s="185"/>
      <c r="I40" s="185"/>
      <c r="J40" s="185"/>
      <c r="K40" s="185"/>
      <c r="L40" s="185"/>
      <c r="M40" s="185"/>
      <c r="N40" s="185"/>
      <c r="O40" s="185"/>
      <c r="P40" s="185"/>
      <c r="Q40" s="185"/>
      <c r="R40" s="185"/>
      <c r="S40" s="185"/>
      <c r="T40" s="186"/>
      <c r="U40" s="185"/>
    </row>
    <row r="41" spans="1:21" ht="15" customHeight="1">
      <c r="B41" s="741" t="str">
        <f>IF(SUM(E41:E42)&gt;1,"La somme ne doit pas excéder 100 %","") &amp; IF(OR(E39&gt;1,E38&gt;1),"Ne doit pas excéder 100%","")</f>
        <v/>
      </c>
      <c r="C41" s="179" t="s">
        <v>40</v>
      </c>
      <c r="E41" s="162">
        <v>1</v>
      </c>
      <c r="H41" s="131">
        <f t="shared" ref="H41:S41" si="17">(H38+H39)*$E41</f>
        <v>0</v>
      </c>
      <c r="I41" s="131">
        <f t="shared" si="17"/>
        <v>0</v>
      </c>
      <c r="J41" s="131">
        <f t="shared" si="17"/>
        <v>0</v>
      </c>
      <c r="K41" s="131">
        <f t="shared" si="17"/>
        <v>0</v>
      </c>
      <c r="L41" s="131">
        <f t="shared" si="17"/>
        <v>0</v>
      </c>
      <c r="M41" s="131">
        <f t="shared" si="17"/>
        <v>0</v>
      </c>
      <c r="N41" s="131">
        <f t="shared" si="17"/>
        <v>0</v>
      </c>
      <c r="O41" s="131">
        <f t="shared" si="17"/>
        <v>0</v>
      </c>
      <c r="P41" s="131">
        <f t="shared" si="17"/>
        <v>0</v>
      </c>
      <c r="Q41" s="131">
        <f t="shared" si="17"/>
        <v>0</v>
      </c>
      <c r="R41" s="131">
        <f t="shared" si="17"/>
        <v>0</v>
      </c>
      <c r="S41" s="131">
        <f t="shared" si="17"/>
        <v>0</v>
      </c>
      <c r="T41" s="186"/>
      <c r="U41" s="132">
        <f>SUM(H41:S41)</f>
        <v>0</v>
      </c>
    </row>
    <row r="42" spans="1:21" ht="15" customHeight="1">
      <c r="B42" s="741"/>
      <c r="C42" s="179" t="s">
        <v>41</v>
      </c>
      <c r="E42" s="162"/>
      <c r="H42" s="131"/>
      <c r="I42" s="131">
        <f t="shared" ref="I42:S42" si="18">(H38+H39)*$E42</f>
        <v>0</v>
      </c>
      <c r="J42" s="131">
        <f t="shared" si="18"/>
        <v>0</v>
      </c>
      <c r="K42" s="131">
        <f t="shared" si="18"/>
        <v>0</v>
      </c>
      <c r="L42" s="131">
        <f t="shared" si="18"/>
        <v>0</v>
      </c>
      <c r="M42" s="131">
        <f t="shared" si="18"/>
        <v>0</v>
      </c>
      <c r="N42" s="131">
        <f t="shared" si="18"/>
        <v>0</v>
      </c>
      <c r="O42" s="131">
        <f t="shared" si="18"/>
        <v>0</v>
      </c>
      <c r="P42" s="131">
        <f t="shared" si="18"/>
        <v>0</v>
      </c>
      <c r="Q42" s="131">
        <f t="shared" si="18"/>
        <v>0</v>
      </c>
      <c r="R42" s="131">
        <f t="shared" si="18"/>
        <v>0</v>
      </c>
      <c r="S42" s="131">
        <f t="shared" si="18"/>
        <v>0</v>
      </c>
      <c r="T42" s="186"/>
      <c r="U42" s="132">
        <f>SUM(H42:S42)</f>
        <v>0</v>
      </c>
    </row>
    <row r="43" spans="1:21" ht="15" customHeight="1" thickBot="1">
      <c r="H43" s="2"/>
      <c r="I43" s="2"/>
      <c r="J43" s="2"/>
      <c r="K43" s="2"/>
      <c r="L43" s="2"/>
      <c r="M43" s="2"/>
      <c r="N43" s="2"/>
      <c r="O43" s="2"/>
      <c r="P43" s="2"/>
      <c r="Q43" s="2"/>
      <c r="R43" s="2"/>
      <c r="S43" s="2"/>
      <c r="T43" s="186"/>
      <c r="U43" s="2"/>
    </row>
    <row r="44" spans="1:21" ht="18" customHeight="1" thickBot="1">
      <c r="F44" s="288" t="s">
        <v>50</v>
      </c>
      <c r="H44" s="133">
        <f t="shared" ref="H44:S44" si="19">SUM(H41:H42)</f>
        <v>0</v>
      </c>
      <c r="I44" s="133">
        <f t="shared" si="19"/>
        <v>0</v>
      </c>
      <c r="J44" s="133">
        <f t="shared" si="19"/>
        <v>0</v>
      </c>
      <c r="K44" s="133">
        <f t="shared" si="19"/>
        <v>0</v>
      </c>
      <c r="L44" s="133">
        <f t="shared" si="19"/>
        <v>0</v>
      </c>
      <c r="M44" s="133">
        <f t="shared" si="19"/>
        <v>0</v>
      </c>
      <c r="N44" s="133">
        <f t="shared" si="19"/>
        <v>0</v>
      </c>
      <c r="O44" s="133">
        <f t="shared" si="19"/>
        <v>0</v>
      </c>
      <c r="P44" s="133">
        <f t="shared" si="19"/>
        <v>0</v>
      </c>
      <c r="Q44" s="133">
        <f t="shared" si="19"/>
        <v>0</v>
      </c>
      <c r="R44" s="133">
        <f t="shared" si="19"/>
        <v>0</v>
      </c>
      <c r="S44" s="134">
        <f t="shared" si="19"/>
        <v>0</v>
      </c>
      <c r="T44" s="186"/>
      <c r="U44" s="135">
        <f>SUM(H44:S44)</f>
        <v>0</v>
      </c>
    </row>
    <row r="45" spans="1:21" ht="6" customHeight="1" thickTop="1">
      <c r="T45" s="139"/>
    </row>
    <row r="46" spans="1:21" ht="18" customHeight="1"/>
    <row r="47" spans="1:21" ht="6" customHeight="1">
      <c r="A47" s="472"/>
      <c r="B47" s="472"/>
      <c r="C47" s="472"/>
      <c r="D47" s="472"/>
      <c r="E47" s="472"/>
      <c r="F47" s="472"/>
      <c r="G47" s="472"/>
      <c r="H47" s="472"/>
      <c r="I47" s="472"/>
      <c r="J47" s="472"/>
      <c r="K47" s="472"/>
      <c r="L47" s="472"/>
      <c r="M47" s="472"/>
      <c r="N47" s="472"/>
      <c r="O47" s="472"/>
      <c r="P47" s="472"/>
      <c r="Q47" s="472"/>
      <c r="R47" s="472"/>
      <c r="S47" s="472"/>
      <c r="T47" s="472"/>
      <c r="U47" s="472"/>
    </row>
    <row r="48" spans="1:21" ht="30" customHeight="1">
      <c r="A48" s="196"/>
      <c r="B48" s="196" t="str">
        <f>CoûtFin!B1</f>
        <v>Nom d'entreprise</v>
      </c>
      <c r="C48" s="196"/>
      <c r="D48" s="196"/>
      <c r="E48" s="473"/>
      <c r="F48" s="474"/>
      <c r="G48" s="474"/>
      <c r="H48" s="474"/>
      <c r="I48" s="474"/>
      <c r="J48" s="474"/>
      <c r="K48" s="474"/>
      <c r="L48" s="474"/>
      <c r="M48" s="474"/>
      <c r="N48" s="744" t="str">
        <f>N1</f>
        <v xml:space="preserve">Ventilation des VENTES et ACHATS – SOUS-TRAITANCE </v>
      </c>
      <c r="O48" s="744"/>
      <c r="P48" s="744"/>
      <c r="Q48" s="744"/>
      <c r="R48" s="744"/>
      <c r="S48" s="744"/>
      <c r="T48" s="744"/>
      <c r="U48" s="745"/>
    </row>
    <row r="49" spans="1:21" ht="18" customHeight="1">
      <c r="B49" s="192"/>
      <c r="C49" s="187"/>
      <c r="M49" s="188"/>
    </row>
    <row r="50" spans="1:21" ht="30" customHeight="1">
      <c r="B50" s="187"/>
      <c r="C50" s="742" t="s">
        <v>51</v>
      </c>
      <c r="D50" s="743"/>
      <c r="E50" s="743"/>
      <c r="F50" s="743"/>
      <c r="G50" s="743"/>
      <c r="H50" s="743"/>
      <c r="I50" s="743"/>
      <c r="J50" s="188"/>
    </row>
    <row r="51" spans="1:21" ht="18" customHeight="1">
      <c r="B51" s="187"/>
      <c r="C51" s="189"/>
      <c r="E51" s="189"/>
      <c r="F51" s="189"/>
      <c r="G51" s="189"/>
      <c r="J51" s="188"/>
    </row>
    <row r="52" spans="1:21" ht="6" customHeight="1">
      <c r="B52" s="187"/>
      <c r="C52" s="187"/>
      <c r="J52" s="190"/>
      <c r="T52" s="475"/>
    </row>
    <row r="53" spans="1:21" ht="18" customHeight="1">
      <c r="A53" s="35"/>
      <c r="B53" s="35"/>
      <c r="C53" s="35"/>
      <c r="D53" s="35"/>
      <c r="E53" s="35"/>
      <c r="F53" s="35"/>
      <c r="G53" s="35"/>
      <c r="H53" s="467">
        <f>S6+31</f>
        <v>46388</v>
      </c>
      <c r="I53" s="467">
        <f t="shared" ref="I53:S53" si="20">H53+31</f>
        <v>46419</v>
      </c>
      <c r="J53" s="467">
        <f t="shared" si="20"/>
        <v>46450</v>
      </c>
      <c r="K53" s="467">
        <f t="shared" si="20"/>
        <v>46481</v>
      </c>
      <c r="L53" s="467">
        <f t="shared" si="20"/>
        <v>46512</v>
      </c>
      <c r="M53" s="467">
        <f t="shared" si="20"/>
        <v>46543</v>
      </c>
      <c r="N53" s="467">
        <f t="shared" si="20"/>
        <v>46574</v>
      </c>
      <c r="O53" s="467">
        <f t="shared" si="20"/>
        <v>46605</v>
      </c>
      <c r="P53" s="467">
        <f t="shared" si="20"/>
        <v>46636</v>
      </c>
      <c r="Q53" s="467">
        <f t="shared" si="20"/>
        <v>46667</v>
      </c>
      <c r="R53" s="467">
        <f t="shared" si="20"/>
        <v>46698</v>
      </c>
      <c r="S53" s="467">
        <f t="shared" si="20"/>
        <v>46729</v>
      </c>
      <c r="T53" s="186"/>
      <c r="U53" s="468" t="s">
        <v>21</v>
      </c>
    </row>
    <row r="54" spans="1:21" ht="6" customHeight="1" thickBot="1">
      <c r="G54" s="113"/>
      <c r="H54" s="185"/>
      <c r="I54" s="185"/>
      <c r="J54" s="185"/>
      <c r="K54" s="185"/>
      <c r="L54" s="185"/>
      <c r="M54" s="185"/>
      <c r="N54" s="185"/>
      <c r="O54" s="185"/>
      <c r="P54" s="185"/>
      <c r="Q54" s="185"/>
      <c r="R54" s="185"/>
      <c r="S54" s="185"/>
      <c r="T54" s="186"/>
      <c r="U54" s="2"/>
    </row>
    <row r="55" spans="1:21" s="35" customFormat="1" ht="20.149999999999999" customHeight="1" thickTop="1" thickBot="1">
      <c r="A55" s="477"/>
      <c r="B55" s="164" t="str">
        <f>A8</f>
        <v>Vente de produits</v>
      </c>
      <c r="C55" s="461"/>
      <c r="D55"/>
      <c r="E55"/>
      <c r="F55"/>
      <c r="G55" s="113"/>
      <c r="H55" s="469">
        <f>'Hypot.Ventes.Vide'!E47</f>
        <v>0</v>
      </c>
      <c r="I55" s="469">
        <f>'Hypot.Ventes.Vide'!F47</f>
        <v>0</v>
      </c>
      <c r="J55" s="469">
        <f>'Hypot.Ventes.Vide'!G47</f>
        <v>0</v>
      </c>
      <c r="K55" s="469">
        <f>'Hypot.Ventes.Vide'!H47</f>
        <v>0</v>
      </c>
      <c r="L55" s="469">
        <f>'Hypot.Ventes.Vide'!I47</f>
        <v>0</v>
      </c>
      <c r="M55" s="469">
        <f>'Hypot.Ventes.Vide'!J47</f>
        <v>0</v>
      </c>
      <c r="N55" s="469">
        <f>'Hypot.Ventes.Vide'!K47</f>
        <v>0</v>
      </c>
      <c r="O55" s="469">
        <f>'Hypot.Ventes.Vide'!L47</f>
        <v>0</v>
      </c>
      <c r="P55" s="469">
        <f>'Hypot.Ventes.Vide'!M47</f>
        <v>0</v>
      </c>
      <c r="Q55" s="469">
        <f>'Hypot.Ventes.Vide'!N47</f>
        <v>0</v>
      </c>
      <c r="R55" s="469">
        <f>'Hypot.Ventes.Vide'!O47</f>
        <v>0</v>
      </c>
      <c r="S55" s="469">
        <f>'Hypot.Ventes.Vide'!P47</f>
        <v>0</v>
      </c>
      <c r="T55" s="186"/>
      <c r="U55" s="130">
        <f>SUM(H55:T55)</f>
        <v>0</v>
      </c>
    </row>
    <row r="56" spans="1:21" ht="6" customHeight="1" thickTop="1">
      <c r="G56" s="113"/>
      <c r="H56" s="185"/>
      <c r="I56" s="185"/>
      <c r="J56" s="185"/>
      <c r="K56" s="185"/>
      <c r="L56" s="185"/>
      <c r="M56" s="185"/>
      <c r="N56" s="185"/>
      <c r="O56" s="185"/>
      <c r="P56" s="185"/>
      <c r="Q56" s="185"/>
      <c r="R56" s="185"/>
      <c r="S56" s="185"/>
      <c r="T56" s="186"/>
      <c r="U56" s="185"/>
    </row>
    <row r="57" spans="1:21" ht="15" customHeight="1">
      <c r="B57" s="741" t="str">
        <f>IF(SUM(E57:E60)&gt;1,"La somme ne doit pas excéder 100 %","")</f>
        <v/>
      </c>
      <c r="C57" s="39" t="s">
        <v>40</v>
      </c>
      <c r="E57" s="162">
        <v>1</v>
      </c>
      <c r="H57" s="131">
        <f t="shared" ref="H57:S57" si="21">H55*$E57</f>
        <v>0</v>
      </c>
      <c r="I57" s="131">
        <f t="shared" si="21"/>
        <v>0</v>
      </c>
      <c r="J57" s="131">
        <f t="shared" si="21"/>
        <v>0</v>
      </c>
      <c r="K57" s="131">
        <f t="shared" si="21"/>
        <v>0</v>
      </c>
      <c r="L57" s="131">
        <f t="shared" si="21"/>
        <v>0</v>
      </c>
      <c r="M57" s="131">
        <f t="shared" si="21"/>
        <v>0</v>
      </c>
      <c r="N57" s="131">
        <f t="shared" si="21"/>
        <v>0</v>
      </c>
      <c r="O57" s="131">
        <f t="shared" si="21"/>
        <v>0</v>
      </c>
      <c r="P57" s="131">
        <f t="shared" si="21"/>
        <v>0</v>
      </c>
      <c r="Q57" s="131">
        <f t="shared" si="21"/>
        <v>0</v>
      </c>
      <c r="R57" s="131">
        <f t="shared" si="21"/>
        <v>0</v>
      </c>
      <c r="S57" s="131">
        <f t="shared" si="21"/>
        <v>0</v>
      </c>
      <c r="T57" s="186"/>
      <c r="U57" s="132">
        <f>SUM(H57:T57)</f>
        <v>0</v>
      </c>
    </row>
    <row r="58" spans="1:21" ht="15" customHeight="1">
      <c r="B58" s="741"/>
      <c r="C58" s="39" t="s">
        <v>41</v>
      </c>
      <c r="E58" s="162"/>
      <c r="H58" s="131">
        <f>$S8*E58</f>
        <v>0</v>
      </c>
      <c r="I58" s="131">
        <f t="shared" ref="I58:S58" si="22">H55*$E58</f>
        <v>0</v>
      </c>
      <c r="J58" s="131">
        <f t="shared" si="22"/>
        <v>0</v>
      </c>
      <c r="K58" s="131">
        <f t="shared" si="22"/>
        <v>0</v>
      </c>
      <c r="L58" s="131">
        <f t="shared" si="22"/>
        <v>0</v>
      </c>
      <c r="M58" s="131">
        <f t="shared" si="22"/>
        <v>0</v>
      </c>
      <c r="N58" s="131">
        <f t="shared" si="22"/>
        <v>0</v>
      </c>
      <c r="O58" s="131">
        <f t="shared" si="22"/>
        <v>0</v>
      </c>
      <c r="P58" s="131">
        <f t="shared" si="22"/>
        <v>0</v>
      </c>
      <c r="Q58" s="131">
        <f t="shared" si="22"/>
        <v>0</v>
      </c>
      <c r="R58" s="131">
        <f t="shared" si="22"/>
        <v>0</v>
      </c>
      <c r="S58" s="131">
        <f t="shared" si="22"/>
        <v>0</v>
      </c>
      <c r="T58" s="186"/>
      <c r="U58" s="132">
        <f>SUM(H58:T58)</f>
        <v>0</v>
      </c>
    </row>
    <row r="59" spans="1:21" ht="15" customHeight="1">
      <c r="B59" s="741"/>
      <c r="C59" s="39" t="s">
        <v>42</v>
      </c>
      <c r="E59" s="162"/>
      <c r="H59" s="131">
        <f>$R8*E59</f>
        <v>0</v>
      </c>
      <c r="I59" s="131">
        <f>$S8*E59</f>
        <v>0</v>
      </c>
      <c r="J59" s="131">
        <f t="shared" ref="J59:S59" si="23">H55*$E59</f>
        <v>0</v>
      </c>
      <c r="K59" s="131">
        <f t="shared" si="23"/>
        <v>0</v>
      </c>
      <c r="L59" s="131">
        <f t="shared" si="23"/>
        <v>0</v>
      </c>
      <c r="M59" s="131">
        <f t="shared" si="23"/>
        <v>0</v>
      </c>
      <c r="N59" s="131">
        <f t="shared" si="23"/>
        <v>0</v>
      </c>
      <c r="O59" s="131">
        <f t="shared" si="23"/>
        <v>0</v>
      </c>
      <c r="P59" s="131">
        <f t="shared" si="23"/>
        <v>0</v>
      </c>
      <c r="Q59" s="131">
        <f t="shared" si="23"/>
        <v>0</v>
      </c>
      <c r="R59" s="131">
        <f t="shared" si="23"/>
        <v>0</v>
      </c>
      <c r="S59" s="131">
        <f t="shared" si="23"/>
        <v>0</v>
      </c>
      <c r="T59" s="186"/>
      <c r="U59" s="132">
        <f>SUM(H59:T59)</f>
        <v>0</v>
      </c>
    </row>
    <row r="60" spans="1:21" ht="15" customHeight="1">
      <c r="B60" s="741"/>
      <c r="C60" s="39" t="s">
        <v>43</v>
      </c>
      <c r="E60" s="162"/>
      <c r="H60" s="131">
        <f>$Q8*E60</f>
        <v>0</v>
      </c>
      <c r="I60" s="131">
        <f>$R8*E60</f>
        <v>0</v>
      </c>
      <c r="J60" s="131">
        <f>$S8*E60</f>
        <v>0</v>
      </c>
      <c r="K60" s="131">
        <f t="shared" ref="K60:S60" si="24">H55*$E60</f>
        <v>0</v>
      </c>
      <c r="L60" s="131">
        <f t="shared" si="24"/>
        <v>0</v>
      </c>
      <c r="M60" s="131">
        <f t="shared" si="24"/>
        <v>0</v>
      </c>
      <c r="N60" s="131">
        <f t="shared" si="24"/>
        <v>0</v>
      </c>
      <c r="O60" s="131">
        <f t="shared" si="24"/>
        <v>0</v>
      </c>
      <c r="P60" s="131">
        <f t="shared" si="24"/>
        <v>0</v>
      </c>
      <c r="Q60" s="131">
        <f t="shared" si="24"/>
        <v>0</v>
      </c>
      <c r="R60" s="131">
        <f t="shared" si="24"/>
        <v>0</v>
      </c>
      <c r="S60" s="131">
        <f t="shared" si="24"/>
        <v>0</v>
      </c>
      <c r="T60" s="186"/>
      <c r="U60" s="132">
        <f>SUM(H60:T60)</f>
        <v>0</v>
      </c>
    </row>
    <row r="61" spans="1:21" ht="6" customHeight="1" thickBot="1">
      <c r="G61" s="113"/>
      <c r="H61" s="185"/>
      <c r="I61" s="185"/>
      <c r="J61" s="185"/>
      <c r="K61" s="185"/>
      <c r="L61" s="185"/>
      <c r="M61" s="185"/>
      <c r="N61" s="185"/>
      <c r="O61" s="185"/>
      <c r="P61" s="185"/>
      <c r="Q61" s="185"/>
      <c r="R61" s="185"/>
      <c r="S61" s="185"/>
      <c r="T61" s="186"/>
      <c r="U61" s="2"/>
    </row>
    <row r="62" spans="1:21" ht="20.149999999999999" customHeight="1" thickTop="1" thickBot="1">
      <c r="A62" s="477"/>
      <c r="B62" s="129" t="str">
        <f>A15</f>
        <v>Vente de services</v>
      </c>
      <c r="C62" s="461"/>
      <c r="G62" s="113"/>
      <c r="H62" s="469">
        <f>'Hypot.Ventes.Vide'!E60</f>
        <v>0</v>
      </c>
      <c r="I62" s="469">
        <f>'Hypot.Ventes.Vide'!F60</f>
        <v>0</v>
      </c>
      <c r="J62" s="469">
        <f>'Hypot.Ventes.Vide'!G60</f>
        <v>0</v>
      </c>
      <c r="K62" s="469">
        <f>'Hypot.Ventes.Vide'!H60</f>
        <v>0</v>
      </c>
      <c r="L62" s="469">
        <f>'Hypot.Ventes.Vide'!I60</f>
        <v>0</v>
      </c>
      <c r="M62" s="469">
        <f>'Hypot.Ventes.Vide'!J60</f>
        <v>0</v>
      </c>
      <c r="N62" s="469">
        <f>'Hypot.Ventes.Vide'!K60</f>
        <v>0</v>
      </c>
      <c r="O62" s="469">
        <f>'Hypot.Ventes.Vide'!L60</f>
        <v>0</v>
      </c>
      <c r="P62" s="469">
        <f>'Hypot.Ventes.Vide'!M60</f>
        <v>0</v>
      </c>
      <c r="Q62" s="469">
        <f>'Hypot.Ventes.Vide'!N60</f>
        <v>0</v>
      </c>
      <c r="R62" s="469">
        <f>'Hypot.Ventes.Vide'!O60</f>
        <v>0</v>
      </c>
      <c r="S62" s="469">
        <f>'Hypot.Ventes.Vide'!P60</f>
        <v>0</v>
      </c>
      <c r="T62" s="186"/>
      <c r="U62" s="130">
        <f>SUM(H62:T62)</f>
        <v>0</v>
      </c>
    </row>
    <row r="63" spans="1:21" ht="6" customHeight="1" thickTop="1">
      <c r="G63" s="113"/>
      <c r="H63" s="185"/>
      <c r="I63" s="185"/>
      <c r="J63" s="185"/>
      <c r="K63" s="185"/>
      <c r="L63" s="185"/>
      <c r="M63" s="185"/>
      <c r="N63" s="185"/>
      <c r="O63" s="185"/>
      <c r="P63" s="185"/>
      <c r="Q63" s="185"/>
      <c r="R63" s="185"/>
      <c r="S63" s="185"/>
      <c r="T63" s="186"/>
      <c r="U63" s="185"/>
    </row>
    <row r="64" spans="1:21" ht="15" customHeight="1">
      <c r="B64" s="741" t="str">
        <f>IF(SUM(E64:E67)&gt;1,"La somme ne doit pas excéder 100 %","")</f>
        <v/>
      </c>
      <c r="C64" s="39" t="s">
        <v>40</v>
      </c>
      <c r="E64" s="162">
        <v>1</v>
      </c>
      <c r="H64" s="131">
        <f t="shared" ref="H64:S64" si="25">H62*$E64</f>
        <v>0</v>
      </c>
      <c r="I64" s="131">
        <f t="shared" si="25"/>
        <v>0</v>
      </c>
      <c r="J64" s="131">
        <f t="shared" si="25"/>
        <v>0</v>
      </c>
      <c r="K64" s="131">
        <f t="shared" si="25"/>
        <v>0</v>
      </c>
      <c r="L64" s="131">
        <f t="shared" si="25"/>
        <v>0</v>
      </c>
      <c r="M64" s="131">
        <f t="shared" si="25"/>
        <v>0</v>
      </c>
      <c r="N64" s="131">
        <f t="shared" si="25"/>
        <v>0</v>
      </c>
      <c r="O64" s="131">
        <f t="shared" si="25"/>
        <v>0</v>
      </c>
      <c r="P64" s="131">
        <f t="shared" si="25"/>
        <v>0</v>
      </c>
      <c r="Q64" s="131">
        <f t="shared" si="25"/>
        <v>0</v>
      </c>
      <c r="R64" s="131">
        <f t="shared" si="25"/>
        <v>0</v>
      </c>
      <c r="S64" s="131">
        <f t="shared" si="25"/>
        <v>0</v>
      </c>
      <c r="T64" s="186"/>
      <c r="U64" s="132">
        <f>SUM(H64:T64)</f>
        <v>0</v>
      </c>
    </row>
    <row r="65" spans="1:21" ht="15" customHeight="1">
      <c r="B65" s="741"/>
      <c r="C65" s="39" t="s">
        <v>41</v>
      </c>
      <c r="E65" s="162"/>
      <c r="H65" s="131">
        <f>$S15*E65</f>
        <v>0</v>
      </c>
      <c r="I65" s="131">
        <f t="shared" ref="I65:S65" si="26">H62*$E65</f>
        <v>0</v>
      </c>
      <c r="J65" s="131">
        <f t="shared" si="26"/>
        <v>0</v>
      </c>
      <c r="K65" s="131">
        <f t="shared" si="26"/>
        <v>0</v>
      </c>
      <c r="L65" s="131">
        <f t="shared" si="26"/>
        <v>0</v>
      </c>
      <c r="M65" s="131">
        <f t="shared" si="26"/>
        <v>0</v>
      </c>
      <c r="N65" s="131">
        <f t="shared" si="26"/>
        <v>0</v>
      </c>
      <c r="O65" s="131">
        <f t="shared" si="26"/>
        <v>0</v>
      </c>
      <c r="P65" s="131">
        <f t="shared" si="26"/>
        <v>0</v>
      </c>
      <c r="Q65" s="131">
        <f t="shared" si="26"/>
        <v>0</v>
      </c>
      <c r="R65" s="131">
        <f t="shared" si="26"/>
        <v>0</v>
      </c>
      <c r="S65" s="131">
        <f t="shared" si="26"/>
        <v>0</v>
      </c>
      <c r="T65" s="186"/>
      <c r="U65" s="132">
        <f>SUM(H65:T65)</f>
        <v>0</v>
      </c>
    </row>
    <row r="66" spans="1:21" ht="15" customHeight="1">
      <c r="B66" s="741"/>
      <c r="C66" s="39" t="s">
        <v>42</v>
      </c>
      <c r="E66" s="162"/>
      <c r="H66" s="131">
        <f>$R15*E66</f>
        <v>0</v>
      </c>
      <c r="I66" s="131">
        <f>$S15*E66</f>
        <v>0</v>
      </c>
      <c r="J66" s="131">
        <f t="shared" ref="J66:S66" si="27">H62*$E66</f>
        <v>0</v>
      </c>
      <c r="K66" s="131">
        <f t="shared" si="27"/>
        <v>0</v>
      </c>
      <c r="L66" s="131">
        <f t="shared" si="27"/>
        <v>0</v>
      </c>
      <c r="M66" s="131">
        <f t="shared" si="27"/>
        <v>0</v>
      </c>
      <c r="N66" s="131">
        <f t="shared" si="27"/>
        <v>0</v>
      </c>
      <c r="O66" s="131">
        <f t="shared" si="27"/>
        <v>0</v>
      </c>
      <c r="P66" s="131">
        <f t="shared" si="27"/>
        <v>0</v>
      </c>
      <c r="Q66" s="131">
        <f t="shared" si="27"/>
        <v>0</v>
      </c>
      <c r="R66" s="131">
        <f t="shared" si="27"/>
        <v>0</v>
      </c>
      <c r="S66" s="131">
        <f t="shared" si="27"/>
        <v>0</v>
      </c>
      <c r="T66" s="186"/>
      <c r="U66" s="132">
        <f>SUM(H66:T66)</f>
        <v>0</v>
      </c>
    </row>
    <row r="67" spans="1:21" ht="15" customHeight="1">
      <c r="B67" s="741"/>
      <c r="C67" s="39" t="s">
        <v>43</v>
      </c>
      <c r="E67" s="163"/>
      <c r="H67" s="131">
        <f>$Q15*E67</f>
        <v>0</v>
      </c>
      <c r="I67" s="131">
        <f>$R15*E67</f>
        <v>0</v>
      </c>
      <c r="J67" s="131">
        <f>$S15*E67</f>
        <v>0</v>
      </c>
      <c r="K67" s="131">
        <f t="shared" ref="K67:S67" si="28">H62*$E67</f>
        <v>0</v>
      </c>
      <c r="L67" s="131">
        <f t="shared" si="28"/>
        <v>0</v>
      </c>
      <c r="M67" s="131">
        <f t="shared" si="28"/>
        <v>0</v>
      </c>
      <c r="N67" s="131">
        <f t="shared" si="28"/>
        <v>0</v>
      </c>
      <c r="O67" s="131">
        <f t="shared" si="28"/>
        <v>0</v>
      </c>
      <c r="P67" s="131">
        <f t="shared" si="28"/>
        <v>0</v>
      </c>
      <c r="Q67" s="131">
        <f t="shared" si="28"/>
        <v>0</v>
      </c>
      <c r="R67" s="131">
        <f t="shared" si="28"/>
        <v>0</v>
      </c>
      <c r="S67" s="131">
        <f t="shared" si="28"/>
        <v>0</v>
      </c>
      <c r="T67" s="186"/>
      <c r="U67" s="132">
        <f>SUM(H67:T67)</f>
        <v>0</v>
      </c>
    </row>
    <row r="68" spans="1:21" ht="15" customHeight="1" thickBot="1">
      <c r="H68" s="2"/>
      <c r="I68" s="2"/>
      <c r="J68" s="2"/>
      <c r="K68" s="2"/>
      <c r="L68" s="2"/>
      <c r="M68" s="2"/>
      <c r="N68" s="2"/>
      <c r="O68" s="2"/>
      <c r="P68" s="2"/>
      <c r="Q68" s="2"/>
      <c r="R68" s="2"/>
      <c r="S68" s="2"/>
      <c r="T68" s="186"/>
      <c r="U68" s="2"/>
    </row>
    <row r="69" spans="1:21" ht="18" customHeight="1" thickBot="1">
      <c r="F69" s="288" t="s">
        <v>45</v>
      </c>
      <c r="H69" s="133">
        <f t="shared" ref="H69:S69" si="29">SUM(H57:H60)+SUM(H64:H67)</f>
        <v>0</v>
      </c>
      <c r="I69" s="133">
        <f t="shared" si="29"/>
        <v>0</v>
      </c>
      <c r="J69" s="133">
        <f t="shared" si="29"/>
        <v>0</v>
      </c>
      <c r="K69" s="133">
        <f t="shared" si="29"/>
        <v>0</v>
      </c>
      <c r="L69" s="133">
        <f t="shared" si="29"/>
        <v>0</v>
      </c>
      <c r="M69" s="133">
        <f t="shared" si="29"/>
        <v>0</v>
      </c>
      <c r="N69" s="133">
        <f t="shared" si="29"/>
        <v>0</v>
      </c>
      <c r="O69" s="133">
        <f t="shared" si="29"/>
        <v>0</v>
      </c>
      <c r="P69" s="133">
        <f t="shared" si="29"/>
        <v>0</v>
      </c>
      <c r="Q69" s="133">
        <f t="shared" si="29"/>
        <v>0</v>
      </c>
      <c r="R69" s="133">
        <f t="shared" si="29"/>
        <v>0</v>
      </c>
      <c r="S69" s="133">
        <f t="shared" si="29"/>
        <v>0</v>
      </c>
      <c r="T69" s="186"/>
      <c r="U69" s="135">
        <f>SUM(H69:S69)</f>
        <v>0</v>
      </c>
    </row>
    <row r="70" spans="1:21" ht="6" customHeight="1" thickTop="1">
      <c r="T70" s="191"/>
      <c r="U70" s="40"/>
    </row>
    <row r="71" spans="1:21" ht="18" customHeight="1">
      <c r="T71" s="2"/>
      <c r="U71" s="40"/>
    </row>
    <row r="72" spans="1:21" ht="30" customHeight="1">
      <c r="B72" s="192"/>
      <c r="C72" s="742" t="s">
        <v>52</v>
      </c>
      <c r="D72" s="743"/>
      <c r="E72" s="743"/>
      <c r="F72" s="743"/>
      <c r="G72" s="743"/>
      <c r="H72" s="743"/>
      <c r="I72" s="743"/>
      <c r="M72" s="188"/>
    </row>
    <row r="73" spans="1:21" ht="18" customHeight="1">
      <c r="B73" s="192"/>
      <c r="C73" s="187"/>
      <c r="M73" s="188"/>
    </row>
    <row r="74" spans="1:21" s="35" customFormat="1" ht="6" customHeight="1">
      <c r="A74"/>
      <c r="B74"/>
      <c r="C74"/>
      <c r="D74"/>
      <c r="E74"/>
      <c r="F74"/>
      <c r="G74"/>
      <c r="H74"/>
      <c r="I74"/>
      <c r="J74"/>
      <c r="K74"/>
      <c r="L74"/>
      <c r="M74"/>
      <c r="N74"/>
      <c r="O74"/>
      <c r="P74"/>
      <c r="Q74"/>
      <c r="R74"/>
      <c r="S74"/>
      <c r="T74" s="476"/>
      <c r="U74" s="40"/>
    </row>
    <row r="75" spans="1:21" ht="18" customHeight="1">
      <c r="A75" s="35"/>
      <c r="B75" s="35"/>
      <c r="C75" s="35"/>
      <c r="D75" s="35"/>
      <c r="E75" s="35"/>
      <c r="F75" s="35"/>
      <c r="G75" s="35"/>
      <c r="H75" s="467">
        <f>H53</f>
        <v>46388</v>
      </c>
      <c r="I75" s="467">
        <f t="shared" ref="I75:S75" si="30">H75+31</f>
        <v>46419</v>
      </c>
      <c r="J75" s="467">
        <f t="shared" si="30"/>
        <v>46450</v>
      </c>
      <c r="K75" s="467">
        <f t="shared" si="30"/>
        <v>46481</v>
      </c>
      <c r="L75" s="467">
        <f t="shared" si="30"/>
        <v>46512</v>
      </c>
      <c r="M75" s="467">
        <f t="shared" si="30"/>
        <v>46543</v>
      </c>
      <c r="N75" s="467">
        <f t="shared" si="30"/>
        <v>46574</v>
      </c>
      <c r="O75" s="467">
        <f t="shared" si="30"/>
        <v>46605</v>
      </c>
      <c r="P75" s="467">
        <f t="shared" si="30"/>
        <v>46636</v>
      </c>
      <c r="Q75" s="467">
        <f t="shared" si="30"/>
        <v>46667</v>
      </c>
      <c r="R75" s="467">
        <f t="shared" si="30"/>
        <v>46698</v>
      </c>
      <c r="S75" s="467">
        <f t="shared" si="30"/>
        <v>46729</v>
      </c>
      <c r="T75" s="186"/>
      <c r="U75" s="468" t="s">
        <v>21</v>
      </c>
    </row>
    <row r="76" spans="1:21" ht="6" customHeight="1" thickBot="1">
      <c r="G76" s="113"/>
      <c r="H76" s="185"/>
      <c r="I76" s="185"/>
      <c r="J76" s="185"/>
      <c r="K76" s="185"/>
      <c r="L76" s="185"/>
      <c r="M76" s="185"/>
      <c r="N76" s="185"/>
      <c r="O76" s="185"/>
      <c r="P76" s="185"/>
      <c r="Q76" s="185"/>
      <c r="R76" s="185"/>
      <c r="S76" s="185"/>
      <c r="T76" s="186"/>
      <c r="U76" s="2"/>
    </row>
    <row r="77" spans="1:21" ht="20.149999999999999" customHeight="1" thickTop="1" thickBot="1">
      <c r="A77" s="477"/>
      <c r="B77" s="164" t="str">
        <f>A30</f>
        <v>Achats de produits/Inventaire</v>
      </c>
      <c r="C77" s="461"/>
      <c r="E77" s="470">
        <v>0</v>
      </c>
      <c r="G77" s="113"/>
      <c r="H77" s="471">
        <f t="shared" ref="H77:S77" si="31">H55*$E77</f>
        <v>0</v>
      </c>
      <c r="I77" s="471">
        <f t="shared" si="31"/>
        <v>0</v>
      </c>
      <c r="J77" s="471">
        <f t="shared" si="31"/>
        <v>0</v>
      </c>
      <c r="K77" s="471">
        <f t="shared" si="31"/>
        <v>0</v>
      </c>
      <c r="L77" s="471">
        <f t="shared" si="31"/>
        <v>0</v>
      </c>
      <c r="M77" s="471">
        <f t="shared" si="31"/>
        <v>0</v>
      </c>
      <c r="N77" s="471">
        <f t="shared" si="31"/>
        <v>0</v>
      </c>
      <c r="O77" s="471">
        <f t="shared" si="31"/>
        <v>0</v>
      </c>
      <c r="P77" s="471">
        <f t="shared" si="31"/>
        <v>0</v>
      </c>
      <c r="Q77" s="471">
        <f t="shared" si="31"/>
        <v>0</v>
      </c>
      <c r="R77" s="471">
        <f t="shared" si="31"/>
        <v>0</v>
      </c>
      <c r="S77" s="471">
        <f t="shared" si="31"/>
        <v>0</v>
      </c>
      <c r="T77" s="186"/>
      <c r="U77" s="130">
        <f>SUM(H77:T77)</f>
        <v>0</v>
      </c>
    </row>
    <row r="78" spans="1:21" ht="6" customHeight="1" thickTop="1">
      <c r="E78" s="42"/>
      <c r="G78" s="113"/>
      <c r="H78" s="185"/>
      <c r="I78" s="185"/>
      <c r="J78" s="185"/>
      <c r="K78" s="185"/>
      <c r="L78" s="185"/>
      <c r="M78" s="185"/>
      <c r="N78" s="185"/>
      <c r="O78" s="185"/>
      <c r="P78" s="185"/>
      <c r="Q78" s="185"/>
      <c r="R78" s="185"/>
      <c r="S78" s="185"/>
      <c r="T78" s="186"/>
      <c r="U78" s="185"/>
    </row>
    <row r="79" spans="1:21" ht="15" customHeight="1">
      <c r="B79" s="741" t="str">
        <f>IF(SUM(E79:E80)&gt;1,"La somme ne doit pas excéder 100 %","") &amp; IF(E77&gt;1,"Ne doit pas excéder 100%","")</f>
        <v/>
      </c>
      <c r="C79" s="179" t="s">
        <v>40</v>
      </c>
      <c r="E79" s="162">
        <v>1</v>
      </c>
      <c r="H79" s="131">
        <f t="shared" ref="H79:S79" si="32">H77*$E79</f>
        <v>0</v>
      </c>
      <c r="I79" s="131">
        <f t="shared" si="32"/>
        <v>0</v>
      </c>
      <c r="J79" s="131">
        <f t="shared" si="32"/>
        <v>0</v>
      </c>
      <c r="K79" s="131">
        <f t="shared" si="32"/>
        <v>0</v>
      </c>
      <c r="L79" s="131">
        <f t="shared" si="32"/>
        <v>0</v>
      </c>
      <c r="M79" s="131">
        <f t="shared" si="32"/>
        <v>0</v>
      </c>
      <c r="N79" s="131">
        <f t="shared" si="32"/>
        <v>0</v>
      </c>
      <c r="O79" s="131">
        <f t="shared" si="32"/>
        <v>0</v>
      </c>
      <c r="P79" s="131">
        <f t="shared" si="32"/>
        <v>0</v>
      </c>
      <c r="Q79" s="131">
        <f t="shared" si="32"/>
        <v>0</v>
      </c>
      <c r="R79" s="131">
        <f t="shared" si="32"/>
        <v>0</v>
      </c>
      <c r="S79" s="131">
        <f t="shared" si="32"/>
        <v>0</v>
      </c>
      <c r="T79" s="186"/>
      <c r="U79" s="132">
        <f>SUM(H79:T79)</f>
        <v>0</v>
      </c>
    </row>
    <row r="80" spans="1:21" ht="15" customHeight="1">
      <c r="B80" s="741"/>
      <c r="C80" s="179" t="s">
        <v>41</v>
      </c>
      <c r="E80" s="162"/>
      <c r="H80" s="131">
        <f>S30*E80</f>
        <v>0</v>
      </c>
      <c r="I80" s="131">
        <f t="shared" ref="I80:S80" si="33">H77*$E80</f>
        <v>0</v>
      </c>
      <c r="J80" s="131">
        <f t="shared" si="33"/>
        <v>0</v>
      </c>
      <c r="K80" s="131">
        <f t="shared" si="33"/>
        <v>0</v>
      </c>
      <c r="L80" s="131">
        <f t="shared" si="33"/>
        <v>0</v>
      </c>
      <c r="M80" s="131">
        <f t="shared" si="33"/>
        <v>0</v>
      </c>
      <c r="N80" s="131">
        <f t="shared" si="33"/>
        <v>0</v>
      </c>
      <c r="O80" s="131">
        <f t="shared" si="33"/>
        <v>0</v>
      </c>
      <c r="P80" s="131">
        <f t="shared" si="33"/>
        <v>0</v>
      </c>
      <c r="Q80" s="131">
        <f t="shared" si="33"/>
        <v>0</v>
      </c>
      <c r="R80" s="131">
        <f t="shared" si="33"/>
        <v>0</v>
      </c>
      <c r="S80" s="131">
        <f t="shared" si="33"/>
        <v>0</v>
      </c>
      <c r="T80" s="186"/>
      <c r="U80" s="132">
        <f>SUM(H80:T80)</f>
        <v>0</v>
      </c>
    </row>
    <row r="81" spans="1:21" ht="15" customHeight="1" thickBot="1">
      <c r="B81" s="138"/>
      <c r="C81" s="39"/>
      <c r="D81" s="39"/>
      <c r="E81" s="39"/>
      <c r="H81" s="2"/>
      <c r="I81" s="2"/>
      <c r="J81" s="2"/>
      <c r="K81" s="2"/>
      <c r="L81" s="2"/>
      <c r="M81" s="2"/>
      <c r="N81" s="2"/>
      <c r="O81" s="2"/>
      <c r="P81" s="2"/>
      <c r="Q81" s="2"/>
      <c r="R81" s="2"/>
      <c r="S81" s="2"/>
      <c r="T81" s="186"/>
      <c r="U81" s="2"/>
    </row>
    <row r="82" spans="1:21" ht="18" customHeight="1" thickBot="1">
      <c r="B82" s="138"/>
      <c r="C82" s="39"/>
      <c r="F82" s="288" t="s">
        <v>48</v>
      </c>
      <c r="H82" s="133">
        <f t="shared" ref="H82:S82" si="34">SUM(H79:H80)</f>
        <v>0</v>
      </c>
      <c r="I82" s="133">
        <f t="shared" si="34"/>
        <v>0</v>
      </c>
      <c r="J82" s="133">
        <f t="shared" si="34"/>
        <v>0</v>
      </c>
      <c r="K82" s="133">
        <f t="shared" si="34"/>
        <v>0</v>
      </c>
      <c r="L82" s="133">
        <f t="shared" si="34"/>
        <v>0</v>
      </c>
      <c r="M82" s="133">
        <f t="shared" si="34"/>
        <v>0</v>
      </c>
      <c r="N82" s="133">
        <f t="shared" si="34"/>
        <v>0</v>
      </c>
      <c r="O82" s="133">
        <f t="shared" si="34"/>
        <v>0</v>
      </c>
      <c r="P82" s="133">
        <f t="shared" si="34"/>
        <v>0</v>
      </c>
      <c r="Q82" s="133">
        <f t="shared" si="34"/>
        <v>0</v>
      </c>
      <c r="R82" s="133">
        <f t="shared" si="34"/>
        <v>0</v>
      </c>
      <c r="S82" s="134">
        <f t="shared" si="34"/>
        <v>0</v>
      </c>
      <c r="T82" s="186"/>
      <c r="U82" s="135">
        <f>SUM(H82:S82)</f>
        <v>0</v>
      </c>
    </row>
    <row r="83" spans="1:21" ht="15" customHeight="1" thickTop="1">
      <c r="B83" s="138"/>
      <c r="C83" s="39"/>
      <c r="E83" s="39"/>
      <c r="H83" s="2"/>
      <c r="I83" s="2"/>
      <c r="J83" s="2"/>
      <c r="K83" s="2"/>
      <c r="L83" s="2"/>
      <c r="M83" s="2"/>
      <c r="N83" s="2"/>
      <c r="O83" s="2"/>
      <c r="P83" s="2"/>
      <c r="Q83" s="2"/>
      <c r="R83" s="2"/>
      <c r="S83" s="2"/>
      <c r="T83" s="186"/>
      <c r="U83" s="2"/>
    </row>
    <row r="84" spans="1:21" ht="6" customHeight="1" thickBot="1">
      <c r="E84" s="42"/>
      <c r="G84" s="113"/>
      <c r="H84" s="185"/>
      <c r="I84" s="185"/>
      <c r="J84" s="185"/>
      <c r="K84" s="185"/>
      <c r="L84" s="185"/>
      <c r="M84" s="185"/>
      <c r="N84" s="185"/>
      <c r="O84" s="185"/>
      <c r="P84" s="185"/>
      <c r="Q84" s="185"/>
      <c r="R84" s="185"/>
      <c r="S84" s="185"/>
      <c r="T84" s="186"/>
      <c r="U84" s="2"/>
    </row>
    <row r="85" spans="1:21" ht="20.149999999999999" customHeight="1" thickTop="1" thickBot="1">
      <c r="A85" s="477"/>
      <c r="B85" s="164" t="str">
        <f>B38</f>
        <v>Sous-traitance</v>
      </c>
      <c r="C85" s="479" t="str">
        <f>C38</f>
        <v>Produits</v>
      </c>
      <c r="E85" s="470"/>
      <c r="G85" s="113"/>
      <c r="H85" s="471">
        <f t="shared" ref="H85:S85" si="35">H55*$E85</f>
        <v>0</v>
      </c>
      <c r="I85" s="471">
        <f t="shared" si="35"/>
        <v>0</v>
      </c>
      <c r="J85" s="471">
        <f t="shared" si="35"/>
        <v>0</v>
      </c>
      <c r="K85" s="471">
        <f t="shared" si="35"/>
        <v>0</v>
      </c>
      <c r="L85" s="471">
        <f t="shared" si="35"/>
        <v>0</v>
      </c>
      <c r="M85" s="471">
        <f t="shared" si="35"/>
        <v>0</v>
      </c>
      <c r="N85" s="471">
        <f t="shared" si="35"/>
        <v>0</v>
      </c>
      <c r="O85" s="471">
        <f t="shared" si="35"/>
        <v>0</v>
      </c>
      <c r="P85" s="471">
        <f t="shared" si="35"/>
        <v>0</v>
      </c>
      <c r="Q85" s="471">
        <f t="shared" si="35"/>
        <v>0</v>
      </c>
      <c r="R85" s="471">
        <f t="shared" si="35"/>
        <v>0</v>
      </c>
      <c r="S85" s="471">
        <f t="shared" si="35"/>
        <v>0</v>
      </c>
      <c r="T85" s="186"/>
      <c r="U85" s="130">
        <f>SUM(H85:T85)</f>
        <v>0</v>
      </c>
    </row>
    <row r="86" spans="1:21" ht="20.149999999999999" customHeight="1" thickTop="1" thickBot="1">
      <c r="A86" s="477"/>
      <c r="B86" s="164" t="str">
        <f>B39</f>
        <v>Sous-traitance</v>
      </c>
      <c r="C86" s="479" t="str">
        <f>C39</f>
        <v>Services</v>
      </c>
      <c r="E86" s="470"/>
      <c r="G86" s="113"/>
      <c r="H86" s="471">
        <f t="shared" ref="H86:S86" si="36">H62*$E86</f>
        <v>0</v>
      </c>
      <c r="I86" s="471">
        <f t="shared" si="36"/>
        <v>0</v>
      </c>
      <c r="J86" s="471">
        <f t="shared" si="36"/>
        <v>0</v>
      </c>
      <c r="K86" s="471">
        <f t="shared" si="36"/>
        <v>0</v>
      </c>
      <c r="L86" s="471">
        <f t="shared" si="36"/>
        <v>0</v>
      </c>
      <c r="M86" s="471">
        <f t="shared" si="36"/>
        <v>0</v>
      </c>
      <c r="N86" s="471">
        <f t="shared" si="36"/>
        <v>0</v>
      </c>
      <c r="O86" s="471">
        <f t="shared" si="36"/>
        <v>0</v>
      </c>
      <c r="P86" s="471">
        <f t="shared" si="36"/>
        <v>0</v>
      </c>
      <c r="Q86" s="471">
        <f t="shared" si="36"/>
        <v>0</v>
      </c>
      <c r="R86" s="471">
        <f t="shared" si="36"/>
        <v>0</v>
      </c>
      <c r="S86" s="471">
        <f t="shared" si="36"/>
        <v>0</v>
      </c>
      <c r="T86" s="186"/>
      <c r="U86" s="130">
        <f>SUM(H86:T86)</f>
        <v>0</v>
      </c>
    </row>
    <row r="87" spans="1:21" ht="6" customHeight="1" thickTop="1">
      <c r="G87" s="113"/>
      <c r="H87" s="185"/>
      <c r="I87" s="185"/>
      <c r="J87" s="185"/>
      <c r="K87" s="185"/>
      <c r="L87" s="185"/>
      <c r="M87" s="185"/>
      <c r="N87" s="185"/>
      <c r="O87" s="185"/>
      <c r="P87" s="185"/>
      <c r="Q87" s="185"/>
      <c r="R87" s="185"/>
      <c r="S87" s="185"/>
      <c r="T87" s="186"/>
      <c r="U87" s="185"/>
    </row>
    <row r="88" spans="1:21" ht="15" customHeight="1">
      <c r="B88" s="741" t="str">
        <f>IF(SUM(E88:E89)&gt;1,"La somme ne doit pas excéder 100 %","") &amp; IF(OR(E86&gt;1,E85&gt;1),"Ne doit pas excéder 100%","")</f>
        <v/>
      </c>
      <c r="C88" s="179" t="s">
        <v>40</v>
      </c>
      <c r="E88" s="162">
        <v>1</v>
      </c>
      <c r="H88" s="131">
        <f t="shared" ref="H88:S88" si="37">(H85+H86)*$E88</f>
        <v>0</v>
      </c>
      <c r="I88" s="131">
        <f t="shared" si="37"/>
        <v>0</v>
      </c>
      <c r="J88" s="131">
        <f t="shared" si="37"/>
        <v>0</v>
      </c>
      <c r="K88" s="131">
        <f t="shared" si="37"/>
        <v>0</v>
      </c>
      <c r="L88" s="131">
        <f t="shared" si="37"/>
        <v>0</v>
      </c>
      <c r="M88" s="131">
        <f t="shared" si="37"/>
        <v>0</v>
      </c>
      <c r="N88" s="131">
        <f t="shared" si="37"/>
        <v>0</v>
      </c>
      <c r="O88" s="131">
        <f t="shared" si="37"/>
        <v>0</v>
      </c>
      <c r="P88" s="131">
        <f t="shared" si="37"/>
        <v>0</v>
      </c>
      <c r="Q88" s="131">
        <f t="shared" si="37"/>
        <v>0</v>
      </c>
      <c r="R88" s="131">
        <f t="shared" si="37"/>
        <v>0</v>
      </c>
      <c r="S88" s="131">
        <f t="shared" si="37"/>
        <v>0</v>
      </c>
      <c r="T88" s="186"/>
      <c r="U88" s="132">
        <f>SUM(H88:S88)</f>
        <v>0</v>
      </c>
    </row>
    <row r="89" spans="1:21" ht="15" customHeight="1">
      <c r="B89" s="741"/>
      <c r="C89" s="179" t="s">
        <v>41</v>
      </c>
      <c r="E89" s="162"/>
      <c r="H89" s="131">
        <f>(S38+S39)*E89</f>
        <v>0</v>
      </c>
      <c r="I89" s="131">
        <f t="shared" ref="I89:S89" si="38">(H85+H86)*$E89</f>
        <v>0</v>
      </c>
      <c r="J89" s="131">
        <f t="shared" si="38"/>
        <v>0</v>
      </c>
      <c r="K89" s="131">
        <f t="shared" si="38"/>
        <v>0</v>
      </c>
      <c r="L89" s="131">
        <f t="shared" si="38"/>
        <v>0</v>
      </c>
      <c r="M89" s="131">
        <f t="shared" si="38"/>
        <v>0</v>
      </c>
      <c r="N89" s="131">
        <f t="shared" si="38"/>
        <v>0</v>
      </c>
      <c r="O89" s="131">
        <f t="shared" si="38"/>
        <v>0</v>
      </c>
      <c r="P89" s="131">
        <f t="shared" si="38"/>
        <v>0</v>
      </c>
      <c r="Q89" s="131">
        <f t="shared" si="38"/>
        <v>0</v>
      </c>
      <c r="R89" s="131">
        <f t="shared" si="38"/>
        <v>0</v>
      </c>
      <c r="S89" s="131">
        <f t="shared" si="38"/>
        <v>0</v>
      </c>
      <c r="T89" s="186"/>
      <c r="U89" s="132">
        <f>SUM(H89:S89)</f>
        <v>0</v>
      </c>
    </row>
    <row r="90" spans="1:21" ht="15" customHeight="1" thickBot="1">
      <c r="H90" s="2"/>
      <c r="I90" s="2"/>
      <c r="J90" s="2"/>
      <c r="K90" s="2"/>
      <c r="L90" s="2"/>
      <c r="M90" s="2"/>
      <c r="N90" s="2"/>
      <c r="O90" s="2"/>
      <c r="P90" s="2"/>
      <c r="Q90" s="2"/>
      <c r="R90" s="2"/>
      <c r="S90" s="2"/>
      <c r="T90" s="186"/>
      <c r="U90" s="2"/>
    </row>
    <row r="91" spans="1:21" ht="18" customHeight="1" thickBot="1">
      <c r="F91" s="288" t="s">
        <v>50</v>
      </c>
      <c r="H91" s="133">
        <f t="shared" ref="H91:S91" si="39">SUM(H88:H89)</f>
        <v>0</v>
      </c>
      <c r="I91" s="133">
        <f t="shared" si="39"/>
        <v>0</v>
      </c>
      <c r="J91" s="133">
        <f t="shared" si="39"/>
        <v>0</v>
      </c>
      <c r="K91" s="133">
        <f t="shared" si="39"/>
        <v>0</v>
      </c>
      <c r="L91" s="133">
        <f t="shared" si="39"/>
        <v>0</v>
      </c>
      <c r="M91" s="133">
        <f t="shared" si="39"/>
        <v>0</v>
      </c>
      <c r="N91" s="133">
        <f t="shared" si="39"/>
        <v>0</v>
      </c>
      <c r="O91" s="133">
        <f t="shared" si="39"/>
        <v>0</v>
      </c>
      <c r="P91" s="133">
        <f t="shared" si="39"/>
        <v>0</v>
      </c>
      <c r="Q91" s="133">
        <f t="shared" si="39"/>
        <v>0</v>
      </c>
      <c r="R91" s="133">
        <f t="shared" si="39"/>
        <v>0</v>
      </c>
      <c r="S91" s="134">
        <f t="shared" si="39"/>
        <v>0</v>
      </c>
      <c r="T91" s="186"/>
      <c r="U91" s="135">
        <f>SUM(H91:S91)</f>
        <v>0</v>
      </c>
    </row>
    <row r="92" spans="1:21" ht="6" customHeight="1" thickTop="1">
      <c r="T92" s="191"/>
    </row>
    <row r="93" spans="1:21" ht="18" customHeight="1"/>
    <row r="94" spans="1:21" ht="6" customHeight="1">
      <c r="A94" s="472"/>
      <c r="B94" s="472"/>
      <c r="C94" s="472"/>
      <c r="D94" s="472"/>
      <c r="E94" s="472"/>
      <c r="F94" s="472"/>
      <c r="G94" s="472"/>
      <c r="H94" s="472"/>
      <c r="I94" s="472"/>
      <c r="J94" s="472"/>
      <c r="K94" s="472"/>
      <c r="L94" s="472"/>
      <c r="M94" s="472"/>
      <c r="N94" s="472"/>
      <c r="O94" s="472"/>
      <c r="P94" s="472"/>
      <c r="Q94" s="472"/>
      <c r="R94" s="472"/>
      <c r="S94" s="472"/>
      <c r="T94" s="472"/>
      <c r="U94" s="472"/>
    </row>
    <row r="95" spans="1:21" ht="27.5">
      <c r="A95" s="196"/>
      <c r="B95" s="196" t="str">
        <f>CoûtFin!B1</f>
        <v>Nom d'entreprise</v>
      </c>
      <c r="C95" s="196"/>
      <c r="D95" s="196"/>
      <c r="E95" s="473"/>
      <c r="F95" s="474"/>
      <c r="G95" s="474"/>
      <c r="H95" s="474"/>
      <c r="I95" s="474"/>
      <c r="J95" s="474"/>
      <c r="K95" s="474"/>
      <c r="L95" s="474"/>
      <c r="M95" s="474"/>
      <c r="N95" s="744" t="str">
        <f>N48</f>
        <v xml:space="preserve">Ventilation des VENTES et ACHATS – SOUS-TRAITANCE </v>
      </c>
      <c r="O95" s="744"/>
      <c r="P95" s="744"/>
      <c r="Q95" s="744"/>
      <c r="R95" s="744"/>
      <c r="S95" s="744"/>
      <c r="T95" s="744"/>
      <c r="U95" s="745"/>
    </row>
    <row r="96" spans="1:21" ht="18" customHeight="1"/>
    <row r="97" spans="1:21" ht="30" customHeight="1">
      <c r="B97" s="187"/>
      <c r="C97" s="742" t="s">
        <v>53</v>
      </c>
      <c r="D97" s="743"/>
      <c r="E97" s="743"/>
      <c r="F97" s="743"/>
      <c r="G97" s="743"/>
      <c r="H97" s="743"/>
      <c r="I97" s="743"/>
      <c r="J97" s="188"/>
    </row>
    <row r="98" spans="1:21" ht="18" customHeight="1">
      <c r="B98" s="187"/>
      <c r="C98" s="187"/>
      <c r="J98" s="190"/>
    </row>
    <row r="99" spans="1:21" ht="6" customHeight="1">
      <c r="T99" s="466"/>
    </row>
    <row r="100" spans="1:21" ht="18" customHeight="1">
      <c r="A100" s="35"/>
      <c r="B100" s="35"/>
      <c r="C100" s="35"/>
      <c r="D100" s="35"/>
      <c r="E100" s="35"/>
      <c r="F100" s="35"/>
      <c r="G100" s="35"/>
      <c r="H100" s="467">
        <f>S53+31</f>
        <v>46760</v>
      </c>
      <c r="I100" s="467">
        <f t="shared" ref="I100:S100" si="40">H100+31</f>
        <v>46791</v>
      </c>
      <c r="J100" s="467">
        <f t="shared" si="40"/>
        <v>46822</v>
      </c>
      <c r="K100" s="467">
        <f t="shared" si="40"/>
        <v>46853</v>
      </c>
      <c r="L100" s="467">
        <f t="shared" si="40"/>
        <v>46884</v>
      </c>
      <c r="M100" s="467">
        <f t="shared" si="40"/>
        <v>46915</v>
      </c>
      <c r="N100" s="467">
        <f t="shared" si="40"/>
        <v>46946</v>
      </c>
      <c r="O100" s="467">
        <f t="shared" si="40"/>
        <v>46977</v>
      </c>
      <c r="P100" s="467">
        <f t="shared" si="40"/>
        <v>47008</v>
      </c>
      <c r="Q100" s="467">
        <f t="shared" si="40"/>
        <v>47039</v>
      </c>
      <c r="R100" s="467">
        <f t="shared" si="40"/>
        <v>47070</v>
      </c>
      <c r="S100" s="467">
        <f t="shared" si="40"/>
        <v>47101</v>
      </c>
      <c r="T100" s="186"/>
      <c r="U100" s="468" t="s">
        <v>21</v>
      </c>
    </row>
    <row r="101" spans="1:21" ht="6" customHeight="1" thickBot="1">
      <c r="G101" s="113"/>
      <c r="H101" s="185"/>
      <c r="I101" s="185"/>
      <c r="J101" s="185"/>
      <c r="K101" s="185"/>
      <c r="L101" s="185"/>
      <c r="M101" s="185"/>
      <c r="N101" s="185"/>
      <c r="O101" s="185"/>
      <c r="P101" s="185"/>
      <c r="Q101" s="185"/>
      <c r="R101" s="185"/>
      <c r="S101" s="185"/>
      <c r="T101" s="186"/>
      <c r="U101" s="2"/>
    </row>
    <row r="102" spans="1:21" ht="20.149999999999999" customHeight="1" thickTop="1" thickBot="1">
      <c r="A102" s="477"/>
      <c r="B102" s="164" t="str">
        <f>B55</f>
        <v>Vente de produits</v>
      </c>
      <c r="C102" s="461"/>
      <c r="G102" s="113"/>
      <c r="H102" s="469">
        <f>'Hypot.Ventes.Vide'!E76</f>
        <v>0</v>
      </c>
      <c r="I102" s="469">
        <f>'Hypot.Ventes.Vide'!F76</f>
        <v>0</v>
      </c>
      <c r="J102" s="469">
        <f>'Hypot.Ventes.Vide'!G76</f>
        <v>0</v>
      </c>
      <c r="K102" s="469">
        <f>'Hypot.Ventes.Vide'!H76</f>
        <v>0</v>
      </c>
      <c r="L102" s="469">
        <f>'Hypot.Ventes.Vide'!I76</f>
        <v>0</v>
      </c>
      <c r="M102" s="469">
        <f>'Hypot.Ventes.Vide'!J76</f>
        <v>0</v>
      </c>
      <c r="N102" s="469">
        <f>'Hypot.Ventes.Vide'!K76</f>
        <v>0</v>
      </c>
      <c r="O102" s="469">
        <f>'Hypot.Ventes.Vide'!L76</f>
        <v>0</v>
      </c>
      <c r="P102" s="469">
        <f>'Hypot.Ventes.Vide'!M76</f>
        <v>0</v>
      </c>
      <c r="Q102" s="469">
        <f>'Hypot.Ventes.Vide'!N76</f>
        <v>0</v>
      </c>
      <c r="R102" s="469">
        <f>'Hypot.Ventes.Vide'!O76</f>
        <v>0</v>
      </c>
      <c r="S102" s="469">
        <f>'Hypot.Ventes.Vide'!P76</f>
        <v>0</v>
      </c>
      <c r="T102" s="186"/>
      <c r="U102" s="130">
        <f>SUM(H102:T102)</f>
        <v>0</v>
      </c>
    </row>
    <row r="103" spans="1:21" ht="6" customHeight="1" thickTop="1">
      <c r="G103" s="113"/>
      <c r="H103" s="185"/>
      <c r="I103" s="185"/>
      <c r="J103" s="185"/>
      <c r="K103" s="185"/>
      <c r="L103" s="185"/>
      <c r="M103" s="185"/>
      <c r="N103" s="185"/>
      <c r="O103" s="185"/>
      <c r="P103" s="185"/>
      <c r="Q103" s="185"/>
      <c r="R103" s="185"/>
      <c r="S103" s="185"/>
      <c r="T103" s="186"/>
      <c r="U103" s="185"/>
    </row>
    <row r="104" spans="1:21" ht="15" customHeight="1">
      <c r="B104" s="741" t="str">
        <f>IF(SUM(E104:E107)&gt;1,"La somme ne doit pas excéder 100 %","")</f>
        <v/>
      </c>
      <c r="C104" s="39" t="s">
        <v>40</v>
      </c>
      <c r="E104" s="162">
        <v>1</v>
      </c>
      <c r="H104" s="131">
        <f t="shared" ref="H104:S104" si="41">H102*$E104</f>
        <v>0</v>
      </c>
      <c r="I104" s="131">
        <f t="shared" si="41"/>
        <v>0</v>
      </c>
      <c r="J104" s="131">
        <f t="shared" si="41"/>
        <v>0</v>
      </c>
      <c r="K104" s="131">
        <f t="shared" si="41"/>
        <v>0</v>
      </c>
      <c r="L104" s="131">
        <f t="shared" si="41"/>
        <v>0</v>
      </c>
      <c r="M104" s="131">
        <f t="shared" si="41"/>
        <v>0</v>
      </c>
      <c r="N104" s="131">
        <f t="shared" si="41"/>
        <v>0</v>
      </c>
      <c r="O104" s="131">
        <f t="shared" si="41"/>
        <v>0</v>
      </c>
      <c r="P104" s="131">
        <f t="shared" si="41"/>
        <v>0</v>
      </c>
      <c r="Q104" s="131">
        <f t="shared" si="41"/>
        <v>0</v>
      </c>
      <c r="R104" s="131">
        <f t="shared" si="41"/>
        <v>0</v>
      </c>
      <c r="S104" s="131">
        <f t="shared" si="41"/>
        <v>0</v>
      </c>
      <c r="T104" s="186"/>
      <c r="U104" s="132">
        <f>SUM(H104:T104)</f>
        <v>0</v>
      </c>
    </row>
    <row r="105" spans="1:21" ht="15" customHeight="1">
      <c r="B105" s="741"/>
      <c r="C105" s="39" t="s">
        <v>41</v>
      </c>
      <c r="E105" s="162"/>
      <c r="H105" s="131">
        <f>$S55*E105</f>
        <v>0</v>
      </c>
      <c r="I105" s="131">
        <f t="shared" ref="I105:S105" si="42">H102*$E105</f>
        <v>0</v>
      </c>
      <c r="J105" s="131">
        <f t="shared" si="42"/>
        <v>0</v>
      </c>
      <c r="K105" s="131">
        <f t="shared" si="42"/>
        <v>0</v>
      </c>
      <c r="L105" s="131">
        <f t="shared" si="42"/>
        <v>0</v>
      </c>
      <c r="M105" s="131">
        <f t="shared" si="42"/>
        <v>0</v>
      </c>
      <c r="N105" s="131">
        <f t="shared" si="42"/>
        <v>0</v>
      </c>
      <c r="O105" s="131">
        <f t="shared" si="42"/>
        <v>0</v>
      </c>
      <c r="P105" s="131">
        <f t="shared" si="42"/>
        <v>0</v>
      </c>
      <c r="Q105" s="131">
        <f t="shared" si="42"/>
        <v>0</v>
      </c>
      <c r="R105" s="131">
        <f t="shared" si="42"/>
        <v>0</v>
      </c>
      <c r="S105" s="131">
        <f t="shared" si="42"/>
        <v>0</v>
      </c>
      <c r="T105" s="186"/>
      <c r="U105" s="132">
        <f>SUM(H105:T105)</f>
        <v>0</v>
      </c>
    </row>
    <row r="106" spans="1:21" ht="15" customHeight="1">
      <c r="B106" s="741"/>
      <c r="C106" s="39" t="s">
        <v>42</v>
      </c>
      <c r="E106" s="162"/>
      <c r="H106" s="131">
        <f>$R55*E106</f>
        <v>0</v>
      </c>
      <c r="I106" s="131">
        <f>$S55*E106</f>
        <v>0</v>
      </c>
      <c r="J106" s="131">
        <f t="shared" ref="J106:S106" si="43">H102*$E106</f>
        <v>0</v>
      </c>
      <c r="K106" s="131">
        <f t="shared" si="43"/>
        <v>0</v>
      </c>
      <c r="L106" s="131">
        <f t="shared" si="43"/>
        <v>0</v>
      </c>
      <c r="M106" s="131">
        <f t="shared" si="43"/>
        <v>0</v>
      </c>
      <c r="N106" s="131">
        <f t="shared" si="43"/>
        <v>0</v>
      </c>
      <c r="O106" s="131">
        <f t="shared" si="43"/>
        <v>0</v>
      </c>
      <c r="P106" s="131">
        <f t="shared" si="43"/>
        <v>0</v>
      </c>
      <c r="Q106" s="131">
        <f t="shared" si="43"/>
        <v>0</v>
      </c>
      <c r="R106" s="131">
        <f t="shared" si="43"/>
        <v>0</v>
      </c>
      <c r="S106" s="131">
        <f t="shared" si="43"/>
        <v>0</v>
      </c>
      <c r="T106" s="186"/>
      <c r="U106" s="132">
        <f>SUM(H106:T106)</f>
        <v>0</v>
      </c>
    </row>
    <row r="107" spans="1:21" ht="15" customHeight="1">
      <c r="B107" s="741"/>
      <c r="C107" s="39" t="s">
        <v>43</v>
      </c>
      <c r="E107" s="162"/>
      <c r="H107" s="131">
        <f>$Q55*E107</f>
        <v>0</v>
      </c>
      <c r="I107" s="131">
        <f>$R55*E107</f>
        <v>0</v>
      </c>
      <c r="J107" s="131">
        <f>$S55*E107</f>
        <v>0</v>
      </c>
      <c r="K107" s="131">
        <f t="shared" ref="K107:S107" si="44">H102*$E107</f>
        <v>0</v>
      </c>
      <c r="L107" s="131">
        <f t="shared" si="44"/>
        <v>0</v>
      </c>
      <c r="M107" s="131">
        <f t="shared" si="44"/>
        <v>0</v>
      </c>
      <c r="N107" s="131">
        <f t="shared" si="44"/>
        <v>0</v>
      </c>
      <c r="O107" s="131">
        <f t="shared" si="44"/>
        <v>0</v>
      </c>
      <c r="P107" s="131">
        <f t="shared" si="44"/>
        <v>0</v>
      </c>
      <c r="Q107" s="131">
        <f t="shared" si="44"/>
        <v>0</v>
      </c>
      <c r="R107" s="131">
        <f t="shared" si="44"/>
        <v>0</v>
      </c>
      <c r="S107" s="131">
        <f t="shared" si="44"/>
        <v>0</v>
      </c>
      <c r="T107" s="186"/>
      <c r="U107" s="132">
        <f>SUM(H107:T107)</f>
        <v>0</v>
      </c>
    </row>
    <row r="108" spans="1:21" ht="6" customHeight="1" thickBot="1">
      <c r="G108" s="113"/>
      <c r="H108" s="185"/>
      <c r="I108" s="185"/>
      <c r="J108" s="185"/>
      <c r="K108" s="185"/>
      <c r="L108" s="185"/>
      <c r="M108" s="185"/>
      <c r="N108" s="185"/>
      <c r="O108" s="185"/>
      <c r="P108" s="185"/>
      <c r="Q108" s="185"/>
      <c r="R108" s="185"/>
      <c r="S108" s="185"/>
      <c r="T108" s="186"/>
      <c r="U108" s="2"/>
    </row>
    <row r="109" spans="1:21" ht="20.149999999999999" customHeight="1" thickTop="1" thickBot="1">
      <c r="A109" s="477"/>
      <c r="B109" s="129" t="str">
        <f>A15</f>
        <v>Vente de services</v>
      </c>
      <c r="C109" s="461"/>
      <c r="G109" s="113"/>
      <c r="H109" s="469">
        <f>'Hypot.Ventes.Vide'!E89</f>
        <v>0</v>
      </c>
      <c r="I109" s="469">
        <f>'Hypot.Ventes.Vide'!F89</f>
        <v>0</v>
      </c>
      <c r="J109" s="469">
        <f>'Hypot.Ventes.Vide'!G89</f>
        <v>0</v>
      </c>
      <c r="K109" s="469">
        <f>'Hypot.Ventes.Vide'!H89</f>
        <v>0</v>
      </c>
      <c r="L109" s="469">
        <f>'Hypot.Ventes.Vide'!I89</f>
        <v>0</v>
      </c>
      <c r="M109" s="469">
        <f>'Hypot.Ventes.Vide'!J89</f>
        <v>0</v>
      </c>
      <c r="N109" s="469">
        <f>'Hypot.Ventes.Vide'!K89</f>
        <v>0</v>
      </c>
      <c r="O109" s="469">
        <f>'Hypot.Ventes.Vide'!L89</f>
        <v>0</v>
      </c>
      <c r="P109" s="469">
        <f>'Hypot.Ventes.Vide'!M89</f>
        <v>0</v>
      </c>
      <c r="Q109" s="469">
        <f>'Hypot.Ventes.Vide'!N89</f>
        <v>0</v>
      </c>
      <c r="R109" s="469">
        <f>'Hypot.Ventes.Vide'!O89</f>
        <v>0</v>
      </c>
      <c r="S109" s="469">
        <f>'Hypot.Ventes.Vide'!P89</f>
        <v>0</v>
      </c>
      <c r="T109" s="186"/>
      <c r="U109" s="130">
        <f>SUM(H109:T109)</f>
        <v>0</v>
      </c>
    </row>
    <row r="110" spans="1:21" ht="6" customHeight="1" thickTop="1">
      <c r="G110" s="113"/>
      <c r="H110" s="185"/>
      <c r="I110" s="185"/>
      <c r="J110" s="185"/>
      <c r="K110" s="185"/>
      <c r="L110" s="185"/>
      <c r="M110" s="185"/>
      <c r="N110" s="185"/>
      <c r="O110" s="185"/>
      <c r="P110" s="185"/>
      <c r="Q110" s="185"/>
      <c r="R110" s="185"/>
      <c r="S110" s="185"/>
      <c r="T110" s="186"/>
      <c r="U110" s="185"/>
    </row>
    <row r="111" spans="1:21" ht="15" customHeight="1">
      <c r="B111" s="741" t="str">
        <f>IF(SUM(E111:E114)&gt;1,"La somme ne doit pas excéder 100 %","")</f>
        <v/>
      </c>
      <c r="C111" s="39" t="s">
        <v>40</v>
      </c>
      <c r="E111" s="162">
        <v>1</v>
      </c>
      <c r="H111" s="131">
        <f t="shared" ref="H111:S111" si="45">H109*$E111</f>
        <v>0</v>
      </c>
      <c r="I111" s="131">
        <f t="shared" si="45"/>
        <v>0</v>
      </c>
      <c r="J111" s="131">
        <f t="shared" si="45"/>
        <v>0</v>
      </c>
      <c r="K111" s="131">
        <f t="shared" si="45"/>
        <v>0</v>
      </c>
      <c r="L111" s="131">
        <f t="shared" si="45"/>
        <v>0</v>
      </c>
      <c r="M111" s="131">
        <f t="shared" si="45"/>
        <v>0</v>
      </c>
      <c r="N111" s="131">
        <f t="shared" si="45"/>
        <v>0</v>
      </c>
      <c r="O111" s="131">
        <f t="shared" si="45"/>
        <v>0</v>
      </c>
      <c r="P111" s="131">
        <f t="shared" si="45"/>
        <v>0</v>
      </c>
      <c r="Q111" s="131">
        <f t="shared" si="45"/>
        <v>0</v>
      </c>
      <c r="R111" s="131">
        <f t="shared" si="45"/>
        <v>0</v>
      </c>
      <c r="S111" s="131">
        <f t="shared" si="45"/>
        <v>0</v>
      </c>
      <c r="T111" s="186"/>
      <c r="U111" s="132">
        <f>SUM(H111:T111)</f>
        <v>0</v>
      </c>
    </row>
    <row r="112" spans="1:21" ht="15" customHeight="1">
      <c r="B112" s="741"/>
      <c r="C112" s="39" t="s">
        <v>41</v>
      </c>
      <c r="E112" s="162"/>
      <c r="H112" s="131">
        <f>$S62*E112</f>
        <v>0</v>
      </c>
      <c r="I112" s="131">
        <f t="shared" ref="I112:S112" si="46">H109*$E112</f>
        <v>0</v>
      </c>
      <c r="J112" s="131">
        <f t="shared" si="46"/>
        <v>0</v>
      </c>
      <c r="K112" s="131">
        <f t="shared" si="46"/>
        <v>0</v>
      </c>
      <c r="L112" s="131">
        <f t="shared" si="46"/>
        <v>0</v>
      </c>
      <c r="M112" s="131">
        <f t="shared" si="46"/>
        <v>0</v>
      </c>
      <c r="N112" s="131">
        <f t="shared" si="46"/>
        <v>0</v>
      </c>
      <c r="O112" s="131">
        <f t="shared" si="46"/>
        <v>0</v>
      </c>
      <c r="P112" s="131">
        <f t="shared" si="46"/>
        <v>0</v>
      </c>
      <c r="Q112" s="131">
        <f t="shared" si="46"/>
        <v>0</v>
      </c>
      <c r="R112" s="131">
        <f t="shared" si="46"/>
        <v>0</v>
      </c>
      <c r="S112" s="131">
        <f t="shared" si="46"/>
        <v>0</v>
      </c>
      <c r="T112" s="186"/>
      <c r="U112" s="132">
        <f>SUM(H112:T112)</f>
        <v>0</v>
      </c>
    </row>
    <row r="113" spans="1:21" ht="15" customHeight="1">
      <c r="B113" s="741"/>
      <c r="C113" s="39" t="s">
        <v>42</v>
      </c>
      <c r="E113" s="162"/>
      <c r="H113" s="131">
        <f>$R62*E113</f>
        <v>0</v>
      </c>
      <c r="I113" s="131">
        <f>$S62*E113</f>
        <v>0</v>
      </c>
      <c r="J113" s="131">
        <f t="shared" ref="J113:S113" si="47">H109*$E113</f>
        <v>0</v>
      </c>
      <c r="K113" s="131">
        <f t="shared" si="47"/>
        <v>0</v>
      </c>
      <c r="L113" s="131">
        <f t="shared" si="47"/>
        <v>0</v>
      </c>
      <c r="M113" s="131">
        <f t="shared" si="47"/>
        <v>0</v>
      </c>
      <c r="N113" s="131">
        <f t="shared" si="47"/>
        <v>0</v>
      </c>
      <c r="O113" s="131">
        <f t="shared" si="47"/>
        <v>0</v>
      </c>
      <c r="P113" s="131">
        <f t="shared" si="47"/>
        <v>0</v>
      </c>
      <c r="Q113" s="131">
        <f t="shared" si="47"/>
        <v>0</v>
      </c>
      <c r="R113" s="131">
        <f t="shared" si="47"/>
        <v>0</v>
      </c>
      <c r="S113" s="131">
        <f t="shared" si="47"/>
        <v>0</v>
      </c>
      <c r="T113" s="186"/>
      <c r="U113" s="132">
        <f>SUM(H113:T113)</f>
        <v>0</v>
      </c>
    </row>
    <row r="114" spans="1:21" ht="15" customHeight="1">
      <c r="B114" s="741"/>
      <c r="C114" s="39" t="s">
        <v>43</v>
      </c>
      <c r="E114" s="163"/>
      <c r="H114" s="131">
        <f>$Q62*E114</f>
        <v>0</v>
      </c>
      <c r="I114" s="131">
        <f>$R62*E114</f>
        <v>0</v>
      </c>
      <c r="J114" s="131">
        <f>$S62*E114</f>
        <v>0</v>
      </c>
      <c r="K114" s="131">
        <f t="shared" ref="K114:S114" si="48">H109*$E114</f>
        <v>0</v>
      </c>
      <c r="L114" s="131">
        <f t="shared" si="48"/>
        <v>0</v>
      </c>
      <c r="M114" s="131">
        <f t="shared" si="48"/>
        <v>0</v>
      </c>
      <c r="N114" s="131">
        <f t="shared" si="48"/>
        <v>0</v>
      </c>
      <c r="O114" s="131">
        <f t="shared" si="48"/>
        <v>0</v>
      </c>
      <c r="P114" s="131">
        <f t="shared" si="48"/>
        <v>0</v>
      </c>
      <c r="Q114" s="131">
        <f t="shared" si="48"/>
        <v>0</v>
      </c>
      <c r="R114" s="131">
        <f t="shared" si="48"/>
        <v>0</v>
      </c>
      <c r="S114" s="131">
        <f t="shared" si="48"/>
        <v>0</v>
      </c>
      <c r="T114" s="186"/>
      <c r="U114" s="132">
        <f>SUM(H114:T114)</f>
        <v>0</v>
      </c>
    </row>
    <row r="115" spans="1:21" ht="15" customHeight="1" thickBot="1">
      <c r="H115" s="2"/>
      <c r="I115" s="2"/>
      <c r="J115" s="2"/>
      <c r="K115" s="2"/>
      <c r="L115" s="2"/>
      <c r="M115" s="2"/>
      <c r="N115" s="2"/>
      <c r="O115" s="2"/>
      <c r="P115" s="2"/>
      <c r="Q115" s="2"/>
      <c r="R115" s="2"/>
      <c r="S115" s="2"/>
      <c r="T115" s="186"/>
      <c r="U115" s="2"/>
    </row>
    <row r="116" spans="1:21" ht="18" customHeight="1" thickBot="1">
      <c r="F116" s="288" t="s">
        <v>54</v>
      </c>
      <c r="H116" s="133">
        <f t="shared" ref="H116:S116" si="49">SUM(H104:H107)+SUM(H111:H113)</f>
        <v>0</v>
      </c>
      <c r="I116" s="133">
        <f t="shared" si="49"/>
        <v>0</v>
      </c>
      <c r="J116" s="133">
        <f t="shared" si="49"/>
        <v>0</v>
      </c>
      <c r="K116" s="133">
        <f t="shared" si="49"/>
        <v>0</v>
      </c>
      <c r="L116" s="133">
        <f t="shared" si="49"/>
        <v>0</v>
      </c>
      <c r="M116" s="133">
        <f t="shared" si="49"/>
        <v>0</v>
      </c>
      <c r="N116" s="133">
        <f t="shared" si="49"/>
        <v>0</v>
      </c>
      <c r="O116" s="133">
        <f t="shared" si="49"/>
        <v>0</v>
      </c>
      <c r="P116" s="133">
        <f t="shared" si="49"/>
        <v>0</v>
      </c>
      <c r="Q116" s="133">
        <f t="shared" si="49"/>
        <v>0</v>
      </c>
      <c r="R116" s="133">
        <f t="shared" si="49"/>
        <v>0</v>
      </c>
      <c r="S116" s="133">
        <f t="shared" si="49"/>
        <v>0</v>
      </c>
      <c r="T116" s="186"/>
      <c r="U116" s="135">
        <f>SUM(H116:S116)</f>
        <v>0</v>
      </c>
    </row>
    <row r="117" spans="1:21" ht="6" customHeight="1" thickTop="1">
      <c r="T117" s="191"/>
      <c r="U117" s="40"/>
    </row>
    <row r="118" spans="1:21" ht="18" customHeight="1"/>
    <row r="119" spans="1:21" ht="24.5">
      <c r="B119" s="192"/>
      <c r="C119" s="742" t="s">
        <v>55</v>
      </c>
      <c r="D119" s="743"/>
      <c r="E119" s="743"/>
      <c r="F119" s="743"/>
      <c r="G119" s="743"/>
      <c r="H119" s="743"/>
      <c r="I119" s="743"/>
      <c r="M119" s="188"/>
    </row>
    <row r="120" spans="1:21" ht="18" customHeight="1">
      <c r="B120" s="192"/>
      <c r="C120" s="187"/>
      <c r="M120" s="188"/>
    </row>
    <row r="121" spans="1:21" ht="6" customHeight="1">
      <c r="T121" s="476"/>
      <c r="U121" s="40"/>
    </row>
    <row r="122" spans="1:21" ht="18" customHeight="1">
      <c r="A122" s="35"/>
      <c r="B122" s="35"/>
      <c r="C122" s="35"/>
      <c r="D122" s="35"/>
      <c r="E122" s="35"/>
      <c r="F122" s="35"/>
      <c r="G122" s="35"/>
      <c r="H122" s="467">
        <f>H100</f>
        <v>46760</v>
      </c>
      <c r="I122" s="467">
        <f t="shared" ref="I122:S122" si="50">H122+31</f>
        <v>46791</v>
      </c>
      <c r="J122" s="467">
        <f t="shared" si="50"/>
        <v>46822</v>
      </c>
      <c r="K122" s="467">
        <f t="shared" si="50"/>
        <v>46853</v>
      </c>
      <c r="L122" s="467">
        <f t="shared" si="50"/>
        <v>46884</v>
      </c>
      <c r="M122" s="467">
        <f t="shared" si="50"/>
        <v>46915</v>
      </c>
      <c r="N122" s="467">
        <f t="shared" si="50"/>
        <v>46946</v>
      </c>
      <c r="O122" s="467">
        <f t="shared" si="50"/>
        <v>46977</v>
      </c>
      <c r="P122" s="467">
        <f t="shared" si="50"/>
        <v>47008</v>
      </c>
      <c r="Q122" s="467">
        <f t="shared" si="50"/>
        <v>47039</v>
      </c>
      <c r="R122" s="467">
        <f t="shared" si="50"/>
        <v>47070</v>
      </c>
      <c r="S122" s="467">
        <f t="shared" si="50"/>
        <v>47101</v>
      </c>
      <c r="T122" s="186"/>
      <c r="U122" s="468" t="s">
        <v>21</v>
      </c>
    </row>
    <row r="123" spans="1:21" ht="6" customHeight="1" thickBot="1">
      <c r="G123" s="113"/>
      <c r="H123" s="185"/>
      <c r="I123" s="185"/>
      <c r="J123" s="185"/>
      <c r="K123" s="185"/>
      <c r="L123" s="185"/>
      <c r="M123" s="185"/>
      <c r="N123" s="185"/>
      <c r="O123" s="185"/>
      <c r="P123" s="185"/>
      <c r="Q123" s="185"/>
      <c r="R123" s="185"/>
      <c r="S123" s="185"/>
      <c r="T123" s="186"/>
      <c r="U123" s="2"/>
    </row>
    <row r="124" spans="1:21" ht="20.149999999999999" customHeight="1" thickTop="1" thickBot="1">
      <c r="A124" s="477"/>
      <c r="B124" s="164" t="str">
        <f>B77</f>
        <v>Achats de produits/Inventaire</v>
      </c>
      <c r="C124" s="478"/>
      <c r="E124" s="470">
        <v>0</v>
      </c>
      <c r="G124" s="113"/>
      <c r="H124" s="471">
        <f t="shared" ref="H124:S124" si="51">H102*$E124</f>
        <v>0</v>
      </c>
      <c r="I124" s="471">
        <f t="shared" si="51"/>
        <v>0</v>
      </c>
      <c r="J124" s="471">
        <f t="shared" si="51"/>
        <v>0</v>
      </c>
      <c r="K124" s="471">
        <f t="shared" si="51"/>
        <v>0</v>
      </c>
      <c r="L124" s="471">
        <f t="shared" si="51"/>
        <v>0</v>
      </c>
      <c r="M124" s="471">
        <f t="shared" si="51"/>
        <v>0</v>
      </c>
      <c r="N124" s="471">
        <f t="shared" si="51"/>
        <v>0</v>
      </c>
      <c r="O124" s="471">
        <f t="shared" si="51"/>
        <v>0</v>
      </c>
      <c r="P124" s="471">
        <f t="shared" si="51"/>
        <v>0</v>
      </c>
      <c r="Q124" s="471">
        <f t="shared" si="51"/>
        <v>0</v>
      </c>
      <c r="R124" s="471">
        <f t="shared" si="51"/>
        <v>0</v>
      </c>
      <c r="S124" s="471">
        <f t="shared" si="51"/>
        <v>0</v>
      </c>
      <c r="T124" s="186"/>
      <c r="U124" s="130">
        <f>SUM(H124:T124)</f>
        <v>0</v>
      </c>
    </row>
    <row r="125" spans="1:21" ht="6" customHeight="1" thickTop="1">
      <c r="E125" s="42"/>
      <c r="G125" s="113"/>
      <c r="H125" s="185"/>
      <c r="I125" s="185"/>
      <c r="J125" s="185"/>
      <c r="K125" s="185"/>
      <c r="L125" s="185"/>
      <c r="M125" s="185"/>
      <c r="N125" s="185"/>
      <c r="O125" s="185"/>
      <c r="P125" s="185"/>
      <c r="Q125" s="185"/>
      <c r="R125" s="185"/>
      <c r="S125" s="185"/>
      <c r="T125" s="186"/>
      <c r="U125" s="185"/>
    </row>
    <row r="126" spans="1:21" ht="15" customHeight="1">
      <c r="B126" s="741" t="str">
        <f>IF(SUM(E126:E127)&gt;1,"La somme ne doit pas excéder 100 %","") &amp; IF(E124&gt;1,"Ne doit pas excéder 100%","")</f>
        <v/>
      </c>
      <c r="C126" s="179" t="s">
        <v>40</v>
      </c>
      <c r="E126" s="162">
        <v>1</v>
      </c>
      <c r="H126" s="131">
        <f t="shared" ref="H126:S126" si="52">H124*$E126</f>
        <v>0</v>
      </c>
      <c r="I126" s="131">
        <f t="shared" si="52"/>
        <v>0</v>
      </c>
      <c r="J126" s="131">
        <f t="shared" si="52"/>
        <v>0</v>
      </c>
      <c r="K126" s="131">
        <f t="shared" si="52"/>
        <v>0</v>
      </c>
      <c r="L126" s="131">
        <f t="shared" si="52"/>
        <v>0</v>
      </c>
      <c r="M126" s="131">
        <f t="shared" si="52"/>
        <v>0</v>
      </c>
      <c r="N126" s="131">
        <f t="shared" si="52"/>
        <v>0</v>
      </c>
      <c r="O126" s="131">
        <f t="shared" si="52"/>
        <v>0</v>
      </c>
      <c r="P126" s="131">
        <f t="shared" si="52"/>
        <v>0</v>
      </c>
      <c r="Q126" s="131">
        <f t="shared" si="52"/>
        <v>0</v>
      </c>
      <c r="R126" s="131">
        <f t="shared" si="52"/>
        <v>0</v>
      </c>
      <c r="S126" s="131">
        <f t="shared" si="52"/>
        <v>0</v>
      </c>
      <c r="T126" s="186"/>
      <c r="U126" s="132">
        <f>SUM(H126:T126)</f>
        <v>0</v>
      </c>
    </row>
    <row r="127" spans="1:21" ht="15" customHeight="1">
      <c r="B127" s="741"/>
      <c r="C127" s="179" t="s">
        <v>41</v>
      </c>
      <c r="E127" s="162"/>
      <c r="H127" s="131">
        <f>S77*E127</f>
        <v>0</v>
      </c>
      <c r="I127" s="131">
        <f t="shared" ref="I127:S127" si="53">H124*$E127</f>
        <v>0</v>
      </c>
      <c r="J127" s="131">
        <f t="shared" si="53"/>
        <v>0</v>
      </c>
      <c r="K127" s="131">
        <f t="shared" si="53"/>
        <v>0</v>
      </c>
      <c r="L127" s="131">
        <f t="shared" si="53"/>
        <v>0</v>
      </c>
      <c r="M127" s="131">
        <f t="shared" si="53"/>
        <v>0</v>
      </c>
      <c r="N127" s="131">
        <f t="shared" si="53"/>
        <v>0</v>
      </c>
      <c r="O127" s="131">
        <f t="shared" si="53"/>
        <v>0</v>
      </c>
      <c r="P127" s="131">
        <f t="shared" si="53"/>
        <v>0</v>
      </c>
      <c r="Q127" s="131">
        <f t="shared" si="53"/>
        <v>0</v>
      </c>
      <c r="R127" s="131">
        <f t="shared" si="53"/>
        <v>0</v>
      </c>
      <c r="S127" s="131">
        <f t="shared" si="53"/>
        <v>0</v>
      </c>
      <c r="T127" s="186"/>
      <c r="U127" s="132">
        <f>SUM(H127:T127)</f>
        <v>0</v>
      </c>
    </row>
    <row r="128" spans="1:21" ht="15" customHeight="1" thickBot="1">
      <c r="B128" s="672"/>
      <c r="C128" s="39"/>
      <c r="D128" s="39"/>
      <c r="E128" s="39"/>
      <c r="H128" s="2"/>
      <c r="I128" s="2"/>
      <c r="J128" s="2"/>
      <c r="K128" s="2"/>
      <c r="L128" s="2"/>
      <c r="M128" s="2"/>
      <c r="N128" s="2"/>
      <c r="O128" s="2"/>
      <c r="P128" s="2"/>
      <c r="Q128" s="2"/>
      <c r="R128" s="2"/>
      <c r="S128" s="2"/>
      <c r="T128" s="186"/>
      <c r="U128" s="2"/>
    </row>
    <row r="129" spans="1:21" ht="18" customHeight="1" thickBot="1">
      <c r="B129" s="672"/>
      <c r="C129" s="39"/>
      <c r="F129" s="288" t="s">
        <v>48</v>
      </c>
      <c r="H129" s="133">
        <f t="shared" ref="H129:S129" si="54">SUM(H126:H127)</f>
        <v>0</v>
      </c>
      <c r="I129" s="133">
        <f t="shared" si="54"/>
        <v>0</v>
      </c>
      <c r="J129" s="133">
        <f t="shared" si="54"/>
        <v>0</v>
      </c>
      <c r="K129" s="133">
        <f t="shared" si="54"/>
        <v>0</v>
      </c>
      <c r="L129" s="133">
        <f t="shared" si="54"/>
        <v>0</v>
      </c>
      <c r="M129" s="133">
        <f t="shared" si="54"/>
        <v>0</v>
      </c>
      <c r="N129" s="133">
        <f t="shared" si="54"/>
        <v>0</v>
      </c>
      <c r="O129" s="133">
        <f t="shared" si="54"/>
        <v>0</v>
      </c>
      <c r="P129" s="133">
        <f t="shared" si="54"/>
        <v>0</v>
      </c>
      <c r="Q129" s="133">
        <f t="shared" si="54"/>
        <v>0</v>
      </c>
      <c r="R129" s="133">
        <f t="shared" si="54"/>
        <v>0</v>
      </c>
      <c r="S129" s="134">
        <f t="shared" si="54"/>
        <v>0</v>
      </c>
      <c r="T129" s="186"/>
      <c r="U129" s="135">
        <f>SUM(H129:S129)</f>
        <v>0</v>
      </c>
    </row>
    <row r="130" spans="1:21" ht="15" customHeight="1" thickTop="1">
      <c r="B130" s="138"/>
      <c r="C130" s="39"/>
      <c r="E130" s="39"/>
      <c r="H130" s="2"/>
      <c r="I130" s="2"/>
      <c r="J130" s="2"/>
      <c r="K130" s="2"/>
      <c r="L130" s="2"/>
      <c r="M130" s="2"/>
      <c r="N130" s="2"/>
      <c r="O130" s="2"/>
      <c r="P130" s="2"/>
      <c r="Q130" s="2"/>
      <c r="R130" s="2"/>
      <c r="S130" s="2"/>
      <c r="T130" s="186"/>
      <c r="U130" s="2"/>
    </row>
    <row r="131" spans="1:21" ht="6" customHeight="1" thickBot="1">
      <c r="E131" s="42"/>
      <c r="G131" s="113"/>
      <c r="H131" s="185"/>
      <c r="I131" s="185"/>
      <c r="J131" s="185"/>
      <c r="K131" s="185"/>
      <c r="L131" s="185"/>
      <c r="M131" s="185"/>
      <c r="N131" s="185"/>
      <c r="O131" s="185"/>
      <c r="P131" s="185"/>
      <c r="Q131" s="185"/>
      <c r="R131" s="185"/>
      <c r="S131" s="185"/>
      <c r="T131" s="186"/>
      <c r="U131" s="2"/>
    </row>
    <row r="132" spans="1:21" ht="20.149999999999999" customHeight="1" thickTop="1" thickBot="1">
      <c r="A132" s="477"/>
      <c r="B132" s="164" t="str">
        <f>B85</f>
        <v>Sous-traitance</v>
      </c>
      <c r="C132" s="479" t="str">
        <f>C85</f>
        <v>Produits</v>
      </c>
      <c r="E132" s="470"/>
      <c r="G132" s="113"/>
      <c r="H132" s="471">
        <f t="shared" ref="H132:S132" si="55">H102*$E132</f>
        <v>0</v>
      </c>
      <c r="I132" s="471">
        <f t="shared" si="55"/>
        <v>0</v>
      </c>
      <c r="J132" s="471">
        <f t="shared" si="55"/>
        <v>0</v>
      </c>
      <c r="K132" s="471">
        <f t="shared" si="55"/>
        <v>0</v>
      </c>
      <c r="L132" s="471">
        <f t="shared" si="55"/>
        <v>0</v>
      </c>
      <c r="M132" s="471">
        <f t="shared" si="55"/>
        <v>0</v>
      </c>
      <c r="N132" s="471">
        <f t="shared" si="55"/>
        <v>0</v>
      </c>
      <c r="O132" s="471">
        <f t="shared" si="55"/>
        <v>0</v>
      </c>
      <c r="P132" s="471">
        <f t="shared" si="55"/>
        <v>0</v>
      </c>
      <c r="Q132" s="471">
        <f t="shared" si="55"/>
        <v>0</v>
      </c>
      <c r="R132" s="471">
        <f t="shared" si="55"/>
        <v>0</v>
      </c>
      <c r="S132" s="471">
        <f t="shared" si="55"/>
        <v>0</v>
      </c>
      <c r="T132" s="186"/>
      <c r="U132" s="130">
        <f>SUM(H132:T132)</f>
        <v>0</v>
      </c>
    </row>
    <row r="133" spans="1:21" ht="20.149999999999999" customHeight="1" thickTop="1" thickBot="1">
      <c r="A133" s="477"/>
      <c r="B133" s="164" t="str">
        <f>B86</f>
        <v>Sous-traitance</v>
      </c>
      <c r="C133" s="479" t="str">
        <f>C86</f>
        <v>Services</v>
      </c>
      <c r="E133" s="470"/>
      <c r="G133" s="113"/>
      <c r="H133" s="471">
        <f t="shared" ref="H133:S133" si="56">H109*$E133</f>
        <v>0</v>
      </c>
      <c r="I133" s="471">
        <f t="shared" si="56"/>
        <v>0</v>
      </c>
      <c r="J133" s="471">
        <f t="shared" si="56"/>
        <v>0</v>
      </c>
      <c r="K133" s="471">
        <f t="shared" si="56"/>
        <v>0</v>
      </c>
      <c r="L133" s="471">
        <f t="shared" si="56"/>
        <v>0</v>
      </c>
      <c r="M133" s="471">
        <f t="shared" si="56"/>
        <v>0</v>
      </c>
      <c r="N133" s="471">
        <f t="shared" si="56"/>
        <v>0</v>
      </c>
      <c r="O133" s="471">
        <f t="shared" si="56"/>
        <v>0</v>
      </c>
      <c r="P133" s="471">
        <f t="shared" si="56"/>
        <v>0</v>
      </c>
      <c r="Q133" s="471">
        <f t="shared" si="56"/>
        <v>0</v>
      </c>
      <c r="R133" s="471">
        <f t="shared" si="56"/>
        <v>0</v>
      </c>
      <c r="S133" s="471">
        <f t="shared" si="56"/>
        <v>0</v>
      </c>
      <c r="T133" s="186"/>
      <c r="U133" s="130">
        <f>SUM(H133:T133)</f>
        <v>0</v>
      </c>
    </row>
    <row r="134" spans="1:21" ht="6" customHeight="1" thickTop="1">
      <c r="G134" s="113"/>
      <c r="H134" s="185"/>
      <c r="I134" s="185"/>
      <c r="J134" s="185"/>
      <c r="K134" s="185"/>
      <c r="L134" s="185"/>
      <c r="M134" s="185"/>
      <c r="N134" s="185"/>
      <c r="O134" s="185"/>
      <c r="P134" s="185"/>
      <c r="Q134" s="185"/>
      <c r="R134" s="185"/>
      <c r="S134" s="185"/>
      <c r="T134" s="186"/>
      <c r="U134" s="185"/>
    </row>
    <row r="135" spans="1:21" ht="15" customHeight="1">
      <c r="B135" s="741" t="str">
        <f>IF(SUM(E135:E136)&gt;1,"La somme ne doit pas excéder 100 %","") &amp; IF(OR(E133&gt;1,E132&gt;1),"Ne doit pas excéder 100%","")</f>
        <v/>
      </c>
      <c r="C135" s="179" t="s">
        <v>40</v>
      </c>
      <c r="E135" s="162">
        <v>1</v>
      </c>
      <c r="H135" s="131">
        <f t="shared" ref="H135:S135" si="57">(H132+H133)*$E135</f>
        <v>0</v>
      </c>
      <c r="I135" s="131">
        <f t="shared" si="57"/>
        <v>0</v>
      </c>
      <c r="J135" s="131">
        <f t="shared" si="57"/>
        <v>0</v>
      </c>
      <c r="K135" s="131">
        <f t="shared" si="57"/>
        <v>0</v>
      </c>
      <c r="L135" s="131">
        <f t="shared" si="57"/>
        <v>0</v>
      </c>
      <c r="M135" s="131">
        <f t="shared" si="57"/>
        <v>0</v>
      </c>
      <c r="N135" s="131">
        <f t="shared" si="57"/>
        <v>0</v>
      </c>
      <c r="O135" s="131">
        <f t="shared" si="57"/>
        <v>0</v>
      </c>
      <c r="P135" s="131">
        <f t="shared" si="57"/>
        <v>0</v>
      </c>
      <c r="Q135" s="131">
        <f t="shared" si="57"/>
        <v>0</v>
      </c>
      <c r="R135" s="131">
        <f t="shared" si="57"/>
        <v>0</v>
      </c>
      <c r="S135" s="131">
        <f t="shared" si="57"/>
        <v>0</v>
      </c>
      <c r="T135" s="186"/>
      <c r="U135" s="132">
        <f>SUM(H135:S135)</f>
        <v>0</v>
      </c>
    </row>
    <row r="136" spans="1:21" ht="15" customHeight="1">
      <c r="B136" s="741"/>
      <c r="C136" s="179" t="s">
        <v>41</v>
      </c>
      <c r="E136" s="162"/>
      <c r="H136" s="131">
        <f>(S85+S86)*E136</f>
        <v>0</v>
      </c>
      <c r="I136" s="131">
        <f t="shared" ref="I136:S136" si="58">(H132+H133)*$E136</f>
        <v>0</v>
      </c>
      <c r="J136" s="131">
        <f t="shared" si="58"/>
        <v>0</v>
      </c>
      <c r="K136" s="131">
        <f t="shared" si="58"/>
        <v>0</v>
      </c>
      <c r="L136" s="131">
        <f t="shared" si="58"/>
        <v>0</v>
      </c>
      <c r="M136" s="131">
        <f t="shared" si="58"/>
        <v>0</v>
      </c>
      <c r="N136" s="131">
        <f t="shared" si="58"/>
        <v>0</v>
      </c>
      <c r="O136" s="131">
        <f t="shared" si="58"/>
        <v>0</v>
      </c>
      <c r="P136" s="131">
        <f t="shared" si="58"/>
        <v>0</v>
      </c>
      <c r="Q136" s="131">
        <f t="shared" si="58"/>
        <v>0</v>
      </c>
      <c r="R136" s="131">
        <f t="shared" si="58"/>
        <v>0</v>
      </c>
      <c r="S136" s="131">
        <f t="shared" si="58"/>
        <v>0</v>
      </c>
      <c r="T136" s="186"/>
      <c r="U136" s="132">
        <f>SUM(H136:S136)</f>
        <v>0</v>
      </c>
    </row>
    <row r="137" spans="1:21" ht="15" customHeight="1" thickBot="1">
      <c r="H137" s="2"/>
      <c r="I137" s="2"/>
      <c r="J137" s="2"/>
      <c r="K137" s="2"/>
      <c r="L137" s="2"/>
      <c r="M137" s="2"/>
      <c r="N137" s="2"/>
      <c r="O137" s="2"/>
      <c r="P137" s="2"/>
      <c r="Q137" s="2"/>
      <c r="R137" s="2"/>
      <c r="S137" s="2"/>
      <c r="T137" s="186"/>
      <c r="U137" s="2"/>
    </row>
    <row r="138" spans="1:21" ht="18" customHeight="1" thickBot="1">
      <c r="F138" s="288" t="s">
        <v>50</v>
      </c>
      <c r="H138" s="133">
        <f t="shared" ref="H138:S138" si="59">SUM(H135:H136)</f>
        <v>0</v>
      </c>
      <c r="I138" s="133">
        <f t="shared" si="59"/>
        <v>0</v>
      </c>
      <c r="J138" s="133">
        <f t="shared" si="59"/>
        <v>0</v>
      </c>
      <c r="K138" s="133">
        <f t="shared" si="59"/>
        <v>0</v>
      </c>
      <c r="L138" s="133">
        <f t="shared" si="59"/>
        <v>0</v>
      </c>
      <c r="M138" s="133">
        <f t="shared" si="59"/>
        <v>0</v>
      </c>
      <c r="N138" s="133">
        <f t="shared" si="59"/>
        <v>0</v>
      </c>
      <c r="O138" s="133">
        <f t="shared" si="59"/>
        <v>0</v>
      </c>
      <c r="P138" s="133">
        <f t="shared" si="59"/>
        <v>0</v>
      </c>
      <c r="Q138" s="133">
        <f t="shared" si="59"/>
        <v>0</v>
      </c>
      <c r="R138" s="133">
        <f t="shared" si="59"/>
        <v>0</v>
      </c>
      <c r="S138" s="134">
        <f t="shared" si="59"/>
        <v>0</v>
      </c>
      <c r="T138" s="186"/>
      <c r="U138" s="135">
        <f>SUM(H138:S138)</f>
        <v>0</v>
      </c>
    </row>
    <row r="139" spans="1:21" ht="6" customHeight="1" thickTop="1">
      <c r="T139" s="191"/>
    </row>
  </sheetData>
  <sheetProtection algorithmName="SHA-512" hashValue="aPPcaer+55CiCyM4VhmrmApb9ibhvVQC0q2TiR/kDeKh/tcsIjK5XZTWvCmw4i4HrXh/KCtR9aDttRhfctabOA==" saltValue="tDd9I4tzt9Mkq1vmdkpAtg==" spinCount="100000" sheet="1" objects="1" scenarios="1" selectLockedCells="1"/>
  <mergeCells count="24">
    <mergeCell ref="C72:I72"/>
    <mergeCell ref="A8:C8"/>
    <mergeCell ref="A15:C15"/>
    <mergeCell ref="A30:C30"/>
    <mergeCell ref="N95:U95"/>
    <mergeCell ref="B10:B13"/>
    <mergeCell ref="B17:B20"/>
    <mergeCell ref="B57:B60"/>
    <mergeCell ref="B64:B67"/>
    <mergeCell ref="B88:B89"/>
    <mergeCell ref="B79:B80"/>
    <mergeCell ref="B41:B42"/>
    <mergeCell ref="B32:B33"/>
    <mergeCell ref="N1:U1"/>
    <mergeCell ref="C3:I3"/>
    <mergeCell ref="C25:I25"/>
    <mergeCell ref="N48:U48"/>
    <mergeCell ref="C50:I50"/>
    <mergeCell ref="B111:B114"/>
    <mergeCell ref="B126:B127"/>
    <mergeCell ref="B135:B136"/>
    <mergeCell ref="C97:I97"/>
    <mergeCell ref="C119:I119"/>
    <mergeCell ref="B104:B107"/>
  </mergeCells>
  <conditionalFormatting sqref="B10:B13">
    <cfRule type="cellIs" dxfId="86" priority="22" operator="notEqual">
      <formula>""</formula>
    </cfRule>
  </conditionalFormatting>
  <conditionalFormatting sqref="B17:B20">
    <cfRule type="cellIs" dxfId="85" priority="21" operator="notEqual">
      <formula>""</formula>
    </cfRule>
  </conditionalFormatting>
  <conditionalFormatting sqref="B32">
    <cfRule type="cellIs" dxfId="84" priority="10" operator="notEqual">
      <formula>""</formula>
    </cfRule>
  </conditionalFormatting>
  <conditionalFormatting sqref="B41">
    <cfRule type="cellIs" dxfId="83" priority="9" operator="notEqual">
      <formula>""</formula>
    </cfRule>
  </conditionalFormatting>
  <conditionalFormatting sqref="B57:B60">
    <cfRule type="cellIs" dxfId="82" priority="19" operator="notEqual">
      <formula>""</formula>
    </cfRule>
  </conditionalFormatting>
  <conditionalFormatting sqref="B64:B67">
    <cfRule type="cellIs" dxfId="81" priority="18" operator="notEqual">
      <formula>""</formula>
    </cfRule>
  </conditionalFormatting>
  <conditionalFormatting sqref="B79">
    <cfRule type="cellIs" dxfId="80" priority="8" operator="notEqual">
      <formula>""</formula>
    </cfRule>
  </conditionalFormatting>
  <conditionalFormatting sqref="B88">
    <cfRule type="cellIs" dxfId="79" priority="5" operator="notEqual">
      <formula>""</formula>
    </cfRule>
  </conditionalFormatting>
  <conditionalFormatting sqref="B104:B107">
    <cfRule type="cellIs" dxfId="78" priority="17" operator="notEqual">
      <formula>""</formula>
    </cfRule>
  </conditionalFormatting>
  <conditionalFormatting sqref="B111:B114">
    <cfRule type="cellIs" dxfId="77" priority="16" operator="notEqual">
      <formula>""</formula>
    </cfRule>
  </conditionalFormatting>
  <conditionalFormatting sqref="B126">
    <cfRule type="cellIs" dxfId="76" priority="7" operator="notEqual">
      <formula>""</formula>
    </cfRule>
  </conditionalFormatting>
  <conditionalFormatting sqref="B128:B129">
    <cfRule type="cellIs" dxfId="75" priority="15" operator="notEqual">
      <formula>""</formula>
    </cfRule>
  </conditionalFormatting>
  <conditionalFormatting sqref="B135">
    <cfRule type="cellIs" dxfId="74" priority="6" operator="notEqual">
      <formula>""</formula>
    </cfRule>
  </conditionalFormatting>
  <conditionalFormatting sqref="E77">
    <cfRule type="cellIs" dxfId="73" priority="4" operator="greaterThan">
      <formula>1</formula>
    </cfRule>
  </conditionalFormatting>
  <conditionalFormatting sqref="E85:E86">
    <cfRule type="cellIs" dxfId="72" priority="3" operator="greaterThan">
      <formula>1</formula>
    </cfRule>
  </conditionalFormatting>
  <conditionalFormatting sqref="E124">
    <cfRule type="cellIs" dxfId="71" priority="2" operator="greaterThan">
      <formula>1</formula>
    </cfRule>
  </conditionalFormatting>
  <conditionalFormatting sqref="E132:E133">
    <cfRule type="cellIs" dxfId="70" priority="1" operator="greaterThan">
      <formula>1</formula>
    </cfRule>
  </conditionalFormatting>
  <dataValidations count="1">
    <dataValidation type="decimal" allowBlank="1" showInputMessage="1" showErrorMessage="1" error="Pas plus de 100 %" sqref="E65:E67" xr:uid="{E9E9FEDE-72D1-4387-96E3-260E989ADE19}">
      <formula1>0</formula1>
      <formula2>100</formula2>
    </dataValidation>
  </dataValidations>
  <printOptions horizontalCentered="1" verticalCentered="1"/>
  <pageMargins left="0.19685039370078741" right="0.19685039370078741" top="0.47244094488188981" bottom="0.19685039370078741" header="0.31496062992125984" footer="0.19685039370078741"/>
  <pageSetup scale="80" fitToHeight="3" orientation="landscape" r:id="rId1"/>
  <headerFooter alignWithMargins="0"/>
  <rowBreaks count="2" manualBreakCount="2">
    <brk id="45" max="16383" man="1"/>
    <brk id="9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7">
    <pageSetUpPr fitToPage="1"/>
  </sheetPr>
  <dimension ref="A1:AE115"/>
  <sheetViews>
    <sheetView showGridLines="0" workbookViewId="0">
      <selection activeCell="H11" sqref="H11"/>
    </sheetView>
  </sheetViews>
  <sheetFormatPr baseColWidth="10" defaultColWidth="9.1796875" defaultRowHeight="12.5"/>
  <cols>
    <col min="1" max="1" width="2.453125" style="2" customWidth="1"/>
    <col min="2" max="2" width="1.54296875" style="2" customWidth="1"/>
    <col min="3" max="3" width="20.453125" style="2" customWidth="1"/>
    <col min="4" max="4" width="10.54296875" style="2" customWidth="1"/>
    <col min="5" max="5" width="4.453125" style="2" customWidth="1"/>
    <col min="6" max="6" width="1.36328125" style="2" customWidth="1"/>
    <col min="7" max="9" width="10.453125" style="2" customWidth="1"/>
    <col min="10" max="10" width="10.7265625" style="2" customWidth="1"/>
    <col min="11" max="18" width="10.453125" style="2" customWidth="1"/>
    <col min="19" max="19" width="1.453125" style="2" customWidth="1"/>
    <col min="20" max="20" width="10.54296875" style="2" customWidth="1"/>
    <col min="21" max="22" width="10.54296875" style="2" hidden="1" customWidth="1"/>
    <col min="23" max="23" width="24.26953125" style="2" customWidth="1"/>
    <col min="24" max="24" width="9.1796875" style="2" hidden="1" customWidth="1"/>
    <col min="25" max="25" width="9.1796875" style="2" customWidth="1"/>
    <col min="26" max="26" width="24.1796875" style="2" customWidth="1"/>
    <col min="27" max="16384" width="9.1796875" style="2"/>
  </cols>
  <sheetData>
    <row r="1" spans="1:31" ht="36.75" customHeight="1" thickBot="1">
      <c r="A1" s="640"/>
      <c r="B1" s="757" t="str">
        <f>CoûtFin!B1</f>
        <v>Nom d'entreprise</v>
      </c>
      <c r="C1" s="757"/>
      <c r="D1" s="757"/>
      <c r="E1" s="757"/>
      <c r="F1" s="757"/>
      <c r="G1" s="757"/>
      <c r="H1" s="757"/>
      <c r="I1" s="757"/>
      <c r="J1" s="639"/>
      <c r="K1" s="197" t="s">
        <v>56</v>
      </c>
      <c r="L1" s="197"/>
      <c r="M1" s="197"/>
      <c r="N1" s="197"/>
      <c r="O1" s="197"/>
      <c r="P1" s="197"/>
      <c r="Q1" s="197"/>
      <c r="R1" s="197"/>
      <c r="S1" s="5"/>
    </row>
    <row r="2" spans="1:31" ht="14.25" customHeight="1">
      <c r="A2" s="6"/>
      <c r="S2" s="7"/>
    </row>
    <row r="3" spans="1:31" ht="23.25" customHeight="1">
      <c r="A3" s="6"/>
      <c r="B3" s="198"/>
      <c r="C3" s="199" t="s">
        <v>57</v>
      </c>
      <c r="D3" s="199"/>
      <c r="S3" s="7"/>
    </row>
    <row r="4" spans="1:31" ht="11.25" customHeight="1" thickBot="1">
      <c r="A4" s="6"/>
      <c r="G4" s="310">
        <v>1</v>
      </c>
      <c r="H4" s="310">
        <v>2</v>
      </c>
      <c r="I4" s="310">
        <v>3</v>
      </c>
      <c r="J4" s="310">
        <v>4</v>
      </c>
      <c r="K4" s="310">
        <v>5</v>
      </c>
      <c r="L4" s="310">
        <v>6</v>
      </c>
      <c r="M4" s="310">
        <v>7</v>
      </c>
      <c r="N4" s="310">
        <v>8</v>
      </c>
      <c r="O4" s="310">
        <v>9</v>
      </c>
      <c r="P4" s="310">
        <v>10</v>
      </c>
      <c r="Q4" s="310">
        <v>11</v>
      </c>
      <c r="R4" s="310">
        <v>12</v>
      </c>
      <c r="S4" s="7"/>
    </row>
    <row r="5" spans="1:31" s="11" customFormat="1" ht="18" customHeight="1" thickBot="1">
      <c r="A5" s="10"/>
      <c r="G5" s="128">
        <f>date_demarrage</f>
        <v>46023</v>
      </c>
      <c r="H5" s="128">
        <f>DATE(YEAR(G5),MONTH(G5)+1,1)</f>
        <v>46054</v>
      </c>
      <c r="I5" s="128">
        <f t="shared" ref="I5:R5" si="0">DATE(YEAR(H5),MONTH(H5)+1,1)</f>
        <v>46082</v>
      </c>
      <c r="J5" s="128">
        <f t="shared" si="0"/>
        <v>46113</v>
      </c>
      <c r="K5" s="128">
        <f t="shared" si="0"/>
        <v>46143</v>
      </c>
      <c r="L5" s="128">
        <f t="shared" si="0"/>
        <v>46174</v>
      </c>
      <c r="M5" s="128">
        <f t="shared" si="0"/>
        <v>46204</v>
      </c>
      <c r="N5" s="128">
        <f t="shared" si="0"/>
        <v>46235</v>
      </c>
      <c r="O5" s="128">
        <f t="shared" si="0"/>
        <v>46266</v>
      </c>
      <c r="P5" s="128">
        <f t="shared" si="0"/>
        <v>46296</v>
      </c>
      <c r="Q5" s="128">
        <f t="shared" si="0"/>
        <v>46327</v>
      </c>
      <c r="R5" s="128">
        <f t="shared" si="0"/>
        <v>46357</v>
      </c>
      <c r="S5" s="12"/>
      <c r="T5" s="13" t="s">
        <v>21</v>
      </c>
      <c r="U5" s="418"/>
      <c r="X5" s="2"/>
    </row>
    <row r="6" spans="1:31" ht="6" customHeight="1">
      <c r="A6" s="6"/>
      <c r="S6" s="14"/>
      <c r="T6" s="15"/>
    </row>
    <row r="7" spans="1:31" ht="16.5" customHeight="1">
      <c r="A7" s="6"/>
      <c r="B7" s="16"/>
      <c r="C7" s="4" t="s">
        <v>58</v>
      </c>
      <c r="D7" s="4"/>
      <c r="E7" s="17"/>
      <c r="G7" s="131">
        <f>'Vts&amp;Achts'!H22</f>
        <v>0</v>
      </c>
      <c r="H7" s="131">
        <f>'Vts&amp;Achts'!I22</f>
        <v>0</v>
      </c>
      <c r="I7" s="131">
        <f>'Vts&amp;Achts'!J22</f>
        <v>0</v>
      </c>
      <c r="J7" s="131">
        <f>'Vts&amp;Achts'!K22</f>
        <v>0</v>
      </c>
      <c r="K7" s="131">
        <f>'Vts&amp;Achts'!L22</f>
        <v>0</v>
      </c>
      <c r="L7" s="131">
        <f>'Vts&amp;Achts'!M22</f>
        <v>0</v>
      </c>
      <c r="M7" s="131">
        <f>'Vts&amp;Achts'!N22</f>
        <v>0</v>
      </c>
      <c r="N7" s="131">
        <f>'Vts&amp;Achts'!O22</f>
        <v>0</v>
      </c>
      <c r="O7" s="131">
        <f>'Vts&amp;Achts'!P22</f>
        <v>0</v>
      </c>
      <c r="P7" s="131">
        <f>'Vts&amp;Achts'!Q22</f>
        <v>0</v>
      </c>
      <c r="Q7" s="131">
        <f>'Vts&amp;Achts'!R22</f>
        <v>0</v>
      </c>
      <c r="R7" s="131">
        <f>'Vts&amp;Achts'!S22</f>
        <v>0</v>
      </c>
      <c r="S7" s="14"/>
      <c r="T7" s="140">
        <f t="shared" ref="T7:T11" si="1">SUM(G7:R7)</f>
        <v>0</v>
      </c>
    </row>
    <row r="8" spans="1:31" ht="15" customHeight="1">
      <c r="A8" s="6"/>
      <c r="B8" s="18"/>
      <c r="C8" s="2" t="s">
        <v>59</v>
      </c>
      <c r="E8" s="19"/>
      <c r="G8" s="131">
        <f>ROUND(G69*CoûtFin!$M$22,0)</f>
        <v>0</v>
      </c>
      <c r="H8" s="131">
        <f>ROUND(H69*CoûtFin!$M$22,0)</f>
        <v>0</v>
      </c>
      <c r="I8" s="131">
        <f>ROUND(I69*CoûtFin!$M$22,0)</f>
        <v>0</v>
      </c>
      <c r="J8" s="131">
        <f>ROUND(J69*CoûtFin!$M$22,0)</f>
        <v>0</v>
      </c>
      <c r="K8" s="131">
        <f>ROUND(K69*CoûtFin!$M$22,0)</f>
        <v>0</v>
      </c>
      <c r="L8" s="131">
        <f>ROUND(L69*CoûtFin!$M$22,0)</f>
        <v>0</v>
      </c>
      <c r="M8" s="131">
        <f>ROUND(M69*CoûtFin!$M$22,0)</f>
        <v>0</v>
      </c>
      <c r="N8" s="131">
        <f>ROUND(N69*CoûtFin!$M$22,0)</f>
        <v>0</v>
      </c>
      <c r="O8" s="131">
        <f>ROUND(O69*CoûtFin!$M$22,0)</f>
        <v>0</v>
      </c>
      <c r="P8" s="131">
        <f>ROUND(P69*CoûtFin!$M$22,0)</f>
        <v>0</v>
      </c>
      <c r="Q8" s="131">
        <f>ROUND(Q69*CoûtFin!$M$22,0)</f>
        <v>0</v>
      </c>
      <c r="R8" s="131">
        <f>ROUND(R69*CoûtFin!$M$22,0)</f>
        <v>0</v>
      </c>
      <c r="S8" s="14"/>
      <c r="T8" s="140">
        <f t="shared" si="1"/>
        <v>0</v>
      </c>
    </row>
    <row r="9" spans="1:31" ht="15" customHeight="1">
      <c r="A9" s="6"/>
      <c r="B9" s="18"/>
      <c r="C9" s="2" t="s">
        <v>13</v>
      </c>
      <c r="E9" s="19"/>
      <c r="G9" s="416">
        <f t="shared" ref="G9:R9" si="2">VLOOKUP(G4,subventions,2,FALSE)</f>
        <v>0</v>
      </c>
      <c r="H9" s="416">
        <f t="shared" si="2"/>
        <v>0</v>
      </c>
      <c r="I9" s="416">
        <f t="shared" si="2"/>
        <v>0</v>
      </c>
      <c r="J9" s="416">
        <f t="shared" si="2"/>
        <v>0</v>
      </c>
      <c r="K9" s="416">
        <f t="shared" si="2"/>
        <v>0</v>
      </c>
      <c r="L9" s="416">
        <f t="shared" si="2"/>
        <v>0</v>
      </c>
      <c r="M9" s="416">
        <f t="shared" si="2"/>
        <v>0</v>
      </c>
      <c r="N9" s="416">
        <f t="shared" si="2"/>
        <v>0</v>
      </c>
      <c r="O9" s="416">
        <f t="shared" si="2"/>
        <v>0</v>
      </c>
      <c r="P9" s="416">
        <f t="shared" si="2"/>
        <v>0</v>
      </c>
      <c r="Q9" s="416">
        <f t="shared" si="2"/>
        <v>0</v>
      </c>
      <c r="R9" s="416">
        <f t="shared" si="2"/>
        <v>0</v>
      </c>
      <c r="S9" s="14"/>
      <c r="T9" s="140">
        <f t="shared" si="1"/>
        <v>0</v>
      </c>
      <c r="AC9"/>
      <c r="AD9"/>
      <c r="AE9"/>
    </row>
    <row r="10" spans="1:31" ht="15" customHeight="1">
      <c r="A10" s="6"/>
      <c r="B10" s="18"/>
      <c r="C10" s="2" t="s">
        <v>60</v>
      </c>
      <c r="E10" s="19"/>
      <c r="G10" s="416">
        <f>VLOOKUP(G4,empr_cal!$CJ$18:$CK$137,2,FALSE)</f>
        <v>0</v>
      </c>
      <c r="H10" s="416">
        <f>VLOOKUP(H4,empr_cal!$CJ$18:$CK$137,2,FALSE)</f>
        <v>0</v>
      </c>
      <c r="I10" s="416">
        <f>VLOOKUP(I4,empr_cal!$CJ$18:$CK$137,2,FALSE)</f>
        <v>0</v>
      </c>
      <c r="J10" s="416">
        <f>VLOOKUP(J4,empr_cal!$CJ$18:$CK$137,2,FALSE)</f>
        <v>0</v>
      </c>
      <c r="K10" s="416">
        <f>VLOOKUP(K4,empr_cal!$CJ$18:$CK$137,2,FALSE)</f>
        <v>0</v>
      </c>
      <c r="L10" s="416">
        <f>VLOOKUP(L4,empr_cal!$CJ$18:$CK$137,2,FALSE)</f>
        <v>0</v>
      </c>
      <c r="M10" s="416">
        <f>VLOOKUP(M4,empr_cal!$CJ$18:$CK$137,2,FALSE)</f>
        <v>0</v>
      </c>
      <c r="N10" s="416">
        <f>VLOOKUP(N4,empr_cal!$CJ$18:$CK$137,2,FALSE)</f>
        <v>0</v>
      </c>
      <c r="O10" s="416">
        <f>VLOOKUP(O4,empr_cal!$CJ$18:$CK$137,2,FALSE)</f>
        <v>0</v>
      </c>
      <c r="P10" s="416">
        <f>VLOOKUP(P4,empr_cal!$CJ$18:$CK$137,2,FALSE)</f>
        <v>0</v>
      </c>
      <c r="Q10" s="416">
        <f>VLOOKUP(Q4,empr_cal!$CJ$18:$CK$137,2,FALSE)</f>
        <v>0</v>
      </c>
      <c r="R10" s="416">
        <f>VLOOKUP(R4,empr_cal!$CJ$18:$CK$137,2,FALSE)</f>
        <v>0</v>
      </c>
      <c r="S10" s="14"/>
      <c r="T10" s="140">
        <f t="shared" si="1"/>
        <v>0</v>
      </c>
      <c r="AC10"/>
      <c r="AD10"/>
      <c r="AE10"/>
    </row>
    <row r="11" spans="1:31" ht="15" customHeight="1">
      <c r="A11" s="6"/>
      <c r="B11" s="8"/>
      <c r="C11" s="170" t="s">
        <v>510</v>
      </c>
      <c r="D11" s="20"/>
      <c r="E11" s="21"/>
      <c r="G11" s="416">
        <f>CoûtFin!F9</f>
        <v>0</v>
      </c>
      <c r="H11" s="161"/>
      <c r="I11" s="161"/>
      <c r="J11" s="161"/>
      <c r="K11" s="161"/>
      <c r="L11" s="161"/>
      <c r="M11" s="161"/>
      <c r="N11" s="161"/>
      <c r="O11" s="161"/>
      <c r="P11" s="161"/>
      <c r="Q11" s="161"/>
      <c r="R11" s="161"/>
      <c r="S11" s="14"/>
      <c r="T11" s="140">
        <f t="shared" si="1"/>
        <v>0</v>
      </c>
      <c r="AC11"/>
      <c r="AD11"/>
      <c r="AE11"/>
    </row>
    <row r="12" spans="1:31" ht="5.25" customHeight="1" thickBot="1">
      <c r="A12" s="6"/>
      <c r="B12" s="22"/>
      <c r="C12" s="22"/>
      <c r="D12" s="22"/>
      <c r="E12" s="22"/>
      <c r="F12" s="22"/>
      <c r="G12" s="22"/>
      <c r="H12" s="22"/>
      <c r="I12" s="22"/>
      <c r="J12" s="22"/>
      <c r="K12" s="22"/>
      <c r="L12" s="22"/>
      <c r="M12" s="22"/>
      <c r="N12" s="22"/>
      <c r="O12" s="22"/>
      <c r="P12" s="22"/>
      <c r="Q12" s="22"/>
      <c r="R12" s="22"/>
      <c r="S12" s="14"/>
      <c r="T12" s="393"/>
      <c r="U12" s="22"/>
      <c r="AC12"/>
      <c r="AD12"/>
      <c r="AE12"/>
    </row>
    <row r="13" spans="1:31" ht="21" customHeight="1" thickTop="1" thickBot="1">
      <c r="A13" s="6"/>
      <c r="D13" s="97" t="s">
        <v>61</v>
      </c>
      <c r="E13" s="23"/>
      <c r="F13" s="23"/>
      <c r="G13" s="136">
        <f t="shared" ref="G13:R13" si="3">SUM(G6:G12)</f>
        <v>0</v>
      </c>
      <c r="H13" s="136">
        <f t="shared" si="3"/>
        <v>0</v>
      </c>
      <c r="I13" s="136">
        <f t="shared" si="3"/>
        <v>0</v>
      </c>
      <c r="J13" s="136">
        <f t="shared" si="3"/>
        <v>0</v>
      </c>
      <c r="K13" s="136">
        <f t="shared" si="3"/>
        <v>0</v>
      </c>
      <c r="L13" s="136">
        <f t="shared" si="3"/>
        <v>0</v>
      </c>
      <c r="M13" s="136">
        <f t="shared" si="3"/>
        <v>0</v>
      </c>
      <c r="N13" s="136">
        <f t="shared" si="3"/>
        <v>0</v>
      </c>
      <c r="O13" s="136">
        <f t="shared" si="3"/>
        <v>0</v>
      </c>
      <c r="P13" s="136">
        <f t="shared" si="3"/>
        <v>0</v>
      </c>
      <c r="Q13" s="136">
        <f t="shared" si="3"/>
        <v>0</v>
      </c>
      <c r="R13" s="137">
        <f t="shared" si="3"/>
        <v>0</v>
      </c>
      <c r="S13" s="14"/>
      <c r="T13" s="143">
        <f>SUM(T6:T12)</f>
        <v>0</v>
      </c>
      <c r="AC13"/>
      <c r="AD13"/>
      <c r="AE13"/>
    </row>
    <row r="14" spans="1:31" ht="13.5" customHeight="1" thickTop="1">
      <c r="A14" s="6"/>
      <c r="S14" s="14"/>
      <c r="T14" s="144"/>
      <c r="AC14"/>
      <c r="AD14"/>
      <c r="AE14"/>
    </row>
    <row r="15" spans="1:31" ht="12.75" customHeight="1">
      <c r="A15" s="6"/>
      <c r="C15" s="756" t="s">
        <v>62</v>
      </c>
      <c r="D15" s="756"/>
      <c r="E15" s="756"/>
      <c r="F15" s="167"/>
      <c r="S15" s="14"/>
      <c r="T15" s="18"/>
      <c r="AC15"/>
      <c r="AD15"/>
      <c r="AE15"/>
    </row>
    <row r="16" spans="1:31" ht="15" customHeight="1">
      <c r="A16" s="6"/>
      <c r="B16" s="16"/>
      <c r="C16" s="606" t="str">
        <f>CoûtFin!B12</f>
        <v>Équipement de fabrication</v>
      </c>
      <c r="D16" s="606"/>
      <c r="E16" s="17"/>
      <c r="G16" s="161"/>
      <c r="H16" s="161"/>
      <c r="I16" s="161"/>
      <c r="J16" s="161"/>
      <c r="K16" s="161"/>
      <c r="L16" s="161"/>
      <c r="M16" s="161"/>
      <c r="N16" s="161"/>
      <c r="O16" s="161"/>
      <c r="P16" s="161"/>
      <c r="Q16" s="161"/>
      <c r="R16" s="166"/>
      <c r="S16" s="14"/>
      <c r="T16" s="140">
        <f t="shared" ref="T16:T22" si="4">SUM(G16:R16)</f>
        <v>0</v>
      </c>
      <c r="W16" s="758" t="str">
        <f>IF(SUM(X16:X22)&gt;0,"Il semble manquer des frais inscrits dans ''CoûtFin''","")</f>
        <v/>
      </c>
      <c r="X16" s="501">
        <f>IF((T16-CoûtFin!C12)&lt;0,1,0)</f>
        <v>0</v>
      </c>
      <c r="AC16"/>
      <c r="AD16"/>
      <c r="AE16"/>
    </row>
    <row r="17" spans="1:31" ht="15" customHeight="1">
      <c r="A17" s="6"/>
      <c r="B17" s="18"/>
      <c r="C17" s="2" t="str">
        <f>CoûtFin!B13</f>
        <v>Équipement informatique</v>
      </c>
      <c r="E17" s="19"/>
      <c r="G17" s="161"/>
      <c r="H17" s="161"/>
      <c r="I17" s="161"/>
      <c r="J17" s="161"/>
      <c r="K17" s="161"/>
      <c r="L17" s="161"/>
      <c r="M17" s="161"/>
      <c r="N17" s="161"/>
      <c r="O17" s="161"/>
      <c r="P17" s="161"/>
      <c r="Q17" s="161"/>
      <c r="R17" s="166"/>
      <c r="S17" s="14"/>
      <c r="T17" s="140">
        <f t="shared" si="4"/>
        <v>0</v>
      </c>
      <c r="W17" s="759"/>
      <c r="X17" s="501">
        <f>IF((T17-CoûtFin!C13)&lt;0,1,0)</f>
        <v>0</v>
      </c>
      <c r="AC17"/>
      <c r="AD17"/>
      <c r="AE17"/>
    </row>
    <row r="18" spans="1:31" ht="15" customHeight="1">
      <c r="A18" s="6"/>
      <c r="B18" s="18"/>
      <c r="C18" s="2" t="str">
        <f>CoûtFin!B14</f>
        <v xml:space="preserve">Équipement de bureau </v>
      </c>
      <c r="E18" s="19"/>
      <c r="G18" s="161"/>
      <c r="H18" s="161"/>
      <c r="I18" s="161"/>
      <c r="J18" s="161"/>
      <c r="K18" s="161"/>
      <c r="L18" s="161"/>
      <c r="M18" s="161"/>
      <c r="N18" s="161"/>
      <c r="O18" s="161"/>
      <c r="P18" s="161"/>
      <c r="Q18" s="161"/>
      <c r="R18" s="166"/>
      <c r="S18" s="14"/>
      <c r="T18" s="140">
        <f t="shared" si="4"/>
        <v>0</v>
      </c>
      <c r="W18" s="759"/>
      <c r="X18" s="501">
        <f>IF((T18-CoûtFin!C14)&lt;0,1,0)</f>
        <v>0</v>
      </c>
      <c r="AC18"/>
      <c r="AD18"/>
      <c r="AE18"/>
    </row>
    <row r="19" spans="1:31" ht="15" customHeight="1">
      <c r="A19" s="6"/>
      <c r="B19" s="18"/>
      <c r="C19" s="2" t="str">
        <f>CoûtFin!B15</f>
        <v>Amélioration locatives</v>
      </c>
      <c r="E19" s="19"/>
      <c r="G19" s="161"/>
      <c r="H19" s="161"/>
      <c r="I19" s="161"/>
      <c r="J19" s="161"/>
      <c r="K19" s="161"/>
      <c r="L19" s="161"/>
      <c r="M19" s="161"/>
      <c r="N19" s="161"/>
      <c r="O19" s="161"/>
      <c r="P19" s="161"/>
      <c r="Q19" s="161"/>
      <c r="R19" s="166"/>
      <c r="S19" s="14"/>
      <c r="T19" s="140">
        <f t="shared" si="4"/>
        <v>0</v>
      </c>
      <c r="W19" s="759"/>
      <c r="X19" s="501">
        <f>IF((T19-CoûtFin!C15)&lt;0,1,0)</f>
        <v>0</v>
      </c>
      <c r="AC19"/>
      <c r="AD19"/>
      <c r="AE19"/>
    </row>
    <row r="20" spans="1:31" ht="15" customHeight="1">
      <c r="A20" s="6"/>
      <c r="B20" s="18"/>
      <c r="C20" s="2" t="str">
        <f>CoûtFin!B16</f>
        <v>Bâtiment et terrain</v>
      </c>
      <c r="E20" s="19"/>
      <c r="G20" s="161"/>
      <c r="H20" s="656"/>
      <c r="I20" s="161"/>
      <c r="J20" s="161"/>
      <c r="K20" s="161"/>
      <c r="L20" s="161"/>
      <c r="M20" s="161"/>
      <c r="N20" s="161"/>
      <c r="O20" s="161"/>
      <c r="P20" s="161"/>
      <c r="Q20" s="161"/>
      <c r="R20" s="166"/>
      <c r="S20" s="14"/>
      <c r="T20" s="140">
        <f>SUM(G20:R20)</f>
        <v>0</v>
      </c>
      <c r="W20" s="759"/>
      <c r="X20" s="501">
        <f>IF((T20-CoûtFin!C16)&lt;0,1,0)</f>
        <v>0</v>
      </c>
      <c r="AC20"/>
      <c r="AD20"/>
      <c r="AE20"/>
    </row>
    <row r="21" spans="1:31" ht="15" customHeight="1">
      <c r="A21" s="6"/>
      <c r="B21" s="18"/>
      <c r="C21" s="2" t="str">
        <f>CoûtFin!B17</f>
        <v>Matériel roulant</v>
      </c>
      <c r="E21" s="19"/>
      <c r="G21" s="161"/>
      <c r="H21" s="161"/>
      <c r="I21" s="161"/>
      <c r="J21" s="161"/>
      <c r="K21" s="161"/>
      <c r="L21" s="161"/>
      <c r="M21" s="161"/>
      <c r="N21" s="161"/>
      <c r="O21" s="161"/>
      <c r="P21" s="161"/>
      <c r="Q21" s="161"/>
      <c r="R21" s="166"/>
      <c r="S21" s="14"/>
      <c r="T21" s="140">
        <f t="shared" si="4"/>
        <v>0</v>
      </c>
      <c r="W21" s="759"/>
      <c r="X21" s="501">
        <f>IF((T21-CoûtFin!C17)&lt;0,1,0)</f>
        <v>0</v>
      </c>
      <c r="AC21"/>
      <c r="AD21"/>
      <c r="AE21"/>
    </row>
    <row r="22" spans="1:31" ht="15" customHeight="1">
      <c r="A22" s="6"/>
      <c r="B22" s="8"/>
      <c r="C22" s="607" t="str">
        <f>CoûtFin!B19</f>
        <v>Actifs intangibles</v>
      </c>
      <c r="D22" s="607"/>
      <c r="E22" s="21"/>
      <c r="G22" s="161"/>
      <c r="H22" s="161"/>
      <c r="I22" s="161"/>
      <c r="J22" s="161"/>
      <c r="K22" s="161"/>
      <c r="L22" s="161"/>
      <c r="M22" s="161"/>
      <c r="N22" s="161"/>
      <c r="O22" s="161"/>
      <c r="P22" s="161"/>
      <c r="Q22" s="161"/>
      <c r="R22" s="166"/>
      <c r="S22" s="14"/>
      <c r="T22" s="140">
        <f t="shared" si="4"/>
        <v>0</v>
      </c>
      <c r="W22" s="759"/>
      <c r="X22" s="501">
        <f>IF((T22-CoûtFin!C27)&lt;0,1,0)</f>
        <v>0</v>
      </c>
      <c r="AC22"/>
      <c r="AD22"/>
      <c r="AE22"/>
    </row>
    <row r="23" spans="1:31" ht="15" customHeight="1">
      <c r="A23" s="6"/>
      <c r="C23" s="756" t="s">
        <v>63</v>
      </c>
      <c r="D23" s="756"/>
      <c r="E23" s="756"/>
      <c r="F23" s="167"/>
      <c r="S23" s="14"/>
      <c r="T23" s="18"/>
    </row>
    <row r="24" spans="1:31" ht="15" customHeight="1">
      <c r="A24" s="6"/>
      <c r="B24" s="16"/>
      <c r="C24" s="4" t="str">
        <f>'Vts&amp;Achts'!A30</f>
        <v>Achats de produits/Inventaire</v>
      </c>
      <c r="D24" s="4"/>
      <c r="E24" s="17"/>
      <c r="G24" s="131">
        <f>'Vts&amp;Achts'!H35+CoûtFin!C8+BilPréProj!G14</f>
        <v>0</v>
      </c>
      <c r="H24" s="131">
        <f>'Vts&amp;Achts'!I35</f>
        <v>0</v>
      </c>
      <c r="I24" s="131">
        <f>'Vts&amp;Achts'!J35</f>
        <v>0</v>
      </c>
      <c r="J24" s="131">
        <f>'Vts&amp;Achts'!K35</f>
        <v>0</v>
      </c>
      <c r="K24" s="131">
        <f>'Vts&amp;Achts'!L35</f>
        <v>0</v>
      </c>
      <c r="L24" s="131">
        <f>'Vts&amp;Achts'!M35</f>
        <v>0</v>
      </c>
      <c r="M24" s="131">
        <f>'Vts&amp;Achts'!N35</f>
        <v>0</v>
      </c>
      <c r="N24" s="131">
        <f>'Vts&amp;Achts'!O35</f>
        <v>0</v>
      </c>
      <c r="O24" s="131">
        <f>'Vts&amp;Achts'!P35</f>
        <v>0</v>
      </c>
      <c r="P24" s="131">
        <f>'Vts&amp;Achts'!Q35</f>
        <v>0</v>
      </c>
      <c r="Q24" s="131">
        <f>'Vts&amp;Achts'!R35</f>
        <v>0</v>
      </c>
      <c r="R24" s="131">
        <f>'Vts&amp;Achts'!S35</f>
        <v>0</v>
      </c>
      <c r="S24" s="14"/>
      <c r="T24" s="140">
        <f>SUM(G24:R24)</f>
        <v>0</v>
      </c>
    </row>
    <row r="25" spans="1:31" ht="15" customHeight="1">
      <c r="A25" s="6"/>
      <c r="B25" s="18"/>
      <c r="C25" s="169" t="s">
        <v>491</v>
      </c>
      <c r="E25" s="19"/>
      <c r="G25" s="161"/>
      <c r="H25" s="161"/>
      <c r="I25" s="161"/>
      <c r="J25" s="161"/>
      <c r="K25" s="161"/>
      <c r="L25" s="161"/>
      <c r="M25" s="161"/>
      <c r="N25" s="161"/>
      <c r="O25" s="161"/>
      <c r="P25" s="161"/>
      <c r="Q25" s="161"/>
      <c r="R25" s="161"/>
      <c r="S25" s="14"/>
      <c r="T25" s="140">
        <f>SUM(G25:R25)</f>
        <v>0</v>
      </c>
    </row>
    <row r="26" spans="1:31" ht="15" customHeight="1">
      <c r="A26" s="6"/>
      <c r="B26" s="8"/>
      <c r="C26" s="20" t="str">
        <f>'Vts&amp;Achts'!B39</f>
        <v>Sous-traitance</v>
      </c>
      <c r="D26" s="20"/>
      <c r="E26" s="21"/>
      <c r="G26" s="131">
        <f>'Vts&amp;Achts'!H44</f>
        <v>0</v>
      </c>
      <c r="H26" s="131">
        <f>'Vts&amp;Achts'!I44</f>
        <v>0</v>
      </c>
      <c r="I26" s="131">
        <f>'Vts&amp;Achts'!J44</f>
        <v>0</v>
      </c>
      <c r="J26" s="131">
        <f>'Vts&amp;Achts'!K44</f>
        <v>0</v>
      </c>
      <c r="K26" s="131">
        <f>'Vts&amp;Achts'!L44</f>
        <v>0</v>
      </c>
      <c r="L26" s="131">
        <f>'Vts&amp;Achts'!M44</f>
        <v>0</v>
      </c>
      <c r="M26" s="131">
        <f>'Vts&amp;Achts'!N44</f>
        <v>0</v>
      </c>
      <c r="N26" s="131">
        <f>'Vts&amp;Achts'!O44</f>
        <v>0</v>
      </c>
      <c r="O26" s="131">
        <f>'Vts&amp;Achts'!P44</f>
        <v>0</v>
      </c>
      <c r="P26" s="131">
        <f>'Vts&amp;Achts'!Q44</f>
        <v>0</v>
      </c>
      <c r="Q26" s="131">
        <f>'Vts&amp;Achts'!R44</f>
        <v>0</v>
      </c>
      <c r="R26" s="131">
        <f>'Vts&amp;Achts'!S44</f>
        <v>0</v>
      </c>
      <c r="S26" s="14"/>
      <c r="T26" s="140">
        <f>SUM(G26:R26)</f>
        <v>0</v>
      </c>
    </row>
    <row r="27" spans="1:31" ht="15" customHeight="1">
      <c r="A27" s="6"/>
      <c r="C27" s="756" t="s">
        <v>15</v>
      </c>
      <c r="D27" s="756"/>
      <c r="E27" s="756"/>
      <c r="F27" s="167"/>
      <c r="S27" s="14"/>
      <c r="T27" s="18"/>
    </row>
    <row r="28" spans="1:31" ht="15" customHeight="1">
      <c r="A28" s="6"/>
      <c r="B28" s="16"/>
      <c r="C28" s="4" t="s">
        <v>64</v>
      </c>
      <c r="D28" s="4"/>
      <c r="E28" s="17"/>
      <c r="G28" s="161"/>
      <c r="H28" s="161"/>
      <c r="I28" s="161"/>
      <c r="J28" s="161"/>
      <c r="K28" s="161"/>
      <c r="L28" s="161"/>
      <c r="M28" s="161"/>
      <c r="N28" s="161"/>
      <c r="O28" s="161"/>
      <c r="P28" s="161"/>
      <c r="Q28" s="161"/>
      <c r="R28" s="161"/>
      <c r="S28" s="14"/>
      <c r="T28" s="140">
        <f t="shared" ref="T28:T40" si="5">SUM(G28:R28)</f>
        <v>0</v>
      </c>
    </row>
    <row r="29" spans="1:31" ht="15" customHeight="1">
      <c r="A29" s="6"/>
      <c r="B29" s="18"/>
      <c r="C29" s="2" t="s">
        <v>65</v>
      </c>
      <c r="E29" s="19"/>
      <c r="G29" s="161"/>
      <c r="H29" s="161"/>
      <c r="I29" s="161"/>
      <c r="J29" s="161"/>
      <c r="K29" s="161"/>
      <c r="L29" s="161"/>
      <c r="M29" s="161"/>
      <c r="N29" s="161"/>
      <c r="O29" s="161"/>
      <c r="P29" s="161"/>
      <c r="Q29" s="161"/>
      <c r="R29" s="161"/>
      <c r="S29" s="14"/>
      <c r="T29" s="140">
        <f t="shared" si="5"/>
        <v>0</v>
      </c>
    </row>
    <row r="30" spans="1:31" ht="15" customHeight="1">
      <c r="A30" s="6"/>
      <c r="B30" s="18"/>
      <c r="C30" s="2" t="s">
        <v>66</v>
      </c>
      <c r="E30" s="173">
        <v>0.15</v>
      </c>
      <c r="G30" s="168">
        <f t="shared" ref="G30:R30" si="6">ROUND(((G28+G29)*$E$30),0)</f>
        <v>0</v>
      </c>
      <c r="H30" s="168">
        <f t="shared" si="6"/>
        <v>0</v>
      </c>
      <c r="I30" s="168">
        <f t="shared" si="6"/>
        <v>0</v>
      </c>
      <c r="J30" s="168">
        <f t="shared" si="6"/>
        <v>0</v>
      </c>
      <c r="K30" s="168">
        <f t="shared" si="6"/>
        <v>0</v>
      </c>
      <c r="L30" s="168">
        <f t="shared" si="6"/>
        <v>0</v>
      </c>
      <c r="M30" s="168">
        <f t="shared" si="6"/>
        <v>0</v>
      </c>
      <c r="N30" s="168">
        <f t="shared" si="6"/>
        <v>0</v>
      </c>
      <c r="O30" s="168">
        <f t="shared" si="6"/>
        <v>0</v>
      </c>
      <c r="P30" s="168">
        <f t="shared" si="6"/>
        <v>0</v>
      </c>
      <c r="Q30" s="168">
        <f t="shared" si="6"/>
        <v>0</v>
      </c>
      <c r="R30" s="168">
        <f t="shared" si="6"/>
        <v>0</v>
      </c>
      <c r="S30" s="14"/>
      <c r="T30" s="140">
        <f t="shared" si="5"/>
        <v>0</v>
      </c>
      <c r="W30" s="758" t="str">
        <f>IF(SUM(X30:X40)&gt;0,"Il semble manquer des frais inscrits dans ''CoûtFin''","")</f>
        <v/>
      </c>
      <c r="X30" s="501">
        <f>IF((T30-CoûtFin!M4)&lt;0,1,0)</f>
        <v>0</v>
      </c>
    </row>
    <row r="31" spans="1:31" ht="15" customHeight="1">
      <c r="A31" s="6"/>
      <c r="B31" s="18"/>
      <c r="C31" s="169" t="str">
        <f>CoûtFin!L5</f>
        <v>Loyer (incluant électricité + chauffage)</v>
      </c>
      <c r="D31" s="169"/>
      <c r="E31" s="19"/>
      <c r="G31" s="161"/>
      <c r="H31" s="161"/>
      <c r="I31" s="161"/>
      <c r="J31" s="161"/>
      <c r="K31" s="161"/>
      <c r="L31" s="161"/>
      <c r="M31" s="161"/>
      <c r="N31" s="161"/>
      <c r="O31" s="161"/>
      <c r="P31" s="161"/>
      <c r="Q31" s="161"/>
      <c r="R31" s="161"/>
      <c r="S31" s="14"/>
      <c r="T31" s="140">
        <f t="shared" si="5"/>
        <v>0</v>
      </c>
      <c r="W31" s="758"/>
      <c r="X31" s="501">
        <f>IF((T31-CoûtFin!M5)&lt;0,1,0)</f>
        <v>0</v>
      </c>
    </row>
    <row r="32" spans="1:31" ht="15" customHeight="1">
      <c r="A32" s="6"/>
      <c r="B32" s="18"/>
      <c r="C32" s="169" t="str">
        <f>CoûtFin!L6</f>
        <v>Assurances commerciales</v>
      </c>
      <c r="D32" s="169"/>
      <c r="E32" s="19"/>
      <c r="G32" s="161"/>
      <c r="H32" s="161"/>
      <c r="I32" s="161"/>
      <c r="J32" s="161"/>
      <c r="K32" s="161"/>
      <c r="L32" s="161"/>
      <c r="M32" s="161"/>
      <c r="N32" s="161"/>
      <c r="O32" s="161"/>
      <c r="P32" s="161"/>
      <c r="Q32" s="161"/>
      <c r="R32" s="161"/>
      <c r="S32" s="14"/>
      <c r="T32" s="140">
        <f t="shared" si="5"/>
        <v>0</v>
      </c>
      <c r="W32" s="758"/>
      <c r="X32" s="501">
        <f>IF((T32-CoûtFin!M6)&lt;0,1,0)</f>
        <v>0</v>
      </c>
    </row>
    <row r="33" spans="1:24" ht="15" customHeight="1">
      <c r="A33" s="6"/>
      <c r="B33" s="18"/>
      <c r="C33" s="169" t="str">
        <f>CoûtFin!L7</f>
        <v>Taxes / enregistrement / permis</v>
      </c>
      <c r="D33" s="169"/>
      <c r="E33" s="19"/>
      <c r="G33" s="161"/>
      <c r="H33" s="161"/>
      <c r="I33" s="161"/>
      <c r="J33" s="161"/>
      <c r="K33" s="161"/>
      <c r="L33" s="161"/>
      <c r="M33" s="161"/>
      <c r="N33" s="161"/>
      <c r="O33" s="161"/>
      <c r="P33" s="161"/>
      <c r="Q33" s="161"/>
      <c r="R33" s="166"/>
      <c r="S33" s="14"/>
      <c r="T33" s="140">
        <f t="shared" si="5"/>
        <v>0</v>
      </c>
      <c r="W33" s="758"/>
      <c r="X33" s="501">
        <f>IF((T33-CoûtFin!M7)&lt;0,1,0)</f>
        <v>0</v>
      </c>
    </row>
    <row r="34" spans="1:24" ht="15" customHeight="1">
      <c r="A34" s="6"/>
      <c r="B34" s="18"/>
      <c r="C34" s="169" t="str">
        <f>CoûtFin!L8</f>
        <v>Entretien et réparations</v>
      </c>
      <c r="D34" s="169"/>
      <c r="E34" s="19"/>
      <c r="G34" s="161"/>
      <c r="H34" s="161"/>
      <c r="I34" s="161"/>
      <c r="J34" s="161"/>
      <c r="K34" s="161"/>
      <c r="L34" s="161"/>
      <c r="M34" s="161"/>
      <c r="N34" s="161"/>
      <c r="O34" s="161"/>
      <c r="P34" s="161"/>
      <c r="Q34" s="161"/>
      <c r="R34" s="166"/>
      <c r="S34" s="14"/>
      <c r="T34" s="140">
        <f t="shared" si="5"/>
        <v>0</v>
      </c>
      <c r="W34" s="758"/>
      <c r="X34" s="501">
        <f>IF((T34-CoûtFin!M8)&lt;0,1,0)</f>
        <v>0</v>
      </c>
    </row>
    <row r="35" spans="1:24" ht="15" customHeight="1">
      <c r="A35" s="6"/>
      <c r="B35" s="18"/>
      <c r="C35" s="169" t="str">
        <f>CoûtFin!L9</f>
        <v>Abonnements et cotisations</v>
      </c>
      <c r="D35" s="169"/>
      <c r="E35" s="19"/>
      <c r="G35" s="161"/>
      <c r="H35" s="161"/>
      <c r="I35" s="161"/>
      <c r="J35" s="161"/>
      <c r="K35" s="161"/>
      <c r="L35" s="161"/>
      <c r="M35" s="161"/>
      <c r="N35" s="161"/>
      <c r="O35" s="161"/>
      <c r="P35" s="161"/>
      <c r="Q35" s="161"/>
      <c r="R35" s="166"/>
      <c r="S35" s="14"/>
      <c r="T35" s="140">
        <f t="shared" si="5"/>
        <v>0</v>
      </c>
      <c r="W35" s="758"/>
      <c r="X35" s="501">
        <f>IF((T35-CoûtFin!M9)&lt;0,1,0)</f>
        <v>0</v>
      </c>
    </row>
    <row r="36" spans="1:24" ht="15" customHeight="1">
      <c r="A36" s="6"/>
      <c r="B36" s="18"/>
      <c r="C36" s="169" t="str">
        <f>CoûtFin!L10</f>
        <v>Honoraires professionnels</v>
      </c>
      <c r="D36" s="169"/>
      <c r="E36" s="19"/>
      <c r="G36" s="161"/>
      <c r="H36" s="161"/>
      <c r="I36" s="161"/>
      <c r="J36" s="161"/>
      <c r="K36" s="161"/>
      <c r="L36" s="161"/>
      <c r="M36" s="161"/>
      <c r="N36" s="161"/>
      <c r="O36" s="161"/>
      <c r="P36" s="161"/>
      <c r="Q36" s="161"/>
      <c r="R36" s="161"/>
      <c r="S36" s="14"/>
      <c r="T36" s="140">
        <f t="shared" si="5"/>
        <v>0</v>
      </c>
      <c r="W36" s="758"/>
      <c r="X36" s="501">
        <f>IF((T36-CoûtFin!M10)&lt;0,1,0)</f>
        <v>0</v>
      </c>
    </row>
    <row r="37" spans="1:24" ht="15" customHeight="1">
      <c r="A37" s="6"/>
      <c r="B37" s="18"/>
      <c r="C37" s="169" t="str">
        <f>CoûtFin!L11</f>
        <v>Fournitures de bureau</v>
      </c>
      <c r="D37" s="169"/>
      <c r="E37" s="19"/>
      <c r="G37" s="161"/>
      <c r="H37" s="161"/>
      <c r="I37" s="161"/>
      <c r="J37" s="161"/>
      <c r="K37" s="161"/>
      <c r="L37" s="161"/>
      <c r="M37" s="161"/>
      <c r="N37" s="161"/>
      <c r="O37" s="161"/>
      <c r="P37" s="161"/>
      <c r="Q37" s="161"/>
      <c r="R37" s="161"/>
      <c r="S37" s="14"/>
      <c r="T37" s="140">
        <f t="shared" si="5"/>
        <v>0</v>
      </c>
      <c r="W37" s="758"/>
      <c r="X37" s="501">
        <f>IF((T37-CoûtFin!M11)&lt;0,1,0)</f>
        <v>0</v>
      </c>
    </row>
    <row r="38" spans="1:24" ht="15" customHeight="1">
      <c r="A38" s="6"/>
      <c r="B38" s="18"/>
      <c r="C38" s="169" t="str">
        <f>CoûtFin!L12</f>
        <v>Télécommunications</v>
      </c>
      <c r="D38" s="169"/>
      <c r="E38" s="19"/>
      <c r="G38" s="161"/>
      <c r="H38" s="161"/>
      <c r="I38" s="161"/>
      <c r="J38" s="161"/>
      <c r="K38" s="161"/>
      <c r="L38" s="161"/>
      <c r="M38" s="161"/>
      <c r="N38" s="161"/>
      <c r="O38" s="161"/>
      <c r="P38" s="161"/>
      <c r="Q38" s="161"/>
      <c r="R38" s="161"/>
      <c r="S38" s="14"/>
      <c r="T38" s="140">
        <f>SUM(G38:R38)</f>
        <v>0</v>
      </c>
      <c r="W38" s="758"/>
      <c r="X38" s="501">
        <f>IF((T38-CoûtFin!M12)&lt;0,1,0)</f>
        <v>0</v>
      </c>
    </row>
    <row r="39" spans="1:24" ht="15" customHeight="1">
      <c r="A39" s="6"/>
      <c r="B39" s="18"/>
      <c r="C39" s="169" t="str">
        <f>CoûtFin!L13</f>
        <v>Informatique et formation</v>
      </c>
      <c r="D39" s="169"/>
      <c r="E39" s="19"/>
      <c r="G39" s="161"/>
      <c r="H39" s="161"/>
      <c r="I39" s="161"/>
      <c r="J39" s="161"/>
      <c r="K39" s="161"/>
      <c r="L39" s="161"/>
      <c r="M39" s="161"/>
      <c r="N39" s="161"/>
      <c r="O39" s="161"/>
      <c r="P39" s="161"/>
      <c r="Q39" s="161"/>
      <c r="R39" s="166"/>
      <c r="S39" s="14"/>
      <c r="T39" s="140">
        <f t="shared" si="5"/>
        <v>0</v>
      </c>
      <c r="W39" s="758"/>
      <c r="X39" s="501">
        <f>IF((T39-CoûtFin!M13)&lt;0,1,0)</f>
        <v>0</v>
      </c>
    </row>
    <row r="40" spans="1:24" ht="15" customHeight="1">
      <c r="A40" s="6"/>
      <c r="B40" s="8"/>
      <c r="C40" s="651" t="str">
        <f>CoûtFin!L14</f>
        <v>Hébergement web / Logiciels</v>
      </c>
      <c r="D40" s="20"/>
      <c r="E40" s="21"/>
      <c r="G40" s="161"/>
      <c r="H40" s="161"/>
      <c r="I40" s="161"/>
      <c r="J40" s="161"/>
      <c r="K40" s="161"/>
      <c r="L40" s="161"/>
      <c r="M40" s="161"/>
      <c r="N40" s="161"/>
      <c r="O40" s="161"/>
      <c r="P40" s="161"/>
      <c r="Q40" s="161"/>
      <c r="R40" s="161"/>
      <c r="S40" s="14"/>
      <c r="T40" s="140">
        <f t="shared" si="5"/>
        <v>0</v>
      </c>
      <c r="W40" s="758"/>
      <c r="X40" s="501">
        <f>IF((T40-CoûtFin!M14)&lt;0,1,0)</f>
        <v>0</v>
      </c>
    </row>
    <row r="41" spans="1:24" ht="15" customHeight="1">
      <c r="A41" s="6"/>
      <c r="C41" s="756" t="s">
        <v>16</v>
      </c>
      <c r="D41" s="756"/>
      <c r="E41" s="756"/>
      <c r="F41" s="167"/>
      <c r="G41" s="169"/>
      <c r="H41" s="169"/>
      <c r="I41" s="169"/>
      <c r="J41" s="169"/>
      <c r="K41" s="169"/>
      <c r="L41" s="169"/>
      <c r="M41" s="169"/>
      <c r="N41" s="169"/>
      <c r="O41" s="169"/>
      <c r="P41" s="169"/>
      <c r="Q41" s="169"/>
      <c r="R41" s="169"/>
      <c r="S41" s="14"/>
      <c r="T41" s="18"/>
    </row>
    <row r="42" spans="1:24" ht="15" customHeight="1">
      <c r="A42" s="6"/>
      <c r="B42" s="16"/>
      <c r="C42" s="4" t="s">
        <v>76</v>
      </c>
      <c r="D42" s="4"/>
      <c r="E42" s="24"/>
      <c r="F42" s="167"/>
      <c r="G42" s="161"/>
      <c r="H42" s="161"/>
      <c r="I42" s="161"/>
      <c r="J42" s="161"/>
      <c r="K42" s="161"/>
      <c r="L42" s="161"/>
      <c r="M42" s="161"/>
      <c r="N42" s="161"/>
      <c r="O42" s="161"/>
      <c r="P42" s="161"/>
      <c r="Q42" s="161"/>
      <c r="R42" s="166"/>
      <c r="S42" s="14"/>
      <c r="T42" s="140">
        <f t="shared" ref="T42:T50" si="7">SUM(G42:R42)</f>
        <v>0</v>
      </c>
    </row>
    <row r="43" spans="1:24" ht="15" customHeight="1">
      <c r="A43" s="6"/>
      <c r="B43" s="18"/>
      <c r="C43" s="2" t="s">
        <v>66</v>
      </c>
      <c r="E43" s="173">
        <v>0.15</v>
      </c>
      <c r="F43" s="167"/>
      <c r="G43" s="131">
        <f t="shared" ref="G43:R43" si="8">ROUND((G42*$E$43),0)</f>
        <v>0</v>
      </c>
      <c r="H43" s="131">
        <f t="shared" si="8"/>
        <v>0</v>
      </c>
      <c r="I43" s="131">
        <f t="shared" si="8"/>
        <v>0</v>
      </c>
      <c r="J43" s="131">
        <f t="shared" si="8"/>
        <v>0</v>
      </c>
      <c r="K43" s="131">
        <f t="shared" si="8"/>
        <v>0</v>
      </c>
      <c r="L43" s="131">
        <f t="shared" si="8"/>
        <v>0</v>
      </c>
      <c r="M43" s="131">
        <f t="shared" si="8"/>
        <v>0</v>
      </c>
      <c r="N43" s="131">
        <f t="shared" si="8"/>
        <v>0</v>
      </c>
      <c r="O43" s="131">
        <f t="shared" si="8"/>
        <v>0</v>
      </c>
      <c r="P43" s="131">
        <f t="shared" si="8"/>
        <v>0</v>
      </c>
      <c r="Q43" s="131">
        <f t="shared" si="8"/>
        <v>0</v>
      </c>
      <c r="R43" s="131">
        <f t="shared" si="8"/>
        <v>0</v>
      </c>
      <c r="S43" s="14"/>
      <c r="T43" s="140">
        <f t="shared" si="7"/>
        <v>0</v>
      </c>
      <c r="W43" s="759" t="str">
        <f>IF(T46&lt;CoûtFin!C6,"Il semble manquer des frais " &amp; CoûtFin!B6 &amp; " dans ''CoûtFin''","")</f>
        <v/>
      </c>
    </row>
    <row r="44" spans="1:24" ht="15" customHeight="1">
      <c r="A44" s="6"/>
      <c r="B44" s="18"/>
      <c r="C44" s="2" t="s">
        <v>77</v>
      </c>
      <c r="E44" s="173">
        <v>0</v>
      </c>
      <c r="G44" s="131">
        <f>ROUND(((G7)*BdgCais1!$E$44),0)</f>
        <v>0</v>
      </c>
      <c r="H44" s="131">
        <f>ROUND(((H7)*BdgCais1!$E$44),0)</f>
        <v>0</v>
      </c>
      <c r="I44" s="131">
        <f>ROUND(((I7)*BdgCais1!$E$44),0)</f>
        <v>0</v>
      </c>
      <c r="J44" s="131">
        <f>ROUND(((J7)*BdgCais1!$E$44),0)</f>
        <v>0</v>
      </c>
      <c r="K44" s="131">
        <f>ROUND(((K7)*BdgCais1!$E$44),0)</f>
        <v>0</v>
      </c>
      <c r="L44" s="131">
        <f>ROUND(((L7)*BdgCais1!$E$44),0)</f>
        <v>0</v>
      </c>
      <c r="M44" s="131">
        <f>ROUND(((M7)*BdgCais1!$E$44),0)</f>
        <v>0</v>
      </c>
      <c r="N44" s="131">
        <f>ROUND(((N7)*BdgCais1!$E$44),0)</f>
        <v>0</v>
      </c>
      <c r="O44" s="131">
        <f>ROUND(((O7)*BdgCais1!$E$44),0)</f>
        <v>0</v>
      </c>
      <c r="P44" s="131">
        <f>ROUND(((P7)*BdgCais1!$E$44),0)</f>
        <v>0</v>
      </c>
      <c r="Q44" s="131">
        <f>ROUND(((Q7)*BdgCais1!$E$44),0)</f>
        <v>0</v>
      </c>
      <c r="R44" s="131">
        <f>ROUND(((R7)*BdgCais1!$E$44),0)</f>
        <v>0</v>
      </c>
      <c r="S44" s="14"/>
      <c r="T44" s="140">
        <f t="shared" si="7"/>
        <v>0</v>
      </c>
      <c r="W44" s="759"/>
    </row>
    <row r="45" spans="1:24" ht="15" customHeight="1">
      <c r="A45" s="688"/>
      <c r="B45" s="18"/>
      <c r="C45" s="2" t="s">
        <v>512</v>
      </c>
      <c r="E45" s="173">
        <v>0</v>
      </c>
      <c r="G45" s="131">
        <f>ROUND(((G7)*BdgCais1!$E$45),0)</f>
        <v>0</v>
      </c>
      <c r="H45" s="131">
        <f>ROUND(((H7)*BdgCais1!$E$45),0)</f>
        <v>0</v>
      </c>
      <c r="I45" s="131">
        <f>ROUND(((I7)*BdgCais1!$E$45),0)</f>
        <v>0</v>
      </c>
      <c r="J45" s="131">
        <f>ROUND(((J7)*BdgCais1!$E$45),0)</f>
        <v>0</v>
      </c>
      <c r="K45" s="131">
        <f>ROUND(((K7)*BdgCais1!$E$45),0)</f>
        <v>0</v>
      </c>
      <c r="L45" s="131">
        <f>ROUND(((L7)*BdgCais1!$E$45),0)</f>
        <v>0</v>
      </c>
      <c r="M45" s="131">
        <f>ROUND(((M7)*BdgCais1!$E$45),0)</f>
        <v>0</v>
      </c>
      <c r="N45" s="131">
        <f>ROUND(((N7)*BdgCais1!$E$45),0)</f>
        <v>0</v>
      </c>
      <c r="O45" s="131">
        <f>ROUND(((O7)*BdgCais1!$E$45),0)</f>
        <v>0</v>
      </c>
      <c r="P45" s="131">
        <f>ROUND(((P7)*BdgCais1!$E$45),0)</f>
        <v>0</v>
      </c>
      <c r="Q45" s="131">
        <f>ROUND(((Q7)*BdgCais1!$E$45),0)</f>
        <v>0</v>
      </c>
      <c r="R45" s="131">
        <f>ROUND(((R7)*BdgCais1!$E$45),0)</f>
        <v>0</v>
      </c>
      <c r="S45" s="14"/>
      <c r="T45" s="140">
        <f t="shared" si="7"/>
        <v>0</v>
      </c>
      <c r="W45" s="759"/>
    </row>
    <row r="46" spans="1:24" ht="15" customHeight="1">
      <c r="A46" s="6"/>
      <c r="B46" s="18"/>
      <c r="C46" s="2" t="s">
        <v>78</v>
      </c>
      <c r="E46" s="19"/>
      <c r="G46" s="161"/>
      <c r="H46" s="161"/>
      <c r="I46" s="161"/>
      <c r="J46" s="161"/>
      <c r="K46" s="161"/>
      <c r="L46" s="161"/>
      <c r="M46" s="161"/>
      <c r="N46" s="161"/>
      <c r="O46" s="161"/>
      <c r="P46" s="161"/>
      <c r="Q46" s="161"/>
      <c r="R46" s="161"/>
      <c r="S46" s="14"/>
      <c r="T46" s="140">
        <f t="shared" si="7"/>
        <v>0</v>
      </c>
      <c r="W46" s="759"/>
      <c r="X46" s="501">
        <f>IF((T46-CoûtFin!C6)&lt;0,1,0)</f>
        <v>0</v>
      </c>
    </row>
    <row r="47" spans="1:24" ht="15" customHeight="1">
      <c r="A47" s="6"/>
      <c r="B47" s="18"/>
      <c r="C47" s="141" t="s">
        <v>79</v>
      </c>
      <c r="E47" s="19"/>
      <c r="G47" s="161"/>
      <c r="H47" s="161"/>
      <c r="I47" s="161"/>
      <c r="J47" s="161"/>
      <c r="K47" s="161"/>
      <c r="L47" s="161"/>
      <c r="M47" s="161"/>
      <c r="N47" s="161"/>
      <c r="O47" s="161"/>
      <c r="P47" s="161"/>
      <c r="Q47" s="161"/>
      <c r="R47" s="161"/>
      <c r="S47" s="14"/>
      <c r="T47" s="140">
        <f t="shared" si="7"/>
        <v>0</v>
      </c>
      <c r="W47" s="759"/>
    </row>
    <row r="48" spans="1:24" ht="15" customHeight="1">
      <c r="A48" s="6"/>
      <c r="B48" s="18"/>
      <c r="C48" s="141" t="s">
        <v>80</v>
      </c>
      <c r="E48" s="19"/>
      <c r="G48" s="161"/>
      <c r="H48" s="161"/>
      <c r="I48" s="161"/>
      <c r="J48" s="161"/>
      <c r="K48" s="161"/>
      <c r="L48" s="161"/>
      <c r="M48" s="161"/>
      <c r="N48" s="161"/>
      <c r="O48" s="161"/>
      <c r="P48" s="161"/>
      <c r="Q48" s="161"/>
      <c r="R48" s="161"/>
      <c r="S48" s="14"/>
      <c r="T48" s="140">
        <f t="shared" si="7"/>
        <v>0</v>
      </c>
    </row>
    <row r="49" spans="1:21" ht="15" customHeight="1">
      <c r="A49" s="6"/>
      <c r="B49" s="18"/>
      <c r="C49" s="141" t="s">
        <v>81</v>
      </c>
      <c r="E49" s="19"/>
      <c r="G49" s="161"/>
      <c r="H49" s="161"/>
      <c r="I49" s="161"/>
      <c r="J49" s="161"/>
      <c r="K49" s="161"/>
      <c r="L49" s="161"/>
      <c r="M49" s="161"/>
      <c r="N49" s="161"/>
      <c r="O49" s="161"/>
      <c r="P49" s="161"/>
      <c r="Q49" s="161"/>
      <c r="R49" s="161"/>
      <c r="S49" s="14"/>
      <c r="T49" s="140">
        <f t="shared" si="7"/>
        <v>0</v>
      </c>
    </row>
    <row r="50" spans="1:21" ht="15" customHeight="1">
      <c r="A50" s="6"/>
      <c r="B50" s="8"/>
      <c r="C50" s="142" t="s">
        <v>511</v>
      </c>
      <c r="D50" s="20"/>
      <c r="E50" s="21"/>
      <c r="G50" s="161"/>
      <c r="H50" s="161"/>
      <c r="I50" s="161"/>
      <c r="J50" s="161"/>
      <c r="K50" s="161"/>
      <c r="L50" s="161"/>
      <c r="M50" s="161"/>
      <c r="N50" s="161"/>
      <c r="O50" s="161"/>
      <c r="P50" s="161"/>
      <c r="Q50" s="161"/>
      <c r="R50" s="161"/>
      <c r="S50" s="14"/>
      <c r="T50" s="140">
        <f t="shared" si="7"/>
        <v>0</v>
      </c>
    </row>
    <row r="51" spans="1:21" ht="15" customHeight="1">
      <c r="A51" s="6"/>
      <c r="C51" s="756" t="s">
        <v>82</v>
      </c>
      <c r="D51" s="756"/>
      <c r="E51" s="756"/>
      <c r="S51" s="14"/>
      <c r="T51" s="18"/>
    </row>
    <row r="52" spans="1:21" ht="15" customHeight="1">
      <c r="A52" s="6"/>
      <c r="B52" s="16"/>
      <c r="C52" s="4" t="s">
        <v>83</v>
      </c>
      <c r="D52" s="4"/>
      <c r="E52" s="17"/>
      <c r="G52" s="131">
        <f>G75</f>
        <v>0</v>
      </c>
      <c r="H52" s="131">
        <f>H75</f>
        <v>0</v>
      </c>
      <c r="I52" s="131">
        <f t="shared" ref="I52:R52" si="9">I75</f>
        <v>0</v>
      </c>
      <c r="J52" s="131">
        <f t="shared" si="9"/>
        <v>0</v>
      </c>
      <c r="K52" s="131">
        <f t="shared" si="9"/>
        <v>0</v>
      </c>
      <c r="L52" s="131">
        <f t="shared" si="9"/>
        <v>0</v>
      </c>
      <c r="M52" s="131">
        <f>M75</f>
        <v>0</v>
      </c>
      <c r="N52" s="131">
        <f t="shared" si="9"/>
        <v>0</v>
      </c>
      <c r="O52" s="131">
        <f t="shared" si="9"/>
        <v>0</v>
      </c>
      <c r="P52" s="131">
        <f t="shared" si="9"/>
        <v>0</v>
      </c>
      <c r="Q52" s="131">
        <f t="shared" si="9"/>
        <v>0</v>
      </c>
      <c r="R52" s="131">
        <f t="shared" si="9"/>
        <v>0</v>
      </c>
      <c r="S52" s="14"/>
      <c r="T52" s="140">
        <f>SUM(G52:R52)</f>
        <v>0</v>
      </c>
    </row>
    <row r="53" spans="1:21" ht="15" customHeight="1">
      <c r="A53" s="6"/>
      <c r="B53" s="18"/>
      <c r="C53" s="2" t="s">
        <v>84</v>
      </c>
      <c r="E53" s="19"/>
      <c r="G53" s="131">
        <f>Empr!BO29</f>
        <v>0</v>
      </c>
      <c r="H53" s="131">
        <f>Empr!BO30</f>
        <v>0</v>
      </c>
      <c r="I53" s="131">
        <f>Empr!BO31</f>
        <v>0</v>
      </c>
      <c r="J53" s="131">
        <f>Empr!BO32</f>
        <v>0</v>
      </c>
      <c r="K53" s="131">
        <f>Empr!BO33</f>
        <v>0</v>
      </c>
      <c r="L53" s="131">
        <f>Empr!BO34</f>
        <v>0</v>
      </c>
      <c r="M53" s="131">
        <f>Empr!BO35</f>
        <v>0</v>
      </c>
      <c r="N53" s="131">
        <f>Empr!BO36</f>
        <v>0</v>
      </c>
      <c r="O53" s="131">
        <f>Empr!BO37</f>
        <v>0</v>
      </c>
      <c r="P53" s="131">
        <f>Empr!BO38</f>
        <v>0</v>
      </c>
      <c r="Q53" s="131">
        <f>Empr!BO39</f>
        <v>0</v>
      </c>
      <c r="R53" s="131">
        <f>Empr!BO40</f>
        <v>0</v>
      </c>
      <c r="S53" s="14"/>
      <c r="T53" s="140">
        <f>SUM(G53:R53)</f>
        <v>0</v>
      </c>
    </row>
    <row r="54" spans="1:21" ht="15" customHeight="1">
      <c r="A54" s="6"/>
      <c r="B54" s="18"/>
      <c r="C54" s="2" t="s">
        <v>85</v>
      </c>
      <c r="E54" s="19"/>
      <c r="G54" s="131">
        <f>Empr!BP29</f>
        <v>0</v>
      </c>
      <c r="H54" s="131">
        <f>Empr!BP30</f>
        <v>0</v>
      </c>
      <c r="I54" s="131">
        <f>Empr!BP31</f>
        <v>0</v>
      </c>
      <c r="J54" s="131">
        <f>Empr!BP32</f>
        <v>0</v>
      </c>
      <c r="K54" s="131">
        <f>Empr!BP33</f>
        <v>0</v>
      </c>
      <c r="L54" s="131">
        <f>Empr!BP34</f>
        <v>0</v>
      </c>
      <c r="M54" s="131">
        <f>Empr!BP35</f>
        <v>0</v>
      </c>
      <c r="N54" s="131">
        <f>Empr!BP36</f>
        <v>0</v>
      </c>
      <c r="O54" s="131">
        <f>Empr!BP37</f>
        <v>0</v>
      </c>
      <c r="P54" s="131">
        <f>Empr!BP38</f>
        <v>0</v>
      </c>
      <c r="Q54" s="131">
        <f>Empr!BP39</f>
        <v>0</v>
      </c>
      <c r="R54" s="131">
        <f>Empr!BP40</f>
        <v>0</v>
      </c>
      <c r="S54" s="14"/>
      <c r="T54" s="140">
        <f>SUM(G54:R54)</f>
        <v>0</v>
      </c>
    </row>
    <row r="55" spans="1:21" ht="15" customHeight="1">
      <c r="A55" s="6"/>
      <c r="B55" s="8"/>
      <c r="C55" s="20" t="s">
        <v>86</v>
      </c>
      <c r="D55" s="20"/>
      <c r="E55" s="21"/>
      <c r="G55" s="161"/>
      <c r="H55" s="161"/>
      <c r="I55" s="161"/>
      <c r="J55" s="161"/>
      <c r="K55" s="161"/>
      <c r="L55" s="161"/>
      <c r="M55" s="161"/>
      <c r="N55" s="161"/>
      <c r="O55" s="161"/>
      <c r="P55" s="161"/>
      <c r="Q55" s="161"/>
      <c r="R55" s="161"/>
      <c r="S55" s="14"/>
      <c r="T55" s="140">
        <f>SUM(G55:R55)</f>
        <v>0</v>
      </c>
    </row>
    <row r="56" spans="1:21" ht="15" customHeight="1">
      <c r="A56" s="6"/>
      <c r="C56" s="756" t="s">
        <v>87</v>
      </c>
      <c r="D56" s="756"/>
      <c r="E56" s="756"/>
      <c r="F56" s="167"/>
      <c r="S56" s="14"/>
      <c r="T56" s="18"/>
    </row>
    <row r="57" spans="1:21" ht="15" customHeight="1">
      <c r="A57" s="6"/>
      <c r="B57" s="16"/>
      <c r="C57" s="4" t="s">
        <v>88</v>
      </c>
      <c r="D57" s="4"/>
      <c r="E57" s="17"/>
      <c r="G57" s="131">
        <f>BilPréProj!$G$39/6</f>
        <v>0</v>
      </c>
      <c r="H57" s="131">
        <f>BilPréProj!$G$39/6</f>
        <v>0</v>
      </c>
      <c r="I57" s="131">
        <f>BilPréProj!$G$39/6</f>
        <v>0</v>
      </c>
      <c r="J57" s="131">
        <f>BilPréProj!$G$39/6</f>
        <v>0</v>
      </c>
      <c r="K57" s="131">
        <f>BilPréProj!$G$39/6</f>
        <v>0</v>
      </c>
      <c r="L57" s="131">
        <f>BilPréProj!$G$39/6</f>
        <v>0</v>
      </c>
      <c r="M57" s="131"/>
      <c r="N57" s="131"/>
      <c r="O57" s="131"/>
      <c r="P57" s="131"/>
      <c r="Q57" s="131"/>
      <c r="R57" s="131"/>
      <c r="S57" s="14"/>
      <c r="T57" s="140">
        <f>SUM(G57:R57)</f>
        <v>0</v>
      </c>
    </row>
    <row r="58" spans="1:21" ht="15" customHeight="1">
      <c r="A58" s="6"/>
      <c r="B58" s="18"/>
      <c r="C58" s="2" t="s">
        <v>89</v>
      </c>
      <c r="E58" s="19"/>
      <c r="G58" s="161"/>
      <c r="H58" s="161"/>
      <c r="I58" s="161"/>
      <c r="J58" s="161"/>
      <c r="K58" s="161"/>
      <c r="L58" s="161"/>
      <c r="M58" s="161"/>
      <c r="N58" s="161"/>
      <c r="O58" s="161"/>
      <c r="P58" s="161"/>
      <c r="Q58" s="161"/>
      <c r="R58" s="166"/>
      <c r="S58" s="14"/>
      <c r="T58" s="140">
        <f>SUM(G58:R58)</f>
        <v>0</v>
      </c>
    </row>
    <row r="59" spans="1:21" ht="15" customHeight="1">
      <c r="A59" s="6"/>
      <c r="B59" s="8"/>
      <c r="C59" s="170" t="s">
        <v>425</v>
      </c>
      <c r="D59" s="20"/>
      <c r="E59" s="21"/>
      <c r="G59" s="161"/>
      <c r="H59" s="161"/>
      <c r="I59" s="161"/>
      <c r="J59" s="161"/>
      <c r="K59" s="161"/>
      <c r="L59" s="161"/>
      <c r="M59" s="161"/>
      <c r="N59" s="161"/>
      <c r="O59" s="161"/>
      <c r="P59" s="161"/>
      <c r="Q59" s="161"/>
      <c r="R59" s="161"/>
      <c r="S59" s="14"/>
      <c r="T59" s="140">
        <f>SUM(G59:R59)</f>
        <v>0</v>
      </c>
    </row>
    <row r="60" spans="1:21" ht="6" customHeight="1" thickBot="1">
      <c r="A60" s="6"/>
      <c r="B60" s="22"/>
      <c r="C60" s="22"/>
      <c r="D60" s="22"/>
      <c r="E60" s="22"/>
      <c r="F60" s="22"/>
      <c r="G60" s="22"/>
      <c r="H60" s="22"/>
      <c r="I60" s="22"/>
      <c r="J60" s="22"/>
      <c r="K60" s="22"/>
      <c r="L60" s="22"/>
      <c r="M60" s="22"/>
      <c r="N60" s="22"/>
      <c r="O60" s="22"/>
      <c r="P60" s="22"/>
      <c r="Q60" s="22"/>
      <c r="R60" s="22"/>
      <c r="S60" s="14"/>
      <c r="T60" s="393"/>
      <c r="U60" s="22"/>
    </row>
    <row r="61" spans="1:21" ht="21.75" customHeight="1" thickTop="1" thickBot="1">
      <c r="A61" s="6"/>
      <c r="D61" s="97" t="s">
        <v>90</v>
      </c>
      <c r="G61" s="136">
        <f t="shared" ref="G61:R61" si="10">SUM(G16:G59)</f>
        <v>0</v>
      </c>
      <c r="H61" s="136">
        <f t="shared" si="10"/>
        <v>0</v>
      </c>
      <c r="I61" s="136">
        <f t="shared" si="10"/>
        <v>0</v>
      </c>
      <c r="J61" s="136">
        <f t="shared" si="10"/>
        <v>0</v>
      </c>
      <c r="K61" s="136">
        <f t="shared" si="10"/>
        <v>0</v>
      </c>
      <c r="L61" s="136">
        <f t="shared" si="10"/>
        <v>0</v>
      </c>
      <c r="M61" s="136">
        <f t="shared" si="10"/>
        <v>0</v>
      </c>
      <c r="N61" s="136">
        <f t="shared" si="10"/>
        <v>0</v>
      </c>
      <c r="O61" s="136">
        <f t="shared" si="10"/>
        <v>0</v>
      </c>
      <c r="P61" s="136">
        <f t="shared" si="10"/>
        <v>0</v>
      </c>
      <c r="Q61" s="136">
        <f t="shared" si="10"/>
        <v>0</v>
      </c>
      <c r="R61" s="136">
        <f t="shared" si="10"/>
        <v>0</v>
      </c>
      <c r="S61" s="14"/>
      <c r="T61" s="143">
        <f>SUM(T16:T59)</f>
        <v>0</v>
      </c>
    </row>
    <row r="62" spans="1:21" ht="14.25" customHeight="1" thickTop="1">
      <c r="A62" s="6"/>
      <c r="C62" s="23"/>
      <c r="D62" s="23"/>
      <c r="S62" s="7"/>
    </row>
    <row r="63" spans="1:21" ht="6" customHeight="1">
      <c r="A63" s="25"/>
      <c r="B63" s="26"/>
      <c r="C63" s="26"/>
      <c r="D63" s="26"/>
      <c r="E63" s="26"/>
      <c r="F63" s="26"/>
      <c r="G63" s="26"/>
      <c r="H63" s="26"/>
      <c r="I63" s="26"/>
      <c r="J63" s="26"/>
      <c r="K63" s="26"/>
      <c r="L63" s="26"/>
      <c r="M63" s="26"/>
      <c r="N63" s="26"/>
      <c r="O63" s="26"/>
      <c r="P63" s="26"/>
      <c r="Q63" s="26"/>
      <c r="R63" s="26"/>
      <c r="S63" s="27"/>
    </row>
    <row r="64" spans="1:21" ht="18.75" customHeight="1">
      <c r="A64" s="28"/>
      <c r="B64" s="311" t="s">
        <v>91</v>
      </c>
      <c r="C64" s="4"/>
      <c r="D64" s="4"/>
      <c r="E64" s="17"/>
      <c r="F64" s="29"/>
      <c r="G64" s="413">
        <f>BilPréProj!G11</f>
        <v>0</v>
      </c>
      <c r="H64" s="502">
        <f>G68</f>
        <v>0</v>
      </c>
      <c r="I64" s="502">
        <f t="shared" ref="I64" si="11">H68</f>
        <v>0</v>
      </c>
      <c r="J64" s="502">
        <f>I68</f>
        <v>0</v>
      </c>
      <c r="K64" s="502">
        <f t="shared" ref="K64:R64" si="12">J85</f>
        <v>0</v>
      </c>
      <c r="L64" s="502">
        <f t="shared" si="12"/>
        <v>0</v>
      </c>
      <c r="M64" s="502">
        <f t="shared" si="12"/>
        <v>0</v>
      </c>
      <c r="N64" s="502">
        <f t="shared" si="12"/>
        <v>0</v>
      </c>
      <c r="O64" s="502">
        <f t="shared" si="12"/>
        <v>0</v>
      </c>
      <c r="P64" s="502">
        <f t="shared" si="12"/>
        <v>0</v>
      </c>
      <c r="Q64" s="502">
        <f t="shared" si="12"/>
        <v>0</v>
      </c>
      <c r="R64" s="510">
        <f t="shared" si="12"/>
        <v>0</v>
      </c>
      <c r="S64" s="27"/>
    </row>
    <row r="65" spans="1:21" ht="15" customHeight="1">
      <c r="A65" s="6"/>
      <c r="C65" s="2" t="s">
        <v>92</v>
      </c>
      <c r="E65" s="19"/>
      <c r="F65" s="29"/>
      <c r="G65" s="503">
        <f t="shared" ref="G65:R65" si="13">G13-G61</f>
        <v>0</v>
      </c>
      <c r="H65" s="168">
        <f t="shared" si="13"/>
        <v>0</v>
      </c>
      <c r="I65" s="168">
        <f t="shared" si="13"/>
        <v>0</v>
      </c>
      <c r="J65" s="168">
        <f t="shared" si="13"/>
        <v>0</v>
      </c>
      <c r="K65" s="168">
        <f t="shared" si="13"/>
        <v>0</v>
      </c>
      <c r="L65" s="168">
        <f t="shared" si="13"/>
        <v>0</v>
      </c>
      <c r="M65" s="168">
        <f t="shared" si="13"/>
        <v>0</v>
      </c>
      <c r="N65" s="168">
        <f t="shared" si="13"/>
        <v>0</v>
      </c>
      <c r="O65" s="168">
        <f t="shared" si="13"/>
        <v>0</v>
      </c>
      <c r="P65" s="168">
        <f t="shared" si="13"/>
        <v>0</v>
      </c>
      <c r="Q65" s="168">
        <f t="shared" si="13"/>
        <v>0</v>
      </c>
      <c r="R65" s="514">
        <f t="shared" si="13"/>
        <v>0</v>
      </c>
      <c r="S65" s="27"/>
    </row>
    <row r="66" spans="1:21" s="628" customFormat="1" ht="15" hidden="1" customHeight="1">
      <c r="A66" s="662"/>
      <c r="C66" s="628" t="s">
        <v>93</v>
      </c>
      <c r="E66" s="663"/>
      <c r="G66" s="664"/>
      <c r="H66" s="665"/>
      <c r="I66" s="665"/>
      <c r="J66" s="665"/>
      <c r="K66" s="665"/>
      <c r="L66" s="665"/>
      <c r="M66" s="665"/>
      <c r="N66" s="665"/>
      <c r="O66" s="665"/>
      <c r="P66" s="665"/>
      <c r="Q66" s="665"/>
      <c r="R66" s="666"/>
      <c r="S66" s="663"/>
      <c r="T66" s="628">
        <f>SUM(G66:R66)</f>
        <v>0</v>
      </c>
    </row>
    <row r="67" spans="1:21" ht="15" hidden="1" customHeight="1">
      <c r="A67" s="6"/>
      <c r="C67" s="88" t="s">
        <v>94</v>
      </c>
      <c r="D67" s="407"/>
      <c r="E67" s="27"/>
      <c r="F67" s="29"/>
      <c r="G67" s="503">
        <f>SUM(G66)</f>
        <v>0</v>
      </c>
      <c r="H67" s="168">
        <f>SUM($G66:H66)</f>
        <v>0</v>
      </c>
      <c r="I67" s="168">
        <f>SUM($G66:I66)</f>
        <v>0</v>
      </c>
      <c r="J67" s="168">
        <f>SUM($G66:J66)</f>
        <v>0</v>
      </c>
      <c r="K67" s="168">
        <f>SUM($G66:K66)</f>
        <v>0</v>
      </c>
      <c r="L67" s="168">
        <f>SUM($G66:L66)</f>
        <v>0</v>
      </c>
      <c r="M67" s="168">
        <f>SUM($G66:M66)</f>
        <v>0</v>
      </c>
      <c r="N67" s="168">
        <f>SUM($G66:N66)</f>
        <v>0</v>
      </c>
      <c r="O67" s="168">
        <f>SUM($G66:O66)</f>
        <v>0</v>
      </c>
      <c r="P67" s="168">
        <f>SUM($G66:P66)</f>
        <v>0</v>
      </c>
      <c r="Q67" s="168">
        <f>SUM($G66:Q66)</f>
        <v>0</v>
      </c>
      <c r="R67" s="514">
        <f>SUM($G66:R66)</f>
        <v>0</v>
      </c>
      <c r="S67" s="27"/>
    </row>
    <row r="68" spans="1:21" ht="15" customHeight="1">
      <c r="A68" s="6"/>
      <c r="C68" s="2" t="s">
        <v>95</v>
      </c>
      <c r="D68" s="98" t="s">
        <v>96</v>
      </c>
      <c r="E68" s="19"/>
      <c r="F68" s="29"/>
      <c r="G68" s="503">
        <f t="shared" ref="G68:R68" si="14">G64+G65-G66</f>
        <v>0</v>
      </c>
      <c r="H68" s="168">
        <f t="shared" si="14"/>
        <v>0</v>
      </c>
      <c r="I68" s="168">
        <f t="shared" si="14"/>
        <v>0</v>
      </c>
      <c r="J68" s="168">
        <f t="shared" si="14"/>
        <v>0</v>
      </c>
      <c r="K68" s="168">
        <f t="shared" si="14"/>
        <v>0</v>
      </c>
      <c r="L68" s="168">
        <f t="shared" si="14"/>
        <v>0</v>
      </c>
      <c r="M68" s="168">
        <f t="shared" si="14"/>
        <v>0</v>
      </c>
      <c r="N68" s="168">
        <f t="shared" si="14"/>
        <v>0</v>
      </c>
      <c r="O68" s="168">
        <f t="shared" si="14"/>
        <v>0</v>
      </c>
      <c r="P68" s="168">
        <f t="shared" si="14"/>
        <v>0</v>
      </c>
      <c r="Q68" s="168">
        <f t="shared" si="14"/>
        <v>0</v>
      </c>
      <c r="R68" s="514">
        <f t="shared" si="14"/>
        <v>0</v>
      </c>
      <c r="S68" s="27"/>
    </row>
    <row r="69" spans="1:21" ht="15" hidden="1" customHeight="1">
      <c r="A69" s="6"/>
      <c r="C69" s="407"/>
      <c r="D69" s="408"/>
      <c r="E69" s="409"/>
      <c r="F69" s="29"/>
      <c r="G69" s="503"/>
      <c r="H69" s="168"/>
      <c r="I69" s="168"/>
      <c r="J69" s="168"/>
      <c r="K69" s="168"/>
      <c r="L69" s="168"/>
      <c r="M69" s="168"/>
      <c r="N69" s="168"/>
      <c r="O69" s="168"/>
      <c r="P69" s="168"/>
      <c r="Q69" s="168"/>
      <c r="R69" s="514"/>
      <c r="S69" s="27"/>
    </row>
    <row r="70" spans="1:21" ht="15" customHeight="1">
      <c r="A70" s="6"/>
      <c r="C70" s="169" t="s">
        <v>426</v>
      </c>
      <c r="E70" s="19"/>
      <c r="F70" s="29"/>
      <c r="G70" s="503">
        <f>G71</f>
        <v>0</v>
      </c>
      <c r="H70" s="168">
        <f t="shared" ref="H70:R70" si="15">H71</f>
        <v>0</v>
      </c>
      <c r="I70" s="168">
        <f t="shared" si="15"/>
        <v>0</v>
      </c>
      <c r="J70" s="168">
        <f t="shared" si="15"/>
        <v>0</v>
      </c>
      <c r="K70" s="168">
        <f t="shared" si="15"/>
        <v>0</v>
      </c>
      <c r="L70" s="168">
        <f t="shared" si="15"/>
        <v>0</v>
      </c>
      <c r="M70" s="168">
        <f t="shared" si="15"/>
        <v>0</v>
      </c>
      <c r="N70" s="168">
        <f t="shared" si="15"/>
        <v>0</v>
      </c>
      <c r="O70" s="168">
        <f t="shared" si="15"/>
        <v>0</v>
      </c>
      <c r="P70" s="168">
        <f t="shared" si="15"/>
        <v>0</v>
      </c>
      <c r="Q70" s="168">
        <f t="shared" si="15"/>
        <v>0</v>
      </c>
      <c r="R70" s="514">
        <f t="shared" si="15"/>
        <v>0</v>
      </c>
      <c r="S70" s="27"/>
    </row>
    <row r="71" spans="1:21" ht="12.75" hidden="1" customHeight="1">
      <c r="A71" s="6"/>
      <c r="C71" s="88" t="s">
        <v>358</v>
      </c>
      <c r="D71" s="29"/>
      <c r="E71" s="27"/>
      <c r="F71" s="29"/>
      <c r="G71" s="503">
        <f t="shared" ref="G71:R71" si="16">IF(marge_mx&gt;0,IF(G72&lt;0,ABS(ROUNDUP(G80/marge_tranche,0)*marge_tranche),0),0)</f>
        <v>0</v>
      </c>
      <c r="H71" s="168">
        <f t="shared" si="16"/>
        <v>0</v>
      </c>
      <c r="I71" s="168">
        <f t="shared" si="16"/>
        <v>0</v>
      </c>
      <c r="J71" s="168">
        <f t="shared" si="16"/>
        <v>0</v>
      </c>
      <c r="K71" s="168">
        <f t="shared" si="16"/>
        <v>0</v>
      </c>
      <c r="L71" s="168">
        <f t="shared" si="16"/>
        <v>0</v>
      </c>
      <c r="M71" s="168">
        <f t="shared" si="16"/>
        <v>0</v>
      </c>
      <c r="N71" s="168">
        <f t="shared" si="16"/>
        <v>0</v>
      </c>
      <c r="O71" s="168">
        <f t="shared" si="16"/>
        <v>0</v>
      </c>
      <c r="P71" s="168">
        <f t="shared" si="16"/>
        <v>0</v>
      </c>
      <c r="Q71" s="168">
        <f t="shared" si="16"/>
        <v>0</v>
      </c>
      <c r="R71" s="514">
        <f t="shared" si="16"/>
        <v>0</v>
      </c>
      <c r="S71" s="27"/>
    </row>
    <row r="72" spans="1:21" ht="12.75" hidden="1" customHeight="1">
      <c r="A72" s="6"/>
      <c r="C72" s="88" t="s">
        <v>359</v>
      </c>
      <c r="D72" s="29"/>
      <c r="E72" s="27"/>
      <c r="F72" s="29"/>
      <c r="G72" s="503">
        <f>G78+G81</f>
        <v>0</v>
      </c>
      <c r="H72" s="168">
        <f t="shared" ref="H72:P72" si="17">H78+H81</f>
        <v>0</v>
      </c>
      <c r="I72" s="168">
        <f t="shared" si="17"/>
        <v>0</v>
      </c>
      <c r="J72" s="168">
        <f t="shared" si="17"/>
        <v>0</v>
      </c>
      <c r="K72" s="168">
        <f t="shared" si="17"/>
        <v>0</v>
      </c>
      <c r="L72" s="168">
        <f t="shared" si="17"/>
        <v>0</v>
      </c>
      <c r="M72" s="168">
        <f t="shared" si="17"/>
        <v>0</v>
      </c>
      <c r="N72" s="168">
        <f t="shared" si="17"/>
        <v>0</v>
      </c>
      <c r="O72" s="168">
        <f t="shared" si="17"/>
        <v>0</v>
      </c>
      <c r="P72" s="168">
        <f t="shared" si="17"/>
        <v>0</v>
      </c>
      <c r="Q72" s="168">
        <f>Q78+Q81</f>
        <v>0</v>
      </c>
      <c r="R72" s="514">
        <f>R78+R81</f>
        <v>0</v>
      </c>
      <c r="S72" s="27"/>
    </row>
    <row r="73" spans="1:21" ht="12.75" hidden="1" customHeight="1">
      <c r="A73" s="6"/>
      <c r="C73" s="88"/>
      <c r="D73" s="29"/>
      <c r="E73" s="27"/>
      <c r="F73" s="29"/>
      <c r="G73" s="503"/>
      <c r="H73" s="168"/>
      <c r="I73" s="168"/>
      <c r="J73" s="168"/>
      <c r="K73" s="168"/>
      <c r="L73" s="168"/>
      <c r="M73" s="168"/>
      <c r="N73" s="168"/>
      <c r="O73" s="168"/>
      <c r="P73" s="168"/>
      <c r="Q73" s="168"/>
      <c r="R73" s="514"/>
      <c r="S73" s="27"/>
    </row>
    <row r="74" spans="1:21" ht="12.75" hidden="1" customHeight="1">
      <c r="A74" s="6"/>
      <c r="C74" s="88" t="s">
        <v>122</v>
      </c>
      <c r="D74" s="29"/>
      <c r="E74" s="27"/>
      <c r="F74" s="29"/>
      <c r="G74" s="503">
        <f t="shared" ref="G74:P74" si="18">G76-G75</f>
        <v>0</v>
      </c>
      <c r="H74" s="168">
        <f t="shared" si="18"/>
        <v>0</v>
      </c>
      <c r="I74" s="168">
        <f t="shared" si="18"/>
        <v>0</v>
      </c>
      <c r="J74" s="168">
        <f t="shared" si="18"/>
        <v>0</v>
      </c>
      <c r="K74" s="168">
        <f t="shared" si="18"/>
        <v>0</v>
      </c>
      <c r="L74" s="168">
        <f t="shared" si="18"/>
        <v>0</v>
      </c>
      <c r="M74" s="168">
        <f t="shared" si="18"/>
        <v>0</v>
      </c>
      <c r="N74" s="168">
        <f t="shared" si="18"/>
        <v>0</v>
      </c>
      <c r="O74" s="168">
        <f t="shared" si="18"/>
        <v>0</v>
      </c>
      <c r="P74" s="168">
        <f t="shared" si="18"/>
        <v>0</v>
      </c>
      <c r="Q74" s="168">
        <f>Q76-Q75</f>
        <v>0</v>
      </c>
      <c r="R74" s="514">
        <f>R76-R75</f>
        <v>0</v>
      </c>
      <c r="S74" s="27"/>
    </row>
    <row r="75" spans="1:21" ht="12.75" hidden="1" customHeight="1">
      <c r="A75" s="6"/>
      <c r="C75" s="88" t="s">
        <v>361</v>
      </c>
      <c r="D75" s="29"/>
      <c r="E75" s="27"/>
      <c r="F75" s="29"/>
      <c r="G75" s="503">
        <f t="shared" ref="G75:R75" si="19">ROUND(F83*marge_tx,2)</f>
        <v>0</v>
      </c>
      <c r="H75" s="168">
        <f t="shared" si="19"/>
        <v>0</v>
      </c>
      <c r="I75" s="168">
        <f t="shared" si="19"/>
        <v>0</v>
      </c>
      <c r="J75" s="168">
        <f t="shared" si="19"/>
        <v>0</v>
      </c>
      <c r="K75" s="168">
        <f t="shared" si="19"/>
        <v>0</v>
      </c>
      <c r="L75" s="168">
        <f t="shared" si="19"/>
        <v>0</v>
      </c>
      <c r="M75" s="168">
        <f t="shared" si="19"/>
        <v>0</v>
      </c>
      <c r="N75" s="168">
        <f t="shared" si="19"/>
        <v>0</v>
      </c>
      <c r="O75" s="168">
        <f t="shared" si="19"/>
        <v>0</v>
      </c>
      <c r="P75" s="168">
        <f t="shared" si="19"/>
        <v>0</v>
      </c>
      <c r="Q75" s="168">
        <f t="shared" si="19"/>
        <v>0</v>
      </c>
      <c r="R75" s="514">
        <f t="shared" si="19"/>
        <v>0</v>
      </c>
      <c r="S75" s="27"/>
      <c r="T75" s="140"/>
    </row>
    <row r="76" spans="1:21" ht="12.75" hidden="1" customHeight="1">
      <c r="A76" s="6"/>
      <c r="C76" s="88" t="s">
        <v>111</v>
      </c>
      <c r="D76" s="29"/>
      <c r="E76" s="27"/>
      <c r="F76" s="29"/>
      <c r="G76" s="503">
        <f>IF(AND(G72&gt;0,F83&gt;0),IF(G72&gt;=F83,F83,G72),0)</f>
        <v>0</v>
      </c>
      <c r="H76" s="503">
        <f t="shared" ref="H76:R76" si="20">IF(AND(H72&gt;0,G83&gt;0),IF(H72&gt;=G83,G83,H72),0)</f>
        <v>0</v>
      </c>
      <c r="I76" s="503">
        <f t="shared" si="20"/>
        <v>0</v>
      </c>
      <c r="J76" s="503">
        <f t="shared" si="20"/>
        <v>0</v>
      </c>
      <c r="K76" s="503">
        <f t="shared" si="20"/>
        <v>0</v>
      </c>
      <c r="L76" s="503">
        <f t="shared" si="20"/>
        <v>0</v>
      </c>
      <c r="M76" s="503">
        <f t="shared" si="20"/>
        <v>0</v>
      </c>
      <c r="N76" s="503">
        <f t="shared" si="20"/>
        <v>0</v>
      </c>
      <c r="O76" s="503">
        <f t="shared" si="20"/>
        <v>0</v>
      </c>
      <c r="P76" s="503">
        <f t="shared" si="20"/>
        <v>0</v>
      </c>
      <c r="Q76" s="503">
        <f t="shared" si="20"/>
        <v>0</v>
      </c>
      <c r="R76" s="503">
        <f t="shared" si="20"/>
        <v>0</v>
      </c>
      <c r="S76" s="27"/>
    </row>
    <row r="77" spans="1:21" ht="12.75" hidden="1" customHeight="1">
      <c r="A77" s="6"/>
      <c r="C77" s="88" t="s">
        <v>357</v>
      </c>
      <c r="D77" s="29"/>
      <c r="E77" s="27"/>
      <c r="F77" s="29"/>
      <c r="G77" s="503">
        <f t="shared" ref="G77:R77" si="21">G70</f>
        <v>0</v>
      </c>
      <c r="H77" s="168">
        <f t="shared" si="21"/>
        <v>0</v>
      </c>
      <c r="I77" s="168">
        <f t="shared" si="21"/>
        <v>0</v>
      </c>
      <c r="J77" s="168">
        <f t="shared" si="21"/>
        <v>0</v>
      </c>
      <c r="K77" s="168">
        <f t="shared" si="21"/>
        <v>0</v>
      </c>
      <c r="L77" s="168">
        <f t="shared" si="21"/>
        <v>0</v>
      </c>
      <c r="M77" s="168">
        <f t="shared" si="21"/>
        <v>0</v>
      </c>
      <c r="N77" s="168">
        <f t="shared" si="21"/>
        <v>0</v>
      </c>
      <c r="O77" s="168">
        <f t="shared" si="21"/>
        <v>0</v>
      </c>
      <c r="P77" s="168">
        <f t="shared" si="21"/>
        <v>0</v>
      </c>
      <c r="Q77" s="168">
        <f t="shared" si="21"/>
        <v>0</v>
      </c>
      <c r="R77" s="514">
        <f t="shared" si="21"/>
        <v>0</v>
      </c>
      <c r="S77" s="27"/>
    </row>
    <row r="78" spans="1:21" ht="12.75" hidden="1" customHeight="1">
      <c r="A78" s="6"/>
      <c r="C78" s="405" t="str">
        <f>C65</f>
        <v>Recettes moins les déboursés</v>
      </c>
      <c r="D78" s="405"/>
      <c r="E78" s="405"/>
      <c r="F78" s="29"/>
      <c r="G78" s="503">
        <f t="shared" ref="G78:R78" si="22">G65</f>
        <v>0</v>
      </c>
      <c r="H78" s="168">
        <f t="shared" si="22"/>
        <v>0</v>
      </c>
      <c r="I78" s="168">
        <f t="shared" si="22"/>
        <v>0</v>
      </c>
      <c r="J78" s="168">
        <f t="shared" si="22"/>
        <v>0</v>
      </c>
      <c r="K78" s="168">
        <f t="shared" si="22"/>
        <v>0</v>
      </c>
      <c r="L78" s="168">
        <f t="shared" si="22"/>
        <v>0</v>
      </c>
      <c r="M78" s="168">
        <f t="shared" si="22"/>
        <v>0</v>
      </c>
      <c r="N78" s="168">
        <f t="shared" si="22"/>
        <v>0</v>
      </c>
      <c r="O78" s="168">
        <f t="shared" si="22"/>
        <v>0</v>
      </c>
      <c r="P78" s="168">
        <f t="shared" si="22"/>
        <v>0</v>
      </c>
      <c r="Q78" s="168">
        <f t="shared" si="22"/>
        <v>0</v>
      </c>
      <c r="R78" s="514">
        <f t="shared" si="22"/>
        <v>0</v>
      </c>
      <c r="S78" s="27"/>
      <c r="U78" s="419" t="s">
        <v>389</v>
      </c>
    </row>
    <row r="79" spans="1:21" ht="12.75" hidden="1" customHeight="1">
      <c r="A79" s="6"/>
      <c r="C79" s="405" t="str">
        <f>C66</f>
        <v>Placements</v>
      </c>
      <c r="D79" s="405"/>
      <c r="E79" s="405"/>
      <c r="F79" s="29"/>
      <c r="G79" s="503">
        <f t="shared" ref="G79:R79" si="23">G66</f>
        <v>0</v>
      </c>
      <c r="H79" s="168">
        <f t="shared" si="23"/>
        <v>0</v>
      </c>
      <c r="I79" s="168">
        <f t="shared" si="23"/>
        <v>0</v>
      </c>
      <c r="J79" s="168">
        <f t="shared" si="23"/>
        <v>0</v>
      </c>
      <c r="K79" s="168">
        <f t="shared" si="23"/>
        <v>0</v>
      </c>
      <c r="L79" s="168">
        <f t="shared" si="23"/>
        <v>0</v>
      </c>
      <c r="M79" s="168">
        <f t="shared" si="23"/>
        <v>0</v>
      </c>
      <c r="N79" s="168">
        <f t="shared" si="23"/>
        <v>0</v>
      </c>
      <c r="O79" s="168">
        <f t="shared" si="23"/>
        <v>0</v>
      </c>
      <c r="P79" s="168">
        <f t="shared" si="23"/>
        <v>0</v>
      </c>
      <c r="Q79" s="168">
        <f t="shared" si="23"/>
        <v>0</v>
      </c>
      <c r="R79" s="514">
        <f t="shared" si="23"/>
        <v>0</v>
      </c>
      <c r="S79" s="27"/>
      <c r="U79" s="419" t="s">
        <v>388</v>
      </c>
    </row>
    <row r="80" spans="1:21" ht="12.75" hidden="1" customHeight="1">
      <c r="A80" s="6"/>
      <c r="C80" s="406" t="s">
        <v>481</v>
      </c>
      <c r="D80" s="406"/>
      <c r="E80" s="404"/>
      <c r="F80" s="29"/>
      <c r="G80" s="503">
        <f>G68</f>
        <v>0</v>
      </c>
      <c r="H80" s="168">
        <f t="shared" ref="H80:R80" si="24">H68</f>
        <v>0</v>
      </c>
      <c r="I80" s="168">
        <f t="shared" si="24"/>
        <v>0</v>
      </c>
      <c r="J80" s="168">
        <f t="shared" si="24"/>
        <v>0</v>
      </c>
      <c r="K80" s="168">
        <f t="shared" si="24"/>
        <v>0</v>
      </c>
      <c r="L80" s="168">
        <f t="shared" si="24"/>
        <v>0</v>
      </c>
      <c r="M80" s="168">
        <f t="shared" si="24"/>
        <v>0</v>
      </c>
      <c r="N80" s="168">
        <f t="shared" si="24"/>
        <v>0</v>
      </c>
      <c r="O80" s="168">
        <f t="shared" si="24"/>
        <v>0</v>
      </c>
      <c r="P80" s="168">
        <f t="shared" si="24"/>
        <v>0</v>
      </c>
      <c r="Q80" s="168">
        <f t="shared" si="24"/>
        <v>0</v>
      </c>
      <c r="R80" s="514">
        <f t="shared" si="24"/>
        <v>0</v>
      </c>
      <c r="S80" s="27"/>
      <c r="U80" s="420">
        <f>MAX(G83:R83)</f>
        <v>0</v>
      </c>
    </row>
    <row r="81" spans="1:28" ht="12.75" hidden="1" customHeight="1">
      <c r="A81" s="6"/>
      <c r="B81" s="532" t="s">
        <v>427</v>
      </c>
      <c r="C81" s="532"/>
      <c r="D81" s="532"/>
      <c r="E81" s="19"/>
      <c r="F81" s="29"/>
      <c r="G81" s="503">
        <f>G64</f>
        <v>0</v>
      </c>
      <c r="H81" s="168">
        <f t="shared" ref="H81:R81" si="25">G85</f>
        <v>0</v>
      </c>
      <c r="I81" s="168">
        <f t="shared" si="25"/>
        <v>0</v>
      </c>
      <c r="J81" s="168">
        <f t="shared" si="25"/>
        <v>0</v>
      </c>
      <c r="K81" s="168">
        <f t="shared" si="25"/>
        <v>0</v>
      </c>
      <c r="L81" s="168">
        <f t="shared" si="25"/>
        <v>0</v>
      </c>
      <c r="M81" s="168">
        <f t="shared" si="25"/>
        <v>0</v>
      </c>
      <c r="N81" s="168">
        <f t="shared" si="25"/>
        <v>0</v>
      </c>
      <c r="O81" s="168">
        <f t="shared" si="25"/>
        <v>0</v>
      </c>
      <c r="P81" s="168">
        <f t="shared" si="25"/>
        <v>0</v>
      </c>
      <c r="Q81" s="168">
        <f t="shared" si="25"/>
        <v>0</v>
      </c>
      <c r="R81" s="514">
        <f t="shared" si="25"/>
        <v>0</v>
      </c>
      <c r="S81" s="27"/>
    </row>
    <row r="82" spans="1:28" ht="15" customHeight="1">
      <c r="A82" s="6"/>
      <c r="C82" s="169" t="s">
        <v>366</v>
      </c>
      <c r="D82" s="410"/>
      <c r="E82" s="411"/>
      <c r="F82" s="412"/>
      <c r="G82" s="506">
        <f t="shared" ref="G82:R82" si="26">G76</f>
        <v>0</v>
      </c>
      <c r="H82" s="507">
        <f t="shared" si="26"/>
        <v>0</v>
      </c>
      <c r="I82" s="507">
        <f t="shared" si="26"/>
        <v>0</v>
      </c>
      <c r="J82" s="507">
        <f t="shared" si="26"/>
        <v>0</v>
      </c>
      <c r="K82" s="507">
        <f t="shared" si="26"/>
        <v>0</v>
      </c>
      <c r="L82" s="507">
        <f t="shared" si="26"/>
        <v>0</v>
      </c>
      <c r="M82" s="507">
        <f t="shared" si="26"/>
        <v>0</v>
      </c>
      <c r="N82" s="507">
        <f t="shared" si="26"/>
        <v>0</v>
      </c>
      <c r="O82" s="507">
        <f t="shared" si="26"/>
        <v>0</v>
      </c>
      <c r="P82" s="507">
        <f t="shared" si="26"/>
        <v>0</v>
      </c>
      <c r="Q82" s="507">
        <f t="shared" si="26"/>
        <v>0</v>
      </c>
      <c r="R82" s="530">
        <f t="shared" si="26"/>
        <v>0</v>
      </c>
      <c r="S82" s="27"/>
      <c r="W82"/>
      <c r="X82"/>
      <c r="Y82"/>
      <c r="Z82"/>
      <c r="AA82"/>
      <c r="AB82"/>
    </row>
    <row r="83" spans="1:28" ht="15" customHeight="1">
      <c r="A83" s="6"/>
      <c r="C83" s="169" t="s">
        <v>367</v>
      </c>
      <c r="D83" s="410"/>
      <c r="E83" s="411"/>
      <c r="F83" s="698">
        <f>BilPréProj!G37</f>
        <v>0</v>
      </c>
      <c r="G83" s="527">
        <f>F83+G77-G76</f>
        <v>0</v>
      </c>
      <c r="H83" s="528">
        <f t="shared" ref="H83:R83" si="27">G83+H77-H76</f>
        <v>0</v>
      </c>
      <c r="I83" s="528">
        <f t="shared" si="27"/>
        <v>0</v>
      </c>
      <c r="J83" s="528">
        <f t="shared" si="27"/>
        <v>0</v>
      </c>
      <c r="K83" s="528">
        <f t="shared" si="27"/>
        <v>0</v>
      </c>
      <c r="L83" s="528">
        <f t="shared" si="27"/>
        <v>0</v>
      </c>
      <c r="M83" s="528">
        <f t="shared" si="27"/>
        <v>0</v>
      </c>
      <c r="N83" s="528">
        <f t="shared" si="27"/>
        <v>0</v>
      </c>
      <c r="O83" s="528">
        <f t="shared" si="27"/>
        <v>0</v>
      </c>
      <c r="P83" s="528">
        <f t="shared" si="27"/>
        <v>0</v>
      </c>
      <c r="Q83" s="528">
        <f t="shared" si="27"/>
        <v>0</v>
      </c>
      <c r="R83" s="529">
        <f t="shared" si="27"/>
        <v>0</v>
      </c>
      <c r="S83" s="27"/>
      <c r="U83"/>
      <c r="W83"/>
      <c r="X83"/>
      <c r="Y83"/>
      <c r="Z83"/>
      <c r="AA83"/>
      <c r="AB83"/>
    </row>
    <row r="84" spans="1:28" ht="6" customHeight="1" thickBot="1">
      <c r="A84" s="6"/>
      <c r="C84" s="504"/>
      <c r="D84" s="504"/>
      <c r="E84" s="504"/>
      <c r="F84" s="14"/>
      <c r="G84" s="29"/>
      <c r="H84" s="29"/>
      <c r="I84" s="29"/>
      <c r="J84" s="29"/>
      <c r="K84" s="29"/>
      <c r="L84" s="29"/>
      <c r="M84" s="29"/>
      <c r="N84" s="29"/>
      <c r="O84" s="29"/>
      <c r="P84" s="29"/>
      <c r="Q84" s="29"/>
      <c r="R84" s="29"/>
      <c r="S84" s="27"/>
      <c r="W84"/>
      <c r="X84"/>
      <c r="Y84"/>
      <c r="Z84"/>
      <c r="AA84"/>
      <c r="AB84"/>
    </row>
    <row r="85" spans="1:28" ht="15" customHeight="1" thickTop="1" thickBot="1">
      <c r="A85" s="6"/>
      <c r="C85" s="312" t="s">
        <v>95</v>
      </c>
      <c r="D85" s="499" t="s">
        <v>98</v>
      </c>
      <c r="E85" s="19"/>
      <c r="F85" s="29">
        <f>Bil!G9</f>
        <v>0</v>
      </c>
      <c r="G85" s="505">
        <f t="shared" ref="G85:R85" si="28">G81+G78+G70-G82</f>
        <v>0</v>
      </c>
      <c r="H85" s="143">
        <f>H81+H78+H70-H82</f>
        <v>0</v>
      </c>
      <c r="I85" s="143">
        <f t="shared" si="28"/>
        <v>0</v>
      </c>
      <c r="J85" s="505">
        <f t="shared" si="28"/>
        <v>0</v>
      </c>
      <c r="K85" s="143">
        <f t="shared" si="28"/>
        <v>0</v>
      </c>
      <c r="L85" s="143">
        <f t="shared" si="28"/>
        <v>0</v>
      </c>
      <c r="M85" s="505">
        <f t="shared" si="28"/>
        <v>0</v>
      </c>
      <c r="N85" s="143">
        <f t="shared" si="28"/>
        <v>0</v>
      </c>
      <c r="O85" s="143">
        <f t="shared" si="28"/>
        <v>0</v>
      </c>
      <c r="P85" s="505">
        <f t="shared" si="28"/>
        <v>0</v>
      </c>
      <c r="Q85" s="143">
        <f t="shared" si="28"/>
        <v>0</v>
      </c>
      <c r="R85" s="143">
        <f t="shared" si="28"/>
        <v>0</v>
      </c>
      <c r="S85" s="27"/>
      <c r="W85"/>
      <c r="X85"/>
      <c r="Y85"/>
      <c r="Z85"/>
      <c r="AA85"/>
      <c r="AB85"/>
    </row>
    <row r="86" spans="1:28" ht="6" customHeight="1" thickTop="1">
      <c r="A86" s="6"/>
      <c r="E86" s="19"/>
      <c r="F86" s="30"/>
      <c r="G86" s="145"/>
      <c r="H86" s="145"/>
      <c r="I86" s="145"/>
      <c r="J86" s="145"/>
      <c r="K86" s="145"/>
      <c r="L86" s="145"/>
      <c r="M86" s="145"/>
      <c r="N86" s="145"/>
      <c r="O86" s="145"/>
      <c r="P86" s="145"/>
      <c r="Q86" s="145"/>
      <c r="R86" s="145"/>
      <c r="S86" s="146"/>
      <c r="W86"/>
      <c r="X86"/>
      <c r="Y86"/>
      <c r="Z86"/>
      <c r="AA86"/>
      <c r="AB86"/>
    </row>
    <row r="87" spans="1:28" ht="15" customHeight="1" thickBot="1">
      <c r="A87" s="31"/>
      <c r="B87" s="508"/>
      <c r="C87" s="508"/>
      <c r="D87" s="508"/>
      <c r="E87" s="508"/>
      <c r="F87" s="508"/>
      <c r="G87" s="755" t="str">
        <f>IF(U80&gt;marge_mx,marge_message,"")</f>
        <v/>
      </c>
      <c r="H87" s="755"/>
      <c r="I87" s="755"/>
      <c r="J87" s="755"/>
      <c r="K87" s="755"/>
      <c r="L87" s="755"/>
      <c r="M87" s="755"/>
      <c r="N87" s="755"/>
      <c r="O87" s="755"/>
      <c r="P87" s="755"/>
      <c r="Q87" s="755"/>
      <c r="R87" s="755"/>
      <c r="S87" s="147"/>
      <c r="W87"/>
      <c r="X87"/>
      <c r="Y87"/>
      <c r="Z87"/>
      <c r="AA87"/>
      <c r="AB87"/>
    </row>
    <row r="88" spans="1:28" ht="15" customHeight="1" thickTop="1">
      <c r="A88" s="6"/>
      <c r="G88" s="169"/>
      <c r="S88"/>
    </row>
    <row r="89" spans="1:28" ht="15" customHeight="1"/>
    <row r="90" spans="1:28" ht="15" customHeight="1"/>
    <row r="91" spans="1:28" ht="15" customHeight="1"/>
    <row r="92" spans="1:28" ht="15" hidden="1" customHeight="1"/>
    <row r="93" spans="1:28" ht="15" customHeight="1"/>
    <row r="94" spans="1:28" ht="12.75" customHeight="1"/>
    <row r="95" spans="1:28" ht="12.75" customHeight="1"/>
    <row r="96" spans="1:28" ht="12.75" customHeight="1"/>
    <row r="97" spans="1:25" ht="12.75" customHeight="1"/>
    <row r="98" spans="1:25" ht="12.75" customHeight="1"/>
    <row r="99" spans="1:25" ht="12.75" customHeight="1"/>
    <row r="100" spans="1:25" ht="12.75" customHeight="1"/>
    <row r="101" spans="1:25" ht="12.75" customHeight="1"/>
    <row r="102" spans="1:25" ht="12.75" hidden="1" customHeight="1">
      <c r="A102" s="2">
        <v>1.71</v>
      </c>
      <c r="B102" s="2">
        <v>0.92</v>
      </c>
      <c r="C102" s="2">
        <v>19.71</v>
      </c>
      <c r="D102" s="2">
        <v>9.86</v>
      </c>
      <c r="E102" s="2">
        <v>3.71</v>
      </c>
      <c r="F102" s="2">
        <v>0.83</v>
      </c>
      <c r="G102" s="2">
        <v>9.7100000000000009</v>
      </c>
      <c r="H102" s="2">
        <v>9.7100000000000009</v>
      </c>
      <c r="I102" s="2">
        <v>9.7100000000000009</v>
      </c>
      <c r="J102" s="2">
        <v>10</v>
      </c>
      <c r="K102" s="2">
        <v>9.7100000000000009</v>
      </c>
      <c r="L102" s="2">
        <v>9.7100000000000009</v>
      </c>
      <c r="M102" s="2">
        <v>9.7100000000000009</v>
      </c>
      <c r="N102" s="2">
        <v>9.7100000000000009</v>
      </c>
      <c r="O102" s="2">
        <v>9.7100000000000009</v>
      </c>
      <c r="P102" s="2">
        <v>9.7100000000000009</v>
      </c>
      <c r="Q102" s="2">
        <v>9.7100000000000009</v>
      </c>
      <c r="R102" s="2">
        <v>9.7100000000000009</v>
      </c>
      <c r="S102" s="2">
        <v>0.83</v>
      </c>
      <c r="T102" s="2">
        <v>9.86</v>
      </c>
      <c r="V102" s="2">
        <v>8.43</v>
      </c>
      <c r="X102" s="2">
        <v>8.43</v>
      </c>
      <c r="Y102" s="2">
        <v>8.43</v>
      </c>
    </row>
    <row r="103" spans="1:25" ht="15" customHeight="1"/>
    <row r="104" spans="1:25" ht="15" customHeight="1"/>
    <row r="105" spans="1:25" ht="15" customHeight="1"/>
    <row r="106" spans="1:25" ht="15" customHeight="1"/>
    <row r="107" spans="1:25" ht="15" customHeight="1"/>
    <row r="108" spans="1:25" ht="15" customHeight="1"/>
    <row r="109" spans="1:25" ht="15" customHeight="1"/>
    <row r="110" spans="1:25" ht="15" customHeight="1"/>
    <row r="111" spans="1:25" ht="15" customHeight="1"/>
    <row r="112" spans="1:25" ht="15" customHeight="1"/>
    <row r="113" ht="15" customHeight="1"/>
    <row r="114" ht="15" customHeight="1"/>
    <row r="115" ht="15" customHeight="1"/>
  </sheetData>
  <sheetProtection algorithmName="SHA-512" hashValue="QGaiSef3J5eOAJSdGWh/UmStCratNjnya25ZYQaLyUcY3jSgrupQ08SxRJBAcm67IMvSUuEdgTnQX6M8ot5ojw==" saltValue="toNAI0GzZxVeAUH8B6Z7BA==" spinCount="100000" sheet="1" objects="1" scenarios="1" selectLockedCells="1"/>
  <mergeCells count="11">
    <mergeCell ref="G87:R87"/>
    <mergeCell ref="C56:E56"/>
    <mergeCell ref="B1:I1"/>
    <mergeCell ref="W16:W22"/>
    <mergeCell ref="C15:E15"/>
    <mergeCell ref="C23:E23"/>
    <mergeCell ref="C27:E27"/>
    <mergeCell ref="C41:E41"/>
    <mergeCell ref="C51:E51"/>
    <mergeCell ref="W43:W47"/>
    <mergeCell ref="W30:W40"/>
  </mergeCells>
  <phoneticPr fontId="0" type="noConversion"/>
  <conditionalFormatting sqref="C16:C22">
    <cfRule type="expression" dxfId="69" priority="63">
      <formula>X16=1</formula>
    </cfRule>
  </conditionalFormatting>
  <conditionalFormatting sqref="C31:C40">
    <cfRule type="expression" dxfId="68" priority="3">
      <formula>X31=1</formula>
    </cfRule>
  </conditionalFormatting>
  <conditionalFormatting sqref="C46">
    <cfRule type="expression" dxfId="67" priority="4">
      <formula>X46=1</formula>
    </cfRule>
  </conditionalFormatting>
  <conditionalFormatting sqref="D16:D22">
    <cfRule type="expression" dxfId="66" priority="64">
      <formula>X16=1</formula>
    </cfRule>
  </conditionalFormatting>
  <conditionalFormatting sqref="D31:D39">
    <cfRule type="expression" dxfId="65" priority="2">
      <formula>X31=1</formula>
    </cfRule>
  </conditionalFormatting>
  <conditionalFormatting sqref="D46">
    <cfRule type="expression" dxfId="64" priority="5">
      <formula>X46=1</formula>
    </cfRule>
  </conditionalFormatting>
  <conditionalFormatting sqref="G10:R10">
    <cfRule type="cellIs" dxfId="63" priority="12" operator="equal">
      <formula>0</formula>
    </cfRule>
  </conditionalFormatting>
  <conditionalFormatting sqref="G87:R87">
    <cfRule type="cellIs" dxfId="62" priority="7" operator="notEqual">
      <formula>""</formula>
    </cfRule>
  </conditionalFormatting>
  <conditionalFormatting sqref="T16:T22">
    <cfRule type="expression" dxfId="61" priority="65">
      <formula>X16=1</formula>
    </cfRule>
  </conditionalFormatting>
  <conditionalFormatting sqref="W16:W22">
    <cfRule type="cellIs" dxfId="60" priority="8" operator="notEqual">
      <formula>""</formula>
    </cfRule>
  </conditionalFormatting>
  <conditionalFormatting sqref="W30">
    <cfRule type="cellIs" dxfId="59" priority="1" operator="notEqual">
      <formula>""</formula>
    </cfRule>
  </conditionalFormatting>
  <conditionalFormatting sqref="W43">
    <cfRule type="cellIs" dxfId="58" priority="6" operator="notEqual">
      <formula>""</formula>
    </cfRule>
  </conditionalFormatting>
  <printOptions horizontalCentered="1" verticalCentered="1"/>
  <pageMargins left="0.19685039370078741" right="0.19685039370078741" top="0.47244094488188981" bottom="0.19685039370078741" header="0.31496062992125984" footer="0.19685039370078741"/>
  <pageSetup scale="5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pageSetUpPr fitToPage="1"/>
  </sheetPr>
  <dimension ref="A1:AD103"/>
  <sheetViews>
    <sheetView showGridLines="0" zoomScaleNormal="100" workbookViewId="0">
      <selection activeCell="G11" sqref="G11"/>
    </sheetView>
  </sheetViews>
  <sheetFormatPr baseColWidth="10" defaultColWidth="9.1796875" defaultRowHeight="12.5"/>
  <cols>
    <col min="1" max="1" width="2.453125" style="2" customWidth="1"/>
    <col min="2" max="2" width="1.54296875" style="2" customWidth="1"/>
    <col min="3" max="3" width="20.453125" style="2" customWidth="1"/>
    <col min="4" max="4" width="10.54296875" style="2" customWidth="1"/>
    <col min="5" max="5" width="4.453125" style="2" customWidth="1"/>
    <col min="6" max="6" width="1.453125" style="2" customWidth="1"/>
    <col min="7" max="9" width="10.453125" style="2" customWidth="1"/>
    <col min="10" max="10" width="10.7265625" style="2" customWidth="1"/>
    <col min="11" max="18" width="10.453125" style="2" customWidth="1"/>
    <col min="19" max="19" width="1.453125" style="2" customWidth="1"/>
    <col min="20" max="20" width="10.54296875" style="2" customWidth="1"/>
    <col min="21" max="21" width="0" style="2" hidden="1" customWidth="1"/>
    <col min="22" max="22" width="9.1796875" style="2" customWidth="1"/>
    <col min="23" max="23" width="9.1796875" style="2" hidden="1" customWidth="1"/>
    <col min="24" max="24" width="9.1796875" style="2" customWidth="1"/>
    <col min="25" max="25" width="9.1796875" style="2" hidden="1" customWidth="1"/>
    <col min="26" max="27" width="9.1796875" style="2" customWidth="1"/>
    <col min="28" max="16384" width="9.1796875" style="2"/>
  </cols>
  <sheetData>
    <row r="1" spans="1:25" ht="36.75" customHeight="1" thickBot="1">
      <c r="A1" s="640"/>
      <c r="B1" s="757" t="str">
        <f>CoûtFin!B1</f>
        <v>Nom d'entreprise</v>
      </c>
      <c r="C1" s="757"/>
      <c r="D1" s="757"/>
      <c r="E1" s="757"/>
      <c r="F1" s="757"/>
      <c r="G1" s="757"/>
      <c r="H1" s="757"/>
      <c r="I1" s="757"/>
      <c r="J1" s="639"/>
      <c r="K1" s="197" t="s">
        <v>99</v>
      </c>
      <c r="L1" s="197"/>
      <c r="M1" s="197"/>
      <c r="N1" s="197"/>
      <c r="O1" s="197"/>
      <c r="P1" s="197"/>
      <c r="Q1" s="197"/>
      <c r="R1" s="197"/>
      <c r="S1" s="5"/>
      <c r="W1" s="2">
        <v>36.75</v>
      </c>
      <c r="Y1" s="2">
        <v>36.75</v>
      </c>
    </row>
    <row r="2" spans="1:25" ht="14.25" customHeight="1">
      <c r="A2" s="6"/>
      <c r="S2" s="7"/>
      <c r="W2" s="2">
        <v>14.25</v>
      </c>
      <c r="Y2" s="2">
        <v>14.25</v>
      </c>
    </row>
    <row r="3" spans="1:25" ht="23.25" customHeight="1">
      <c r="A3" s="6"/>
      <c r="B3" s="200"/>
      <c r="C3" s="201" t="s">
        <v>100</v>
      </c>
      <c r="D3" s="201"/>
      <c r="S3" s="7"/>
      <c r="W3" s="2">
        <v>23.25</v>
      </c>
      <c r="Y3" s="2">
        <v>23.25</v>
      </c>
    </row>
    <row r="4" spans="1:25" ht="11.25" customHeight="1" thickBot="1">
      <c r="A4" s="6"/>
      <c r="G4" s="310">
        <v>1</v>
      </c>
      <c r="H4" s="310">
        <v>2</v>
      </c>
      <c r="I4" s="310">
        <v>3</v>
      </c>
      <c r="J4" s="310">
        <v>4</v>
      </c>
      <c r="K4" s="310">
        <v>5</v>
      </c>
      <c r="L4" s="310">
        <v>6</v>
      </c>
      <c r="M4" s="310">
        <v>7</v>
      </c>
      <c r="N4" s="310">
        <v>8</v>
      </c>
      <c r="O4" s="310">
        <v>9</v>
      </c>
      <c r="P4" s="310">
        <v>10</v>
      </c>
      <c r="Q4" s="310">
        <v>11</v>
      </c>
      <c r="R4" s="310">
        <v>12</v>
      </c>
      <c r="S4" s="7"/>
      <c r="W4" s="2">
        <v>11.25</v>
      </c>
      <c r="Y4" s="2">
        <v>11.25</v>
      </c>
    </row>
    <row r="5" spans="1:25" s="11" customFormat="1" ht="18" customHeight="1" thickBot="1">
      <c r="A5" s="10"/>
      <c r="G5" s="128">
        <f>DATE(YEAR(BdgCais1!R5),MONTH(BdgCais1!R5)+1,1)</f>
        <v>46388</v>
      </c>
      <c r="H5" s="128">
        <f>DATE(YEAR(G5),MONTH(G5)+1,1)</f>
        <v>46419</v>
      </c>
      <c r="I5" s="128">
        <f t="shared" ref="I5:R5" si="0">DATE(YEAR(H5),MONTH(H5)+1,1)</f>
        <v>46447</v>
      </c>
      <c r="J5" s="128">
        <f t="shared" si="0"/>
        <v>46478</v>
      </c>
      <c r="K5" s="128">
        <f t="shared" si="0"/>
        <v>46508</v>
      </c>
      <c r="L5" s="128">
        <f t="shared" si="0"/>
        <v>46539</v>
      </c>
      <c r="M5" s="128">
        <f t="shared" si="0"/>
        <v>46569</v>
      </c>
      <c r="N5" s="128">
        <f t="shared" si="0"/>
        <v>46600</v>
      </c>
      <c r="O5" s="128">
        <f t="shared" si="0"/>
        <v>46631</v>
      </c>
      <c r="P5" s="128">
        <f t="shared" si="0"/>
        <v>46661</v>
      </c>
      <c r="Q5" s="128">
        <f t="shared" si="0"/>
        <v>46692</v>
      </c>
      <c r="R5" s="128">
        <f t="shared" si="0"/>
        <v>46722</v>
      </c>
      <c r="S5" s="12"/>
      <c r="T5" s="13" t="s">
        <v>21</v>
      </c>
      <c r="W5" s="11">
        <v>18</v>
      </c>
      <c r="X5" s="2"/>
      <c r="Y5" s="11">
        <v>18</v>
      </c>
    </row>
    <row r="6" spans="1:25" ht="6" customHeight="1">
      <c r="A6" s="6"/>
      <c r="S6" s="14"/>
      <c r="T6" s="15"/>
      <c r="W6" s="2">
        <v>6</v>
      </c>
      <c r="Y6" s="2">
        <v>6</v>
      </c>
    </row>
    <row r="7" spans="1:25" ht="16.5" customHeight="1">
      <c r="A7" s="6"/>
      <c r="B7" s="16"/>
      <c r="C7" s="4" t="s">
        <v>58</v>
      </c>
      <c r="D7" s="4"/>
      <c r="E7" s="17"/>
      <c r="G7" s="131">
        <f>'Vts&amp;Achts'!H69</f>
        <v>0</v>
      </c>
      <c r="H7" s="131">
        <f>'Vts&amp;Achts'!I69</f>
        <v>0</v>
      </c>
      <c r="I7" s="131">
        <f>'Vts&amp;Achts'!J69</f>
        <v>0</v>
      </c>
      <c r="J7" s="131">
        <f>'Vts&amp;Achts'!K69</f>
        <v>0</v>
      </c>
      <c r="K7" s="131">
        <f>'Vts&amp;Achts'!L69</f>
        <v>0</v>
      </c>
      <c r="L7" s="131">
        <f>'Vts&amp;Achts'!M69</f>
        <v>0</v>
      </c>
      <c r="M7" s="131">
        <f>'Vts&amp;Achts'!N69</f>
        <v>0</v>
      </c>
      <c r="N7" s="131">
        <f>'Vts&amp;Achts'!O69</f>
        <v>0</v>
      </c>
      <c r="O7" s="131">
        <f>'Vts&amp;Achts'!P69</f>
        <v>0</v>
      </c>
      <c r="P7" s="131">
        <f>'Vts&amp;Achts'!Q69</f>
        <v>0</v>
      </c>
      <c r="Q7" s="131">
        <f>'Vts&amp;Achts'!R69</f>
        <v>0</v>
      </c>
      <c r="R7" s="131">
        <f>'Vts&amp;Achts'!S69</f>
        <v>0</v>
      </c>
      <c r="S7" s="14"/>
      <c r="T7" s="140">
        <f>SUM(G7:R7)</f>
        <v>0</v>
      </c>
      <c r="W7" s="2">
        <v>16.5</v>
      </c>
      <c r="Y7" s="2">
        <v>16.5</v>
      </c>
    </row>
    <row r="8" spans="1:25" ht="15" customHeight="1">
      <c r="A8" s="6"/>
      <c r="B8" s="18"/>
      <c r="C8" s="2" t="s">
        <v>59</v>
      </c>
      <c r="E8" s="19"/>
      <c r="G8" s="131">
        <f>ROUND(G67*CoûtFin!$M$22,0)</f>
        <v>0</v>
      </c>
      <c r="H8" s="131">
        <f>ROUND(H67*CoûtFin!$M$22,0)</f>
        <v>0</v>
      </c>
      <c r="I8" s="131">
        <f>ROUND(I67*CoûtFin!$M$22,0)</f>
        <v>0</v>
      </c>
      <c r="J8" s="131">
        <f>ROUND(J67*CoûtFin!$M$22,0)</f>
        <v>0</v>
      </c>
      <c r="K8" s="131">
        <f>ROUND(K67*CoûtFin!$M$22,0)</f>
        <v>0</v>
      </c>
      <c r="L8" s="131">
        <f>ROUND(L67*CoûtFin!$M$22,0)</f>
        <v>0</v>
      </c>
      <c r="M8" s="131">
        <f>ROUND(M67*CoûtFin!$M$22,0)</f>
        <v>0</v>
      </c>
      <c r="N8" s="131">
        <f>ROUND(N67*CoûtFin!$M$22,0)</f>
        <v>0</v>
      </c>
      <c r="O8" s="131">
        <f>ROUND(O67*CoûtFin!$M$22,0)</f>
        <v>0</v>
      </c>
      <c r="P8" s="131">
        <f>ROUND(P67*CoûtFin!$M$22,0)</f>
        <v>0</v>
      </c>
      <c r="Q8" s="131">
        <f>ROUND(Q67*CoûtFin!$M$22,0)</f>
        <v>0</v>
      </c>
      <c r="R8" s="131">
        <f>ROUND(R67*CoûtFin!$M$22,0)</f>
        <v>0</v>
      </c>
      <c r="S8" s="14"/>
      <c r="T8" s="140">
        <f>SUM(G8:R8)</f>
        <v>0</v>
      </c>
      <c r="W8" s="2">
        <v>15</v>
      </c>
      <c r="Y8" s="2">
        <v>15</v>
      </c>
    </row>
    <row r="9" spans="1:25" ht="15" customHeight="1">
      <c r="A9" s="6"/>
      <c r="B9" s="18"/>
      <c r="C9" s="2" t="s">
        <v>13</v>
      </c>
      <c r="E9" s="19"/>
      <c r="G9" s="416">
        <f t="shared" ref="G9:R9" si="1">VLOOKUP(G4+12,subventions,2,FALSE)</f>
        <v>0</v>
      </c>
      <c r="H9" s="416">
        <f t="shared" si="1"/>
        <v>0</v>
      </c>
      <c r="I9" s="416">
        <f t="shared" si="1"/>
        <v>0</v>
      </c>
      <c r="J9" s="416">
        <f t="shared" si="1"/>
        <v>0</v>
      </c>
      <c r="K9" s="416">
        <f t="shared" si="1"/>
        <v>0</v>
      </c>
      <c r="L9" s="416">
        <f t="shared" si="1"/>
        <v>0</v>
      </c>
      <c r="M9" s="416">
        <f t="shared" si="1"/>
        <v>0</v>
      </c>
      <c r="N9" s="416">
        <f t="shared" si="1"/>
        <v>0</v>
      </c>
      <c r="O9" s="416">
        <f t="shared" si="1"/>
        <v>0</v>
      </c>
      <c r="P9" s="416">
        <f t="shared" si="1"/>
        <v>0</v>
      </c>
      <c r="Q9" s="416">
        <f t="shared" si="1"/>
        <v>0</v>
      </c>
      <c r="R9" s="416">
        <f t="shared" si="1"/>
        <v>0</v>
      </c>
      <c r="S9" s="14"/>
      <c r="T9" s="140">
        <f>SUM(G9:R9)</f>
        <v>0</v>
      </c>
      <c r="W9" s="2">
        <v>15</v>
      </c>
      <c r="Y9" s="2">
        <v>15</v>
      </c>
    </row>
    <row r="10" spans="1:25" ht="15" customHeight="1">
      <c r="A10" s="6"/>
      <c r="B10" s="18"/>
      <c r="C10" s="2" t="s">
        <v>60</v>
      </c>
      <c r="E10" s="19"/>
      <c r="G10" s="416">
        <f>VLOOKUP(G4+12,empr_cal!$CJ$18:$CK$137,2,FALSE)</f>
        <v>0</v>
      </c>
      <c r="H10" s="416">
        <f>VLOOKUP(H4+12,empr_cal!$CJ$18:$CK$137,2,FALSE)</f>
        <v>0</v>
      </c>
      <c r="I10" s="416">
        <f>VLOOKUP(I4+12,empr_cal!$CJ$18:$CK$137,2,FALSE)</f>
        <v>0</v>
      </c>
      <c r="J10" s="416">
        <f>VLOOKUP(J4+12,empr_cal!$CJ$18:$CK$137,2,FALSE)</f>
        <v>0</v>
      </c>
      <c r="K10" s="416">
        <f>VLOOKUP(K4+12,empr_cal!$CJ$18:$CK$137,2,FALSE)</f>
        <v>0</v>
      </c>
      <c r="L10" s="416">
        <f>VLOOKUP(L4+12,empr_cal!$CJ$18:$CK$137,2,FALSE)</f>
        <v>0</v>
      </c>
      <c r="M10" s="416">
        <f>VLOOKUP(M4+12,empr_cal!$CJ$18:$CK$137,2,FALSE)</f>
        <v>0</v>
      </c>
      <c r="N10" s="416">
        <f>VLOOKUP(N4+12,empr_cal!$CJ$18:$CK$137,2,FALSE)</f>
        <v>0</v>
      </c>
      <c r="O10" s="416">
        <f>VLOOKUP(O4+12,empr_cal!$CJ$18:$CK$137,2,FALSE)</f>
        <v>0</v>
      </c>
      <c r="P10" s="416">
        <f>VLOOKUP(P4+12,empr_cal!$CJ$18:$CK$137,2,FALSE)</f>
        <v>0</v>
      </c>
      <c r="Q10" s="416">
        <f>VLOOKUP(Q4+12,empr_cal!$CJ$18:$CK$137,2,FALSE)</f>
        <v>0</v>
      </c>
      <c r="R10" s="416">
        <f>VLOOKUP(R4+12,empr_cal!$CJ$18:$CK$137,2,FALSE)</f>
        <v>0</v>
      </c>
      <c r="S10" s="14"/>
      <c r="T10" s="140">
        <f>SUM(G10:R10)</f>
        <v>0</v>
      </c>
      <c r="W10" s="2">
        <v>15</v>
      </c>
      <c r="Y10" s="2">
        <v>15</v>
      </c>
    </row>
    <row r="11" spans="1:25" ht="15" customHeight="1">
      <c r="A11" s="6"/>
      <c r="B11" s="8"/>
      <c r="C11" s="170" t="s">
        <v>510</v>
      </c>
      <c r="D11" s="20"/>
      <c r="E11" s="21"/>
      <c r="G11" s="161"/>
      <c r="H11" s="161"/>
      <c r="I11" s="161"/>
      <c r="J11" s="161"/>
      <c r="K11" s="161"/>
      <c r="L11" s="161"/>
      <c r="M11" s="161"/>
      <c r="N11" s="161"/>
      <c r="O11" s="161"/>
      <c r="P11" s="161"/>
      <c r="Q11" s="161"/>
      <c r="R11" s="161"/>
      <c r="S11" s="14"/>
      <c r="T11" s="140">
        <f>SUM(G11:R11)</f>
        <v>0</v>
      </c>
      <c r="W11" s="2">
        <v>15</v>
      </c>
      <c r="Y11" s="2">
        <v>15</v>
      </c>
    </row>
    <row r="12" spans="1:25" ht="5.25" customHeight="1" thickBot="1">
      <c r="A12" s="6"/>
      <c r="B12" s="22"/>
      <c r="C12" s="22"/>
      <c r="D12" s="22"/>
      <c r="E12" s="22"/>
      <c r="F12" s="22"/>
      <c r="G12" s="22"/>
      <c r="H12" s="22"/>
      <c r="I12" s="22"/>
      <c r="J12" s="22"/>
      <c r="K12" s="22"/>
      <c r="L12" s="22"/>
      <c r="M12" s="22"/>
      <c r="N12" s="22"/>
      <c r="O12" s="22"/>
      <c r="P12" s="22"/>
      <c r="Q12" s="22"/>
      <c r="R12" s="22"/>
      <c r="S12" s="14"/>
      <c r="T12" s="393"/>
      <c r="W12" s="2">
        <v>5.25</v>
      </c>
      <c r="Y12" s="2">
        <v>5.25</v>
      </c>
    </row>
    <row r="13" spans="1:25" ht="21" customHeight="1" thickTop="1" thickBot="1">
      <c r="A13" s="6"/>
      <c r="D13" s="97" t="s">
        <v>61</v>
      </c>
      <c r="E13" s="23"/>
      <c r="F13" s="23"/>
      <c r="G13" s="136">
        <f t="shared" ref="G13:R13" si="2">SUM(G6:G12)</f>
        <v>0</v>
      </c>
      <c r="H13" s="136">
        <f t="shared" si="2"/>
        <v>0</v>
      </c>
      <c r="I13" s="136">
        <f t="shared" si="2"/>
        <v>0</v>
      </c>
      <c r="J13" s="136">
        <f t="shared" si="2"/>
        <v>0</v>
      </c>
      <c r="K13" s="136">
        <f t="shared" si="2"/>
        <v>0</v>
      </c>
      <c r="L13" s="136">
        <f t="shared" si="2"/>
        <v>0</v>
      </c>
      <c r="M13" s="136">
        <f t="shared" si="2"/>
        <v>0</v>
      </c>
      <c r="N13" s="136">
        <f t="shared" si="2"/>
        <v>0</v>
      </c>
      <c r="O13" s="136">
        <f t="shared" si="2"/>
        <v>0</v>
      </c>
      <c r="P13" s="136">
        <f t="shared" si="2"/>
        <v>0</v>
      </c>
      <c r="Q13" s="136">
        <f t="shared" si="2"/>
        <v>0</v>
      </c>
      <c r="R13" s="137">
        <f t="shared" si="2"/>
        <v>0</v>
      </c>
      <c r="S13" s="14"/>
      <c r="T13" s="143">
        <f>SUM(T6:T12)</f>
        <v>0</v>
      </c>
      <c r="W13" s="2">
        <v>21</v>
      </c>
      <c r="Y13" s="2">
        <v>21</v>
      </c>
    </row>
    <row r="14" spans="1:25" ht="13.5" customHeight="1" thickTop="1">
      <c r="A14" s="6"/>
      <c r="S14" s="14"/>
      <c r="T14" s="144"/>
      <c r="W14" s="2">
        <v>13.5</v>
      </c>
      <c r="Y14" s="2">
        <v>13.5</v>
      </c>
    </row>
    <row r="15" spans="1:25" ht="12.75" customHeight="1">
      <c r="A15" s="6"/>
      <c r="C15" s="756" t="s">
        <v>62</v>
      </c>
      <c r="D15" s="756"/>
      <c r="E15" s="756"/>
      <c r="F15" s="167"/>
      <c r="S15" s="14"/>
      <c r="T15" s="18"/>
      <c r="W15" s="2">
        <v>12.75</v>
      </c>
      <c r="Y15" s="2">
        <v>12.75</v>
      </c>
    </row>
    <row r="16" spans="1:25" ht="15" customHeight="1">
      <c r="A16" s="6"/>
      <c r="B16" s="16"/>
      <c r="C16" s="4" t="str">
        <f>CoûtFin!B12</f>
        <v>Équipement de fabrication</v>
      </c>
      <c r="D16" s="4"/>
      <c r="E16" s="17"/>
      <c r="G16" s="161"/>
      <c r="H16" s="161"/>
      <c r="I16" s="161"/>
      <c r="J16" s="161"/>
      <c r="K16" s="161"/>
      <c r="L16" s="161"/>
      <c r="M16" s="161"/>
      <c r="N16" s="161"/>
      <c r="O16" s="161"/>
      <c r="P16" s="161"/>
      <c r="Q16" s="161"/>
      <c r="R16" s="166"/>
      <c r="S16" s="14"/>
      <c r="T16" s="140">
        <f t="shared" ref="T16:T22" si="3">SUM(G16:R16)</f>
        <v>0</v>
      </c>
      <c r="W16" s="2">
        <v>15</v>
      </c>
      <c r="Y16" s="2">
        <v>15</v>
      </c>
    </row>
    <row r="17" spans="1:25" ht="15" customHeight="1">
      <c r="A17" s="6"/>
      <c r="B17" s="18"/>
      <c r="C17" s="2" t="str">
        <f>CoûtFin!B13</f>
        <v>Équipement informatique</v>
      </c>
      <c r="E17" s="19"/>
      <c r="G17" s="161"/>
      <c r="H17" s="161"/>
      <c r="I17" s="161"/>
      <c r="J17" s="161"/>
      <c r="K17" s="161"/>
      <c r="L17" s="161"/>
      <c r="M17" s="161"/>
      <c r="N17" s="161"/>
      <c r="O17" s="161"/>
      <c r="P17" s="161"/>
      <c r="Q17" s="161"/>
      <c r="R17" s="166"/>
      <c r="S17" s="14"/>
      <c r="T17" s="140">
        <f t="shared" si="3"/>
        <v>0</v>
      </c>
      <c r="W17" s="2">
        <v>15</v>
      </c>
      <c r="Y17" s="2">
        <v>15</v>
      </c>
    </row>
    <row r="18" spans="1:25" ht="15" customHeight="1">
      <c r="A18" s="6"/>
      <c r="B18" s="18"/>
      <c r="C18" s="2" t="str">
        <f>CoûtFin!B14</f>
        <v xml:space="preserve">Équipement de bureau </v>
      </c>
      <c r="E18" s="19"/>
      <c r="G18" s="161"/>
      <c r="H18" s="161"/>
      <c r="I18" s="161"/>
      <c r="J18" s="161"/>
      <c r="K18" s="161"/>
      <c r="L18" s="161"/>
      <c r="M18" s="161"/>
      <c r="N18" s="161"/>
      <c r="O18" s="161"/>
      <c r="P18" s="161"/>
      <c r="Q18" s="161"/>
      <c r="R18" s="166"/>
      <c r="S18" s="14"/>
      <c r="T18" s="140">
        <f t="shared" si="3"/>
        <v>0</v>
      </c>
      <c r="W18" s="2">
        <v>15</v>
      </c>
      <c r="Y18" s="2">
        <v>15</v>
      </c>
    </row>
    <row r="19" spans="1:25" ht="15" customHeight="1">
      <c r="A19" s="6"/>
      <c r="B19" s="18"/>
      <c r="C19" s="2" t="str">
        <f>CoûtFin!B15</f>
        <v>Amélioration locatives</v>
      </c>
      <c r="E19" s="19"/>
      <c r="G19" s="161"/>
      <c r="H19" s="161"/>
      <c r="I19" s="161"/>
      <c r="J19" s="161"/>
      <c r="K19" s="161"/>
      <c r="L19" s="161"/>
      <c r="M19" s="161"/>
      <c r="N19" s="161"/>
      <c r="O19" s="161"/>
      <c r="P19" s="161"/>
      <c r="Q19" s="161"/>
      <c r="R19" s="166"/>
      <c r="S19" s="14"/>
      <c r="T19" s="140">
        <f t="shared" si="3"/>
        <v>0</v>
      </c>
      <c r="W19" s="2">
        <v>15</v>
      </c>
      <c r="Y19" s="2">
        <v>15</v>
      </c>
    </row>
    <row r="20" spans="1:25" ht="15" customHeight="1">
      <c r="A20" s="6"/>
      <c r="B20" s="18"/>
      <c r="C20" s="2" t="str">
        <f>CoûtFin!B16</f>
        <v>Bâtiment et terrain</v>
      </c>
      <c r="E20" s="19"/>
      <c r="G20" s="161"/>
      <c r="H20" s="161"/>
      <c r="I20" s="161"/>
      <c r="J20" s="161"/>
      <c r="K20" s="161"/>
      <c r="L20" s="161"/>
      <c r="M20" s="161"/>
      <c r="N20" s="161"/>
      <c r="O20" s="161"/>
      <c r="P20" s="161"/>
      <c r="Q20" s="161"/>
      <c r="R20" s="166"/>
      <c r="S20" s="14"/>
      <c r="T20" s="140">
        <f t="shared" si="3"/>
        <v>0</v>
      </c>
      <c r="W20" s="2">
        <v>15</v>
      </c>
      <c r="Y20" s="2">
        <v>15</v>
      </c>
    </row>
    <row r="21" spans="1:25" ht="15" customHeight="1">
      <c r="A21" s="6"/>
      <c r="B21" s="18"/>
      <c r="C21" s="2" t="str">
        <f>CoûtFin!B17</f>
        <v>Matériel roulant</v>
      </c>
      <c r="E21" s="19"/>
      <c r="G21" s="161"/>
      <c r="H21" s="161"/>
      <c r="I21" s="161"/>
      <c r="J21" s="161"/>
      <c r="K21" s="161"/>
      <c r="L21" s="161"/>
      <c r="M21" s="161"/>
      <c r="N21" s="161"/>
      <c r="O21" s="161"/>
      <c r="P21" s="161"/>
      <c r="Q21" s="161"/>
      <c r="R21" s="166"/>
      <c r="S21" s="14"/>
      <c r="T21" s="140">
        <f t="shared" si="3"/>
        <v>0</v>
      </c>
      <c r="W21" s="2">
        <v>15</v>
      </c>
      <c r="Y21" s="2">
        <v>0</v>
      </c>
    </row>
    <row r="22" spans="1:25" ht="15" customHeight="1">
      <c r="A22" s="6"/>
      <c r="B22" s="8"/>
      <c r="C22" s="170" t="str">
        <f>CoûtFin!B19</f>
        <v>Actifs intangibles</v>
      </c>
      <c r="D22" s="20"/>
      <c r="E22" s="21"/>
      <c r="G22" s="161"/>
      <c r="H22" s="161"/>
      <c r="I22" s="161"/>
      <c r="J22" s="161"/>
      <c r="K22" s="161"/>
      <c r="L22" s="161"/>
      <c r="M22" s="161"/>
      <c r="N22" s="161"/>
      <c r="O22" s="161"/>
      <c r="P22" s="161"/>
      <c r="Q22" s="161"/>
      <c r="R22" s="166"/>
      <c r="S22" s="14"/>
      <c r="T22" s="140">
        <f t="shared" si="3"/>
        <v>0</v>
      </c>
      <c r="W22" s="2">
        <v>15</v>
      </c>
      <c r="Y22" s="2">
        <v>15</v>
      </c>
    </row>
    <row r="23" spans="1:25" ht="15" customHeight="1">
      <c r="A23" s="6"/>
      <c r="C23" s="756" t="s">
        <v>63</v>
      </c>
      <c r="D23" s="756"/>
      <c r="E23" s="756"/>
      <c r="F23" s="167"/>
      <c r="S23" s="14"/>
      <c r="T23" s="18"/>
      <c r="W23" s="2">
        <v>15</v>
      </c>
      <c r="Y23" s="2">
        <v>15</v>
      </c>
    </row>
    <row r="24" spans="1:25" ht="15" customHeight="1">
      <c r="A24" s="6"/>
      <c r="B24" s="16"/>
      <c r="C24" s="4" t="str">
        <f>'Vts&amp;Achts'!B77</f>
        <v>Achats de produits/Inventaire</v>
      </c>
      <c r="D24" s="4"/>
      <c r="E24" s="17"/>
      <c r="G24" s="131">
        <f>'Vts&amp;Achts'!H82</f>
        <v>0</v>
      </c>
      <c r="H24" s="131">
        <f>'Vts&amp;Achts'!I82</f>
        <v>0</v>
      </c>
      <c r="I24" s="131">
        <f>'Vts&amp;Achts'!J82</f>
        <v>0</v>
      </c>
      <c r="J24" s="131">
        <f>'Vts&amp;Achts'!K82</f>
        <v>0</v>
      </c>
      <c r="K24" s="131">
        <f>'Vts&amp;Achts'!L82</f>
        <v>0</v>
      </c>
      <c r="L24" s="131">
        <f>'Vts&amp;Achts'!M82</f>
        <v>0</v>
      </c>
      <c r="M24" s="131">
        <f>'Vts&amp;Achts'!N82</f>
        <v>0</v>
      </c>
      <c r="N24" s="131">
        <f>'Vts&amp;Achts'!O82</f>
        <v>0</v>
      </c>
      <c r="O24" s="131">
        <f>'Vts&amp;Achts'!P82</f>
        <v>0</v>
      </c>
      <c r="P24" s="131">
        <f>'Vts&amp;Achts'!Q82</f>
        <v>0</v>
      </c>
      <c r="Q24" s="131">
        <f>'Vts&amp;Achts'!R82</f>
        <v>0</v>
      </c>
      <c r="R24" s="131">
        <f>'Vts&amp;Achts'!S82</f>
        <v>0</v>
      </c>
      <c r="S24" s="14"/>
      <c r="T24" s="140">
        <f>SUM(G24:R24)</f>
        <v>0</v>
      </c>
      <c r="W24" s="2">
        <v>15</v>
      </c>
      <c r="Y24" s="2">
        <v>15</v>
      </c>
    </row>
    <row r="25" spans="1:25" ht="15" customHeight="1">
      <c r="A25" s="6"/>
      <c r="B25" s="18"/>
      <c r="C25" s="169" t="str">
        <f>BdgCais1!C25</f>
        <v>Achat d'inventaire additionnel</v>
      </c>
      <c r="E25" s="19"/>
      <c r="G25" s="161"/>
      <c r="H25" s="161"/>
      <c r="I25" s="161"/>
      <c r="J25" s="161"/>
      <c r="K25" s="161"/>
      <c r="L25" s="161"/>
      <c r="M25" s="161"/>
      <c r="N25" s="161"/>
      <c r="O25" s="161"/>
      <c r="P25" s="161"/>
      <c r="Q25" s="161"/>
      <c r="R25" s="161"/>
      <c r="S25" s="14"/>
      <c r="T25" s="140">
        <f>SUM(G25:R25)</f>
        <v>0</v>
      </c>
    </row>
    <row r="26" spans="1:25" ht="15" customHeight="1">
      <c r="A26" s="6"/>
      <c r="B26" s="8"/>
      <c r="C26" s="20" t="str">
        <f>'Vts&amp;Achts'!B86</f>
        <v>Sous-traitance</v>
      </c>
      <c r="D26" s="20"/>
      <c r="E26" s="21"/>
      <c r="G26" s="131">
        <f>'Vts&amp;Achts'!H91</f>
        <v>0</v>
      </c>
      <c r="H26" s="131">
        <f>'Vts&amp;Achts'!I91</f>
        <v>0</v>
      </c>
      <c r="I26" s="131">
        <f>'Vts&amp;Achts'!J91</f>
        <v>0</v>
      </c>
      <c r="J26" s="131">
        <f>'Vts&amp;Achts'!K91</f>
        <v>0</v>
      </c>
      <c r="K26" s="131">
        <f>'Vts&amp;Achts'!L91</f>
        <v>0</v>
      </c>
      <c r="L26" s="131">
        <f>'Vts&amp;Achts'!M91</f>
        <v>0</v>
      </c>
      <c r="M26" s="131">
        <f>'Vts&amp;Achts'!N91</f>
        <v>0</v>
      </c>
      <c r="N26" s="131">
        <f>'Vts&amp;Achts'!O91</f>
        <v>0</v>
      </c>
      <c r="O26" s="131">
        <f>'Vts&amp;Achts'!P91</f>
        <v>0</v>
      </c>
      <c r="P26" s="131">
        <f>'Vts&amp;Achts'!Q91</f>
        <v>0</v>
      </c>
      <c r="Q26" s="131">
        <f>'Vts&amp;Achts'!R91</f>
        <v>0</v>
      </c>
      <c r="R26" s="131">
        <f>'Vts&amp;Achts'!S91</f>
        <v>0</v>
      </c>
      <c r="S26" s="14"/>
      <c r="T26" s="140">
        <f>SUM(G26:R26)</f>
        <v>0</v>
      </c>
      <c r="W26" s="2">
        <v>15</v>
      </c>
      <c r="Y26" s="2">
        <v>15</v>
      </c>
    </row>
    <row r="27" spans="1:25" ht="15" customHeight="1">
      <c r="A27" s="6"/>
      <c r="C27" s="756" t="s">
        <v>15</v>
      </c>
      <c r="D27" s="756"/>
      <c r="E27" s="756"/>
      <c r="F27" s="167"/>
      <c r="S27" s="14"/>
      <c r="T27" s="18"/>
      <c r="W27" s="2">
        <v>15</v>
      </c>
      <c r="Y27" s="2">
        <v>15</v>
      </c>
    </row>
    <row r="28" spans="1:25" ht="15" customHeight="1">
      <c r="A28" s="6"/>
      <c r="B28" s="16"/>
      <c r="C28" s="4" t="str">
        <f>BdgCais1!C28</f>
        <v>Salaires des actionnaires</v>
      </c>
      <c r="D28" s="4"/>
      <c r="E28" s="17"/>
      <c r="G28" s="161"/>
      <c r="H28" s="161"/>
      <c r="I28" s="161"/>
      <c r="J28" s="161"/>
      <c r="K28" s="161"/>
      <c r="L28" s="161"/>
      <c r="M28" s="161"/>
      <c r="N28" s="161"/>
      <c r="O28" s="161"/>
      <c r="P28" s="161"/>
      <c r="Q28" s="161"/>
      <c r="R28" s="161"/>
      <c r="S28" s="14"/>
      <c r="T28" s="140">
        <f t="shared" ref="T28:T40" si="4">SUM(G28:R28)</f>
        <v>0</v>
      </c>
      <c r="W28" s="2">
        <v>15</v>
      </c>
      <c r="Y28" s="2">
        <v>15</v>
      </c>
    </row>
    <row r="29" spans="1:25" ht="15" customHeight="1">
      <c r="A29" s="6"/>
      <c r="B29" s="18"/>
      <c r="C29" s="2" t="str">
        <f>BdgCais1!C29</f>
        <v>Salaires des employés</v>
      </c>
      <c r="E29" s="19"/>
      <c r="G29" s="161"/>
      <c r="H29" s="161"/>
      <c r="I29" s="161"/>
      <c r="J29" s="161"/>
      <c r="K29" s="161"/>
      <c r="L29" s="161"/>
      <c r="M29" s="161"/>
      <c r="N29" s="161"/>
      <c r="O29" s="161"/>
      <c r="P29" s="161"/>
      <c r="Q29" s="161"/>
      <c r="R29" s="161"/>
      <c r="S29" s="14"/>
      <c r="T29" s="140">
        <f t="shared" si="4"/>
        <v>0</v>
      </c>
      <c r="W29" s="2">
        <v>15</v>
      </c>
      <c r="Y29" s="2">
        <v>15</v>
      </c>
    </row>
    <row r="30" spans="1:25" ht="15" customHeight="1">
      <c r="A30" s="6"/>
      <c r="B30" s="18"/>
      <c r="C30" s="2" t="str">
        <f>BdgCais1!C30</f>
        <v>Charges sociales</v>
      </c>
      <c r="E30" s="173">
        <v>0.15</v>
      </c>
      <c r="G30" s="131">
        <f t="shared" ref="G30:R30" si="5">ROUND(((G28+G29)*$E$30),0)</f>
        <v>0</v>
      </c>
      <c r="H30" s="131">
        <f t="shared" si="5"/>
        <v>0</v>
      </c>
      <c r="I30" s="131">
        <f t="shared" si="5"/>
        <v>0</v>
      </c>
      <c r="J30" s="131">
        <f t="shared" si="5"/>
        <v>0</v>
      </c>
      <c r="K30" s="131">
        <f t="shared" si="5"/>
        <v>0</v>
      </c>
      <c r="L30" s="131">
        <f t="shared" si="5"/>
        <v>0</v>
      </c>
      <c r="M30" s="131">
        <f t="shared" si="5"/>
        <v>0</v>
      </c>
      <c r="N30" s="131">
        <f t="shared" si="5"/>
        <v>0</v>
      </c>
      <c r="O30" s="131">
        <f t="shared" si="5"/>
        <v>0</v>
      </c>
      <c r="P30" s="131">
        <f t="shared" si="5"/>
        <v>0</v>
      </c>
      <c r="Q30" s="131">
        <f t="shared" si="5"/>
        <v>0</v>
      </c>
      <c r="R30" s="131">
        <f t="shared" si="5"/>
        <v>0</v>
      </c>
      <c r="S30" s="14"/>
      <c r="T30" s="140">
        <f t="shared" si="4"/>
        <v>0</v>
      </c>
      <c r="W30" s="2">
        <v>15</v>
      </c>
      <c r="Y30" s="2">
        <v>15</v>
      </c>
    </row>
    <row r="31" spans="1:25" ht="15" customHeight="1">
      <c r="A31" s="6"/>
      <c r="B31" s="18"/>
      <c r="C31" s="2" t="str">
        <f>BdgCais1!C31</f>
        <v>Loyer (incluant électricité + chauffage)</v>
      </c>
      <c r="E31" s="19"/>
      <c r="G31" s="161"/>
      <c r="H31" s="161"/>
      <c r="I31" s="161"/>
      <c r="J31" s="161"/>
      <c r="K31" s="161"/>
      <c r="L31" s="161"/>
      <c r="M31" s="161"/>
      <c r="N31" s="161"/>
      <c r="O31" s="161"/>
      <c r="P31" s="161"/>
      <c r="Q31" s="161"/>
      <c r="R31" s="161"/>
      <c r="S31" s="14"/>
      <c r="T31" s="140">
        <f t="shared" si="4"/>
        <v>0</v>
      </c>
      <c r="W31" s="2">
        <v>15</v>
      </c>
      <c r="Y31" s="2">
        <v>15</v>
      </c>
    </row>
    <row r="32" spans="1:25" ht="15" customHeight="1">
      <c r="A32" s="6"/>
      <c r="B32" s="18"/>
      <c r="C32" s="2" t="str">
        <f>BdgCais1!C32</f>
        <v>Assurances commerciales</v>
      </c>
      <c r="E32" s="19"/>
      <c r="G32" s="161"/>
      <c r="H32" s="161"/>
      <c r="I32" s="161"/>
      <c r="J32" s="161"/>
      <c r="K32" s="161"/>
      <c r="L32" s="161"/>
      <c r="M32" s="161"/>
      <c r="N32" s="161"/>
      <c r="O32" s="161"/>
      <c r="P32" s="161"/>
      <c r="Q32" s="161"/>
      <c r="R32" s="161"/>
      <c r="S32" s="14"/>
      <c r="T32" s="140">
        <f t="shared" si="4"/>
        <v>0</v>
      </c>
      <c r="W32" s="2">
        <v>15</v>
      </c>
      <c r="Y32" s="2">
        <v>15</v>
      </c>
    </row>
    <row r="33" spans="1:25" ht="15" customHeight="1">
      <c r="A33" s="6"/>
      <c r="B33" s="18"/>
      <c r="C33" s="2" t="str">
        <f>BdgCais1!C33</f>
        <v>Taxes / enregistrement / permis</v>
      </c>
      <c r="E33" s="19"/>
      <c r="G33" s="161"/>
      <c r="H33" s="161"/>
      <c r="I33" s="161"/>
      <c r="J33" s="161"/>
      <c r="K33" s="161"/>
      <c r="L33" s="161"/>
      <c r="M33" s="161"/>
      <c r="N33" s="161"/>
      <c r="O33" s="161"/>
      <c r="P33" s="161"/>
      <c r="Q33" s="161"/>
      <c r="R33" s="166"/>
      <c r="S33" s="14"/>
      <c r="T33" s="140">
        <f t="shared" si="4"/>
        <v>0</v>
      </c>
      <c r="W33" s="2">
        <v>15</v>
      </c>
      <c r="Y33" s="2">
        <v>15</v>
      </c>
    </row>
    <row r="34" spans="1:25" ht="15" customHeight="1">
      <c r="A34" s="6"/>
      <c r="B34" s="18"/>
      <c r="C34" s="2" t="str">
        <f>BdgCais1!C34</f>
        <v>Entretien et réparations</v>
      </c>
      <c r="E34" s="19"/>
      <c r="G34" s="161"/>
      <c r="H34" s="161"/>
      <c r="I34" s="161"/>
      <c r="J34" s="161"/>
      <c r="K34" s="161"/>
      <c r="L34" s="161"/>
      <c r="M34" s="161"/>
      <c r="N34" s="161"/>
      <c r="O34" s="161"/>
      <c r="P34" s="161"/>
      <c r="Q34" s="161"/>
      <c r="R34" s="166"/>
      <c r="S34" s="14"/>
      <c r="T34" s="140">
        <f t="shared" si="4"/>
        <v>0</v>
      </c>
      <c r="W34" s="2">
        <v>15</v>
      </c>
      <c r="Y34" s="2">
        <v>15</v>
      </c>
    </row>
    <row r="35" spans="1:25" ht="15" customHeight="1">
      <c r="A35" s="6"/>
      <c r="B35" s="18"/>
      <c r="C35" s="2" t="str">
        <f>BdgCais1!C35</f>
        <v>Abonnements et cotisations</v>
      </c>
      <c r="E35" s="19"/>
      <c r="G35" s="161"/>
      <c r="H35" s="161"/>
      <c r="I35" s="161"/>
      <c r="J35" s="161"/>
      <c r="K35" s="161"/>
      <c r="L35" s="161"/>
      <c r="M35" s="161"/>
      <c r="N35" s="161"/>
      <c r="O35" s="161"/>
      <c r="P35" s="161"/>
      <c r="Q35" s="161"/>
      <c r="R35" s="166"/>
      <c r="S35" s="14"/>
      <c r="T35" s="140">
        <f t="shared" si="4"/>
        <v>0</v>
      </c>
      <c r="W35" s="2">
        <v>15</v>
      </c>
      <c r="Y35" s="2">
        <v>15</v>
      </c>
    </row>
    <row r="36" spans="1:25" ht="15" customHeight="1">
      <c r="A36" s="6"/>
      <c r="B36" s="18"/>
      <c r="C36" s="2" t="str">
        <f>BdgCais1!C36</f>
        <v>Honoraires professionnels</v>
      </c>
      <c r="E36" s="19"/>
      <c r="G36" s="161"/>
      <c r="H36" s="161"/>
      <c r="I36" s="161"/>
      <c r="J36" s="161"/>
      <c r="K36" s="161"/>
      <c r="L36" s="161"/>
      <c r="M36" s="161"/>
      <c r="N36" s="161"/>
      <c r="O36" s="161"/>
      <c r="P36" s="161"/>
      <c r="Q36" s="161"/>
      <c r="R36" s="161"/>
      <c r="S36" s="14"/>
      <c r="T36" s="140">
        <f t="shared" si="4"/>
        <v>0</v>
      </c>
      <c r="W36" s="2">
        <v>15</v>
      </c>
      <c r="Y36" s="2">
        <v>15</v>
      </c>
    </row>
    <row r="37" spans="1:25" ht="15" customHeight="1">
      <c r="A37" s="6"/>
      <c r="B37" s="18"/>
      <c r="C37" s="2" t="str">
        <f>BdgCais1!C37</f>
        <v>Fournitures de bureau</v>
      </c>
      <c r="E37" s="19"/>
      <c r="G37" s="161"/>
      <c r="H37" s="161"/>
      <c r="I37" s="161"/>
      <c r="J37" s="161"/>
      <c r="K37" s="161"/>
      <c r="L37" s="161"/>
      <c r="M37" s="161"/>
      <c r="N37" s="161"/>
      <c r="O37" s="161"/>
      <c r="P37" s="161"/>
      <c r="Q37" s="161"/>
      <c r="R37" s="161"/>
      <c r="S37" s="14"/>
      <c r="T37" s="140">
        <f t="shared" si="4"/>
        <v>0</v>
      </c>
      <c r="W37" s="2">
        <v>15</v>
      </c>
      <c r="Y37" s="2">
        <v>15</v>
      </c>
    </row>
    <row r="38" spans="1:25" ht="15" customHeight="1">
      <c r="A38" s="6"/>
      <c r="B38" s="18"/>
      <c r="C38" s="2" t="str">
        <f>BdgCais1!C38</f>
        <v>Télécommunications</v>
      </c>
      <c r="E38" s="19"/>
      <c r="G38" s="161"/>
      <c r="H38" s="161"/>
      <c r="I38" s="161"/>
      <c r="J38" s="161"/>
      <c r="K38" s="161"/>
      <c r="L38" s="161"/>
      <c r="M38" s="161"/>
      <c r="N38" s="161"/>
      <c r="O38" s="161"/>
      <c r="P38" s="161"/>
      <c r="Q38" s="161"/>
      <c r="R38" s="161"/>
      <c r="S38" s="14"/>
      <c r="T38" s="140">
        <f t="shared" si="4"/>
        <v>0</v>
      </c>
      <c r="W38" s="2">
        <v>15</v>
      </c>
      <c r="Y38" s="2">
        <v>15</v>
      </c>
    </row>
    <row r="39" spans="1:25" ht="15" customHeight="1">
      <c r="A39" s="6"/>
      <c r="B39" s="18"/>
      <c r="C39" s="2" t="str">
        <f>BdgCais1!C39</f>
        <v>Informatique et formation</v>
      </c>
      <c r="E39" s="19"/>
      <c r="G39" s="161"/>
      <c r="H39" s="161"/>
      <c r="I39" s="161"/>
      <c r="J39" s="161"/>
      <c r="K39" s="161"/>
      <c r="L39" s="161"/>
      <c r="M39" s="161"/>
      <c r="N39" s="161"/>
      <c r="O39" s="161"/>
      <c r="P39" s="161"/>
      <c r="Q39" s="161"/>
      <c r="R39" s="166"/>
      <c r="S39" s="14"/>
      <c r="T39" s="140">
        <f t="shared" si="4"/>
        <v>0</v>
      </c>
      <c r="W39" s="2">
        <v>15</v>
      </c>
      <c r="Y39" s="2">
        <v>15</v>
      </c>
    </row>
    <row r="40" spans="1:25" ht="15" customHeight="1">
      <c r="A40" s="6"/>
      <c r="B40" s="8"/>
      <c r="C40" s="170" t="str">
        <f>BdgCais1!C40</f>
        <v>Hébergement web / Logiciels</v>
      </c>
      <c r="D40" s="20"/>
      <c r="E40" s="21"/>
      <c r="G40" s="161"/>
      <c r="H40" s="161"/>
      <c r="I40" s="161"/>
      <c r="J40" s="161"/>
      <c r="K40" s="161"/>
      <c r="L40" s="161"/>
      <c r="M40" s="161"/>
      <c r="N40" s="161"/>
      <c r="O40" s="161"/>
      <c r="P40" s="161"/>
      <c r="Q40" s="161"/>
      <c r="R40" s="166"/>
      <c r="S40" s="14"/>
      <c r="T40" s="140">
        <f t="shared" si="4"/>
        <v>0</v>
      </c>
      <c r="W40" s="2">
        <v>15</v>
      </c>
      <c r="Y40" s="2">
        <v>15</v>
      </c>
    </row>
    <row r="41" spans="1:25" ht="15" customHeight="1">
      <c r="A41" s="6"/>
      <c r="C41" s="756" t="s">
        <v>16</v>
      </c>
      <c r="D41" s="756"/>
      <c r="E41" s="756"/>
      <c r="F41" s="167"/>
      <c r="S41" s="14"/>
      <c r="T41" s="18"/>
      <c r="W41" s="2">
        <v>15</v>
      </c>
      <c r="Y41" s="2">
        <v>15</v>
      </c>
    </row>
    <row r="42" spans="1:25" ht="15" customHeight="1">
      <c r="A42" s="6"/>
      <c r="B42" s="16"/>
      <c r="C42" s="4" t="str">
        <f>BdgCais1!C42</f>
        <v>Salaires</v>
      </c>
      <c r="D42" s="4"/>
      <c r="E42" s="24"/>
      <c r="F42" s="167"/>
      <c r="G42" s="161"/>
      <c r="H42" s="161"/>
      <c r="I42" s="161"/>
      <c r="J42" s="161"/>
      <c r="K42" s="161"/>
      <c r="L42" s="161"/>
      <c r="M42" s="161"/>
      <c r="N42" s="161"/>
      <c r="O42" s="161"/>
      <c r="P42" s="161"/>
      <c r="Q42" s="161"/>
      <c r="R42" s="166"/>
      <c r="S42" s="14"/>
      <c r="T42" s="140">
        <f t="shared" ref="T42:T50" si="6">SUM(G42:R42)</f>
        <v>0</v>
      </c>
      <c r="W42" s="2">
        <v>15</v>
      </c>
      <c r="Y42" s="2">
        <v>15</v>
      </c>
    </row>
    <row r="43" spans="1:25" ht="15" customHeight="1">
      <c r="A43" s="6"/>
      <c r="B43" s="18"/>
      <c r="C43" s="2" t="str">
        <f>BdgCais1!C43</f>
        <v>Charges sociales</v>
      </c>
      <c r="E43" s="173">
        <v>0.15</v>
      </c>
      <c r="F43" s="167"/>
      <c r="G43" s="131">
        <f t="shared" ref="G43:R43" si="7">ROUND((G42*$E$43),0)</f>
        <v>0</v>
      </c>
      <c r="H43" s="131">
        <f t="shared" si="7"/>
        <v>0</v>
      </c>
      <c r="I43" s="131">
        <f t="shared" si="7"/>
        <v>0</v>
      </c>
      <c r="J43" s="131">
        <f t="shared" si="7"/>
        <v>0</v>
      </c>
      <c r="K43" s="131">
        <f t="shared" si="7"/>
        <v>0</v>
      </c>
      <c r="L43" s="131">
        <f t="shared" si="7"/>
        <v>0</v>
      </c>
      <c r="M43" s="131">
        <f t="shared" si="7"/>
        <v>0</v>
      </c>
      <c r="N43" s="131">
        <f t="shared" si="7"/>
        <v>0</v>
      </c>
      <c r="O43" s="131">
        <f t="shared" si="7"/>
        <v>0</v>
      </c>
      <c r="P43" s="131">
        <f t="shared" si="7"/>
        <v>0</v>
      </c>
      <c r="Q43" s="131">
        <f t="shared" si="7"/>
        <v>0</v>
      </c>
      <c r="R43" s="131">
        <f t="shared" si="7"/>
        <v>0</v>
      </c>
      <c r="S43" s="14"/>
      <c r="T43" s="140">
        <f t="shared" si="6"/>
        <v>0</v>
      </c>
      <c r="W43" s="2">
        <v>15</v>
      </c>
      <c r="Y43" s="2">
        <v>15</v>
      </c>
    </row>
    <row r="44" spans="1:25" ht="15" customHeight="1">
      <c r="A44" s="6"/>
      <c r="B44" s="18"/>
      <c r="C44" s="2" t="str">
        <f>BdgCais1!C44</f>
        <v>Commissions</v>
      </c>
      <c r="E44" s="173">
        <v>0.08</v>
      </c>
      <c r="G44" s="131">
        <f>ROUND(((G7)*BdgCais2!$E$44),0)</f>
        <v>0</v>
      </c>
      <c r="H44" s="131">
        <f>ROUND(((H7)*BdgCais2!$E$44),0)</f>
        <v>0</v>
      </c>
      <c r="I44" s="131">
        <f>ROUND(((I7)*BdgCais2!$E$44),0)</f>
        <v>0</v>
      </c>
      <c r="J44" s="131">
        <f>ROUND(((J7)*BdgCais2!$E$44),0)</f>
        <v>0</v>
      </c>
      <c r="K44" s="131">
        <f>ROUND(((K7)*BdgCais2!$E$44),0)</f>
        <v>0</v>
      </c>
      <c r="L44" s="131">
        <f>ROUND(((L7)*BdgCais2!$E$44),0)</f>
        <v>0</v>
      </c>
      <c r="M44" s="131">
        <f>ROUND(((M7)*BdgCais2!$E$44),0)</f>
        <v>0</v>
      </c>
      <c r="N44" s="131">
        <f>ROUND(((N7)*BdgCais2!$E$44),0)</f>
        <v>0</v>
      </c>
      <c r="O44" s="131">
        <f>ROUND(((O7)*BdgCais2!$E$44),0)</f>
        <v>0</v>
      </c>
      <c r="P44" s="131">
        <f>ROUND(((P7)*BdgCais2!$E$44),0)</f>
        <v>0</v>
      </c>
      <c r="Q44" s="131">
        <f>ROUND(((Q7)*BdgCais2!$E$44),0)</f>
        <v>0</v>
      </c>
      <c r="R44" s="131">
        <f>ROUND(((R7)*BdgCais2!$E$44),0)</f>
        <v>0</v>
      </c>
      <c r="S44" s="14"/>
      <c r="T44" s="140">
        <f t="shared" si="6"/>
        <v>0</v>
      </c>
      <c r="W44" s="2">
        <v>15</v>
      </c>
      <c r="Y44" s="2">
        <v>15</v>
      </c>
    </row>
    <row r="45" spans="1:25" ht="15" customHeight="1">
      <c r="A45" s="688"/>
      <c r="B45" s="18"/>
      <c r="C45" s="2" t="str">
        <f>BdgCais1!C45</f>
        <v>Redevances</v>
      </c>
      <c r="E45" s="173">
        <v>0</v>
      </c>
      <c r="G45" s="131">
        <f>ROUND(((G7)*BdgCais2!$E$45),0)</f>
        <v>0</v>
      </c>
      <c r="H45" s="131">
        <f>ROUND(((H7)*BdgCais2!$E$45),0)</f>
        <v>0</v>
      </c>
      <c r="I45" s="131">
        <f>ROUND(((I7)*BdgCais2!$E$45),0)</f>
        <v>0</v>
      </c>
      <c r="J45" s="131">
        <f>ROUND(((J7)*BdgCais2!$E$45),0)</f>
        <v>0</v>
      </c>
      <c r="K45" s="131">
        <f>ROUND(((K7)*BdgCais2!$E$45),0)</f>
        <v>0</v>
      </c>
      <c r="L45" s="131">
        <f>ROUND(((L7)*BdgCais2!$E$45),0)</f>
        <v>0</v>
      </c>
      <c r="M45" s="131">
        <f>ROUND(((M7)*BdgCais2!$E$45),0)</f>
        <v>0</v>
      </c>
      <c r="N45" s="131">
        <f>ROUND(((N7)*BdgCais2!$E$45),0)</f>
        <v>0</v>
      </c>
      <c r="O45" s="131">
        <f>ROUND(((O7)*BdgCais2!$E$45),0)</f>
        <v>0</v>
      </c>
      <c r="P45" s="131">
        <f>ROUND(((P7)*BdgCais2!$E$45),0)</f>
        <v>0</v>
      </c>
      <c r="Q45" s="131">
        <f>ROUND(((Q7)*BdgCais2!$E$45),0)</f>
        <v>0</v>
      </c>
      <c r="R45" s="131">
        <f>ROUND(((R7)*BdgCais2!$E$45),0)</f>
        <v>0</v>
      </c>
      <c r="S45" s="14"/>
      <c r="T45" s="140">
        <f t="shared" si="6"/>
        <v>0</v>
      </c>
    </row>
    <row r="46" spans="1:25" ht="15" customHeight="1">
      <c r="A46" s="6"/>
      <c r="B46" s="18"/>
      <c r="C46" s="2" t="str">
        <f>BdgCais1!C46</f>
        <v>Publicité et promotion</v>
      </c>
      <c r="E46" s="19"/>
      <c r="G46" s="161"/>
      <c r="H46" s="161"/>
      <c r="I46" s="161"/>
      <c r="J46" s="161"/>
      <c r="K46" s="161"/>
      <c r="L46" s="161"/>
      <c r="M46" s="161"/>
      <c r="N46" s="161"/>
      <c r="O46" s="161"/>
      <c r="P46" s="161"/>
      <c r="Q46" s="161"/>
      <c r="R46" s="166"/>
      <c r="S46" s="14"/>
      <c r="T46" s="140">
        <f t="shared" si="6"/>
        <v>0</v>
      </c>
      <c r="W46" s="2">
        <v>15</v>
      </c>
      <c r="Y46" s="2">
        <v>15</v>
      </c>
    </row>
    <row r="47" spans="1:25" ht="15" customHeight="1">
      <c r="A47" s="6"/>
      <c r="B47" s="18"/>
      <c r="C47" s="2" t="str">
        <f>BdgCais1!C47</f>
        <v>Frais de véhicules / Livraison</v>
      </c>
      <c r="E47" s="19"/>
      <c r="G47" s="161"/>
      <c r="H47" s="161"/>
      <c r="I47" s="161"/>
      <c r="J47" s="161"/>
      <c r="K47" s="161"/>
      <c r="L47" s="161"/>
      <c r="M47" s="161"/>
      <c r="N47" s="161"/>
      <c r="O47" s="161"/>
      <c r="P47" s="161"/>
      <c r="Q47" s="161"/>
      <c r="R47" s="161"/>
      <c r="S47" s="14"/>
      <c r="T47" s="140">
        <f t="shared" si="6"/>
        <v>0</v>
      </c>
      <c r="W47" s="2">
        <v>15</v>
      </c>
      <c r="Y47" s="2">
        <v>15</v>
      </c>
    </row>
    <row r="48" spans="1:25" ht="15" customHeight="1">
      <c r="A48" s="6"/>
      <c r="B48" s="18"/>
      <c r="C48" s="2" t="str">
        <f>BdgCais1!C48</f>
        <v>Frais de séjour et déplacements</v>
      </c>
      <c r="E48" s="19"/>
      <c r="G48" s="161"/>
      <c r="H48" s="161"/>
      <c r="I48" s="161"/>
      <c r="J48" s="161"/>
      <c r="K48" s="161"/>
      <c r="L48" s="161"/>
      <c r="M48" s="161"/>
      <c r="N48" s="161"/>
      <c r="O48" s="161"/>
      <c r="P48" s="161"/>
      <c r="Q48" s="161"/>
      <c r="R48" s="161"/>
      <c r="S48" s="14"/>
      <c r="T48" s="140">
        <f t="shared" si="6"/>
        <v>0</v>
      </c>
      <c r="W48" s="2">
        <v>15</v>
      </c>
      <c r="Y48" s="2">
        <v>15</v>
      </c>
    </row>
    <row r="49" spans="1:29" ht="15" customHeight="1">
      <c r="A49" s="6"/>
      <c r="B49" s="18"/>
      <c r="C49" s="2" t="str">
        <f>BdgCais1!C49</f>
        <v>Frais de représentation</v>
      </c>
      <c r="E49" s="19"/>
      <c r="G49" s="161"/>
      <c r="H49" s="161"/>
      <c r="I49" s="161"/>
      <c r="J49" s="161"/>
      <c r="K49" s="161"/>
      <c r="L49" s="161"/>
      <c r="M49" s="161"/>
      <c r="N49" s="161"/>
      <c r="O49" s="161"/>
      <c r="P49" s="161"/>
      <c r="Q49" s="161"/>
      <c r="R49" s="166"/>
      <c r="S49" s="14"/>
      <c r="T49" s="140">
        <f t="shared" si="6"/>
        <v>0</v>
      </c>
      <c r="W49" s="2">
        <v>0</v>
      </c>
      <c r="Y49" s="2">
        <v>0</v>
      </c>
    </row>
    <row r="50" spans="1:29" ht="15" customHeight="1">
      <c r="A50" s="6"/>
      <c r="B50" s="8"/>
      <c r="C50" s="170" t="str">
        <f>BdgCais1!C50</f>
        <v>Autres frais de ventes</v>
      </c>
      <c r="D50" s="20"/>
      <c r="E50" s="21"/>
      <c r="G50" s="161"/>
      <c r="H50" s="161"/>
      <c r="I50" s="161"/>
      <c r="J50" s="161"/>
      <c r="K50" s="161"/>
      <c r="L50" s="161"/>
      <c r="M50" s="161"/>
      <c r="N50" s="161"/>
      <c r="O50" s="161"/>
      <c r="P50" s="161"/>
      <c r="Q50" s="161"/>
      <c r="R50" s="166"/>
      <c r="S50" s="14"/>
      <c r="T50" s="140">
        <f t="shared" si="6"/>
        <v>0</v>
      </c>
      <c r="W50" s="2">
        <v>15</v>
      </c>
      <c r="Y50" s="2">
        <v>15</v>
      </c>
    </row>
    <row r="51" spans="1:29" ht="15" customHeight="1">
      <c r="A51" s="6"/>
      <c r="C51" s="756" t="s">
        <v>82</v>
      </c>
      <c r="D51" s="756"/>
      <c r="E51" s="756"/>
      <c r="S51" s="14"/>
      <c r="T51" s="18"/>
      <c r="W51" s="2">
        <v>15</v>
      </c>
      <c r="Y51" s="2">
        <v>15</v>
      </c>
    </row>
    <row r="52" spans="1:29" ht="15" customHeight="1">
      <c r="A52" s="6"/>
      <c r="B52" s="16"/>
      <c r="C52" s="4" t="str">
        <f>BdgCais1!C52</f>
        <v>Intérêts sur marge de crédit</v>
      </c>
      <c r="D52" s="4"/>
      <c r="E52" s="17"/>
      <c r="G52" s="131">
        <f>G75</f>
        <v>0</v>
      </c>
      <c r="H52" s="131">
        <f t="shared" ref="H52:R52" si="8">H75</f>
        <v>0</v>
      </c>
      <c r="I52" s="131">
        <f t="shared" si="8"/>
        <v>0</v>
      </c>
      <c r="J52" s="131">
        <f t="shared" si="8"/>
        <v>0</v>
      </c>
      <c r="K52" s="131">
        <f t="shared" si="8"/>
        <v>0</v>
      </c>
      <c r="L52" s="131">
        <f t="shared" si="8"/>
        <v>0</v>
      </c>
      <c r="M52" s="131">
        <f t="shared" si="8"/>
        <v>0</v>
      </c>
      <c r="N52" s="131">
        <f t="shared" si="8"/>
        <v>0</v>
      </c>
      <c r="O52" s="131">
        <f t="shared" si="8"/>
        <v>0</v>
      </c>
      <c r="P52" s="131">
        <f t="shared" si="8"/>
        <v>0</v>
      </c>
      <c r="Q52" s="131">
        <f t="shared" si="8"/>
        <v>0</v>
      </c>
      <c r="R52" s="131">
        <f t="shared" si="8"/>
        <v>0</v>
      </c>
      <c r="S52" s="14"/>
      <c r="T52" s="140">
        <f>SUM(G52:R52)</f>
        <v>0</v>
      </c>
      <c r="W52" s="2">
        <v>15</v>
      </c>
      <c r="Y52" s="2">
        <v>15</v>
      </c>
    </row>
    <row r="53" spans="1:29" ht="15" customHeight="1">
      <c r="A53" s="6"/>
      <c r="B53" s="18"/>
      <c r="C53" s="2" t="str">
        <f>BdgCais1!C53</f>
        <v>Emprunts – Intérêts</v>
      </c>
      <c r="E53" s="19"/>
      <c r="G53" s="131">
        <f>VLOOKUP(G4+12,Empr!$BN$29:$BP$76,2,FALSE)</f>
        <v>0</v>
      </c>
      <c r="H53" s="131">
        <f>VLOOKUP(H4+12,Empr!$BN$29:$BP$76,2,FALSE)</f>
        <v>0</v>
      </c>
      <c r="I53" s="131">
        <f>VLOOKUP(I4+12,Empr!$BN$29:$BP$76,2,FALSE)</f>
        <v>0</v>
      </c>
      <c r="J53" s="131">
        <f>VLOOKUP(J4+12,Empr!$BN$29:$BP$76,2,FALSE)</f>
        <v>0</v>
      </c>
      <c r="K53" s="131">
        <f>VLOOKUP(K4+12,Empr!$BN$29:$BP$76,2,FALSE)</f>
        <v>0</v>
      </c>
      <c r="L53" s="131">
        <f>VLOOKUP(L4+12,Empr!$BN$29:$BP$76,2,FALSE)</f>
        <v>0</v>
      </c>
      <c r="M53" s="131">
        <f>VLOOKUP(M4+12,Empr!$BN$29:$BP$76,2,FALSE)</f>
        <v>0</v>
      </c>
      <c r="N53" s="131">
        <f>VLOOKUP(N4+12,Empr!$BN$29:$BP$76,2,FALSE)</f>
        <v>0</v>
      </c>
      <c r="O53" s="131">
        <f>VLOOKUP(O4+12,Empr!$BN$29:$BP$76,2,FALSE)</f>
        <v>0</v>
      </c>
      <c r="P53" s="131">
        <f>VLOOKUP(P4+12,Empr!$BN$29:$BP$76,2,FALSE)</f>
        <v>0</v>
      </c>
      <c r="Q53" s="131">
        <f>VLOOKUP(Q4+12,Empr!$BN$29:$BP$76,2,FALSE)</f>
        <v>0</v>
      </c>
      <c r="R53" s="131">
        <f>VLOOKUP(R4+12,Empr!$BN$29:$BP$76,2,FALSE)</f>
        <v>0</v>
      </c>
      <c r="S53" s="14"/>
      <c r="T53" s="140">
        <f>SUM(G53:R53)</f>
        <v>0</v>
      </c>
      <c r="W53" s="2">
        <v>15</v>
      </c>
      <c r="X53"/>
      <c r="Y53"/>
      <c r="Z53"/>
      <c r="AA53"/>
      <c r="AB53"/>
      <c r="AC53"/>
    </row>
    <row r="54" spans="1:29" ht="15" customHeight="1">
      <c r="A54" s="6"/>
      <c r="B54" s="18"/>
      <c r="C54" s="2" t="str">
        <f>BdgCais1!C54</f>
        <v>Emprunts – Capital</v>
      </c>
      <c r="E54" s="19"/>
      <c r="G54" s="131">
        <f>VLOOKUP(G4+12,Empr!$BN$29:$BP$76,3,FALSE)</f>
        <v>0</v>
      </c>
      <c r="H54" s="131">
        <f>VLOOKUP(H4+12,Empr!$BN$29:$BP$76,3,FALSE)</f>
        <v>0</v>
      </c>
      <c r="I54" s="131">
        <f>VLOOKUP(I4+12,Empr!$BN$29:$BP$76,3,FALSE)</f>
        <v>0</v>
      </c>
      <c r="J54" s="131">
        <f>VLOOKUP(J4+12,Empr!$BN$29:$BP$76,3,FALSE)</f>
        <v>0</v>
      </c>
      <c r="K54" s="131">
        <f>VLOOKUP(K4+12,Empr!$BN$29:$BP$76,3,FALSE)</f>
        <v>0</v>
      </c>
      <c r="L54" s="131">
        <f>VLOOKUP(L4+12,Empr!$BN$29:$BP$76,3,FALSE)</f>
        <v>0</v>
      </c>
      <c r="M54" s="131">
        <f>VLOOKUP(M4+12,Empr!$BN$29:$BP$76,3,FALSE)</f>
        <v>0</v>
      </c>
      <c r="N54" s="131">
        <f>VLOOKUP(N4+12,Empr!$BN$29:$BP$76,3,FALSE)</f>
        <v>0</v>
      </c>
      <c r="O54" s="131">
        <f>VLOOKUP(O4+12,Empr!$BN$29:$BP$76,3,FALSE)</f>
        <v>0</v>
      </c>
      <c r="P54" s="131">
        <f>VLOOKUP(P4+12,Empr!$BN$29:$BP$76,3,FALSE)</f>
        <v>0</v>
      </c>
      <c r="Q54" s="131">
        <f>VLOOKUP(Q4+12,Empr!$BN$29:$BP$76,3,FALSE)</f>
        <v>0</v>
      </c>
      <c r="R54" s="131">
        <f>VLOOKUP(R4+12,Empr!$BN$29:$BP$76,3,FALSE)</f>
        <v>0</v>
      </c>
      <c r="S54" s="14"/>
      <c r="T54" s="140">
        <f>SUM(G54:R54)</f>
        <v>0</v>
      </c>
      <c r="W54" s="2">
        <v>15</v>
      </c>
      <c r="X54"/>
      <c r="Y54"/>
      <c r="Z54"/>
      <c r="AA54"/>
      <c r="AB54"/>
      <c r="AC54"/>
    </row>
    <row r="55" spans="1:29" ht="15" customHeight="1">
      <c r="A55" s="6"/>
      <c r="B55" s="8"/>
      <c r="C55" s="20" t="str">
        <f>BdgCais1!C55</f>
        <v>Frais bancaires et financiers</v>
      </c>
      <c r="D55" s="20"/>
      <c r="E55" s="21"/>
      <c r="G55" s="161"/>
      <c r="H55" s="161"/>
      <c r="I55" s="161"/>
      <c r="J55" s="161"/>
      <c r="K55" s="161"/>
      <c r="L55" s="161"/>
      <c r="M55" s="161"/>
      <c r="N55" s="161"/>
      <c r="O55" s="161"/>
      <c r="P55" s="161"/>
      <c r="Q55" s="161"/>
      <c r="R55" s="166"/>
      <c r="S55" s="14"/>
      <c r="T55" s="140">
        <f>SUM(G55:R55)</f>
        <v>0</v>
      </c>
      <c r="W55" s="2">
        <v>15</v>
      </c>
      <c r="Y55" s="2">
        <v>15</v>
      </c>
    </row>
    <row r="56" spans="1:29" ht="15" customHeight="1">
      <c r="A56" s="6"/>
      <c r="C56" s="761" t="s">
        <v>87</v>
      </c>
      <c r="D56" s="761"/>
      <c r="E56" s="761"/>
      <c r="F56" s="167"/>
      <c r="S56" s="14"/>
      <c r="T56" s="18"/>
      <c r="W56" s="2">
        <v>15</v>
      </c>
      <c r="Y56" s="2">
        <v>15</v>
      </c>
    </row>
    <row r="57" spans="1:29" ht="15" customHeight="1">
      <c r="A57" s="6"/>
      <c r="B57" s="16"/>
      <c r="C57" s="4" t="str">
        <f>BdgCais1!C57</f>
        <v>Acomptes provisionnels – Impôt</v>
      </c>
      <c r="D57" s="4"/>
      <c r="E57" s="17"/>
      <c r="G57" s="168">
        <f>Rés!$J46/6</f>
        <v>0</v>
      </c>
      <c r="H57" s="168">
        <f>Rés!$J46/6</f>
        <v>0</v>
      </c>
      <c r="I57" s="168">
        <f>Rés!$J46/6</f>
        <v>0</v>
      </c>
      <c r="J57" s="168">
        <f>Rés!$J46/6</f>
        <v>0</v>
      </c>
      <c r="K57" s="168">
        <f>Rés!$J46/6</f>
        <v>0</v>
      </c>
      <c r="L57" s="168">
        <f>Rés!$J46/6</f>
        <v>0</v>
      </c>
      <c r="M57" s="168"/>
      <c r="N57" s="168"/>
      <c r="O57" s="168"/>
      <c r="P57" s="168"/>
      <c r="Q57" s="168"/>
      <c r="R57" s="176"/>
      <c r="S57" s="14"/>
      <c r="T57" s="140">
        <f>SUM(G57:R57)</f>
        <v>0</v>
      </c>
      <c r="W57" s="2">
        <v>15</v>
      </c>
      <c r="Y57" s="2">
        <v>15</v>
      </c>
    </row>
    <row r="58" spans="1:29" ht="15" customHeight="1">
      <c r="A58" s="6"/>
      <c r="B58" s="18"/>
      <c r="C58" s="169" t="str">
        <f>BdgCais1!C58</f>
        <v>Remboursement à l'actionnaire</v>
      </c>
      <c r="E58" s="19"/>
      <c r="G58" s="182"/>
      <c r="H58" s="182"/>
      <c r="I58" s="182"/>
      <c r="J58" s="182"/>
      <c r="K58" s="182"/>
      <c r="L58" s="182"/>
      <c r="M58" s="182"/>
      <c r="N58" s="182"/>
      <c r="O58" s="182"/>
      <c r="P58" s="182"/>
      <c r="Q58" s="182"/>
      <c r="R58" s="182"/>
      <c r="S58" s="14"/>
      <c r="T58" s="140">
        <f>SUM(G58:R58)</f>
        <v>0</v>
      </c>
      <c r="W58" s="2">
        <v>15</v>
      </c>
      <c r="Y58" s="2">
        <v>15</v>
      </c>
    </row>
    <row r="59" spans="1:29" ht="15" customHeight="1">
      <c r="A59" s="6"/>
      <c r="B59" s="8"/>
      <c r="C59" s="170" t="str">
        <f>BdgCais1!C59</f>
        <v>Dividendes versés à l'actionnaire</v>
      </c>
      <c r="D59" s="20"/>
      <c r="E59" s="21"/>
      <c r="G59" s="161"/>
      <c r="H59" s="161"/>
      <c r="I59" s="161"/>
      <c r="J59" s="161"/>
      <c r="K59" s="161"/>
      <c r="L59" s="161"/>
      <c r="M59" s="161"/>
      <c r="N59" s="161"/>
      <c r="O59" s="161"/>
      <c r="P59" s="161"/>
      <c r="Q59" s="161"/>
      <c r="R59" s="161"/>
      <c r="S59" s="14"/>
      <c r="T59" s="140">
        <f>SUM(G59:R59)</f>
        <v>0</v>
      </c>
      <c r="W59" s="2">
        <v>15</v>
      </c>
      <c r="Y59" s="2">
        <v>15</v>
      </c>
    </row>
    <row r="60" spans="1:29" ht="6" customHeight="1" thickBot="1">
      <c r="A60" s="6"/>
      <c r="B60" s="22"/>
      <c r="C60" s="22"/>
      <c r="D60" s="22"/>
      <c r="E60" s="22"/>
      <c r="F60" s="22"/>
      <c r="G60" s="22"/>
      <c r="H60" s="22"/>
      <c r="I60" s="22"/>
      <c r="J60" s="22"/>
      <c r="K60" s="22"/>
      <c r="L60" s="22"/>
      <c r="M60" s="22"/>
      <c r="N60" s="22"/>
      <c r="O60" s="22"/>
      <c r="P60" s="22"/>
      <c r="Q60" s="22"/>
      <c r="R60" s="22"/>
      <c r="S60" s="14"/>
      <c r="T60" s="393"/>
      <c r="W60" s="2">
        <v>6</v>
      </c>
      <c r="Y60" s="2">
        <v>6</v>
      </c>
    </row>
    <row r="61" spans="1:29" ht="21.75" customHeight="1" thickTop="1" thickBot="1">
      <c r="A61" s="6"/>
      <c r="D61" s="97" t="s">
        <v>90</v>
      </c>
      <c r="G61" s="136">
        <f t="shared" ref="G61:R61" si="9">SUM(G16:G59)</f>
        <v>0</v>
      </c>
      <c r="H61" s="136">
        <f t="shared" si="9"/>
        <v>0</v>
      </c>
      <c r="I61" s="136">
        <f t="shared" si="9"/>
        <v>0</v>
      </c>
      <c r="J61" s="136">
        <f t="shared" si="9"/>
        <v>0</v>
      </c>
      <c r="K61" s="136">
        <f t="shared" si="9"/>
        <v>0</v>
      </c>
      <c r="L61" s="136">
        <f t="shared" si="9"/>
        <v>0</v>
      </c>
      <c r="M61" s="136">
        <f t="shared" si="9"/>
        <v>0</v>
      </c>
      <c r="N61" s="136">
        <f t="shared" si="9"/>
        <v>0</v>
      </c>
      <c r="O61" s="136">
        <f t="shared" si="9"/>
        <v>0</v>
      </c>
      <c r="P61" s="136">
        <f t="shared" si="9"/>
        <v>0</v>
      </c>
      <c r="Q61" s="136">
        <f t="shared" si="9"/>
        <v>0</v>
      </c>
      <c r="R61" s="136">
        <f t="shared" si="9"/>
        <v>0</v>
      </c>
      <c r="S61" s="14"/>
      <c r="T61" s="143">
        <f>SUM(T16:T59)</f>
        <v>0</v>
      </c>
      <c r="W61" s="2">
        <v>21.75</v>
      </c>
      <c r="Y61" s="2">
        <v>21.75</v>
      </c>
    </row>
    <row r="62" spans="1:29" ht="14.25" customHeight="1" thickTop="1">
      <c r="A62" s="6"/>
      <c r="C62" s="23"/>
      <c r="D62" s="23"/>
      <c r="S62" s="7"/>
      <c r="W62" s="2">
        <v>14.25</v>
      </c>
      <c r="Y62" s="2">
        <v>14.25</v>
      </c>
    </row>
    <row r="63" spans="1:29" ht="6" customHeight="1">
      <c r="A63" s="25"/>
      <c r="B63" s="26"/>
      <c r="C63" s="26"/>
      <c r="D63" s="26"/>
      <c r="E63" s="26"/>
      <c r="F63" s="26"/>
      <c r="G63" s="26"/>
      <c r="H63" s="26"/>
      <c r="I63" s="26"/>
      <c r="J63" s="26"/>
      <c r="K63" s="26"/>
      <c r="L63" s="26"/>
      <c r="M63" s="26"/>
      <c r="N63" s="26"/>
      <c r="O63" s="26"/>
      <c r="P63" s="26"/>
      <c r="Q63" s="26"/>
      <c r="R63" s="26"/>
      <c r="S63" s="27"/>
      <c r="W63" s="2">
        <v>6</v>
      </c>
      <c r="Y63" s="2">
        <v>6</v>
      </c>
    </row>
    <row r="64" spans="1:29" ht="18.75" customHeight="1">
      <c r="A64" s="28"/>
      <c r="B64" s="311" t="s">
        <v>91</v>
      </c>
      <c r="C64" s="4"/>
      <c r="D64" s="4"/>
      <c r="E64" s="17"/>
      <c r="F64" s="29"/>
      <c r="G64" s="413">
        <f>BdgCais1!R85</f>
        <v>0</v>
      </c>
      <c r="H64" s="502">
        <f t="shared" ref="H64:R64" si="10">G85</f>
        <v>0</v>
      </c>
      <c r="I64" s="502">
        <f t="shared" si="10"/>
        <v>0</v>
      </c>
      <c r="J64" s="502">
        <f t="shared" si="10"/>
        <v>0</v>
      </c>
      <c r="K64" s="502">
        <f t="shared" si="10"/>
        <v>0</v>
      </c>
      <c r="L64" s="502">
        <f t="shared" si="10"/>
        <v>0</v>
      </c>
      <c r="M64" s="502">
        <f t="shared" si="10"/>
        <v>0</v>
      </c>
      <c r="N64" s="502">
        <f t="shared" si="10"/>
        <v>0</v>
      </c>
      <c r="O64" s="502">
        <f t="shared" si="10"/>
        <v>0</v>
      </c>
      <c r="P64" s="502">
        <f t="shared" si="10"/>
        <v>0</v>
      </c>
      <c r="Q64" s="502">
        <f t="shared" si="10"/>
        <v>0</v>
      </c>
      <c r="R64" s="510">
        <f t="shared" si="10"/>
        <v>0</v>
      </c>
      <c r="S64" s="27"/>
      <c r="W64" s="2">
        <v>18.75</v>
      </c>
      <c r="Y64" s="2">
        <v>18.75</v>
      </c>
    </row>
    <row r="65" spans="1:29" ht="15" customHeight="1">
      <c r="A65" s="6"/>
      <c r="C65" s="2" t="str">
        <f>BdgCais1!C65</f>
        <v>Recettes moins les déboursés</v>
      </c>
      <c r="E65" s="19"/>
      <c r="F65" s="29"/>
      <c r="G65" s="503">
        <f t="shared" ref="G65:R65" si="11">G13-G61</f>
        <v>0</v>
      </c>
      <c r="H65" s="168">
        <f t="shared" si="11"/>
        <v>0</v>
      </c>
      <c r="I65" s="168">
        <f t="shared" si="11"/>
        <v>0</v>
      </c>
      <c r="J65" s="168">
        <f t="shared" si="11"/>
        <v>0</v>
      </c>
      <c r="K65" s="168">
        <f t="shared" si="11"/>
        <v>0</v>
      </c>
      <c r="L65" s="168">
        <f t="shared" si="11"/>
        <v>0</v>
      </c>
      <c r="M65" s="168">
        <f t="shared" si="11"/>
        <v>0</v>
      </c>
      <c r="N65" s="168">
        <f t="shared" si="11"/>
        <v>0</v>
      </c>
      <c r="O65" s="168">
        <f t="shared" si="11"/>
        <v>0</v>
      </c>
      <c r="P65" s="168">
        <f t="shared" si="11"/>
        <v>0</v>
      </c>
      <c r="Q65" s="168">
        <f t="shared" si="11"/>
        <v>0</v>
      </c>
      <c r="R65" s="514">
        <f t="shared" si="11"/>
        <v>0</v>
      </c>
      <c r="S65" s="27"/>
      <c r="W65" s="2">
        <v>15</v>
      </c>
      <c r="Y65" s="2">
        <v>15</v>
      </c>
    </row>
    <row r="66" spans="1:29" s="628" customFormat="1" ht="20.149999999999999" hidden="1" customHeight="1">
      <c r="A66" s="662"/>
      <c r="C66" s="628" t="str">
        <f>BdgCais1!C66</f>
        <v>Placements</v>
      </c>
      <c r="E66" s="663"/>
      <c r="G66" s="667"/>
      <c r="H66" s="668"/>
      <c r="I66" s="668"/>
      <c r="J66" s="668"/>
      <c r="K66" s="668"/>
      <c r="L66" s="668"/>
      <c r="M66" s="668"/>
      <c r="N66" s="668"/>
      <c r="O66" s="668"/>
      <c r="P66" s="668"/>
      <c r="Q66" s="668"/>
      <c r="R66" s="669"/>
      <c r="S66" s="663"/>
      <c r="W66" s="628">
        <v>15</v>
      </c>
      <c r="Y66" s="628">
        <v>15</v>
      </c>
    </row>
    <row r="67" spans="1:29" ht="20.149999999999999" hidden="1" customHeight="1">
      <c r="A67" s="6"/>
      <c r="C67" s="88" t="s">
        <v>94</v>
      </c>
      <c r="D67" s="407"/>
      <c r="E67" s="27"/>
      <c r="F67" s="29"/>
      <c r="G67" s="515">
        <f>SUM(G66)</f>
        <v>0</v>
      </c>
      <c r="H67" s="516">
        <f>SUM($G66:H66)</f>
        <v>0</v>
      </c>
      <c r="I67" s="516">
        <f>SUM($G66:I66)</f>
        <v>0</v>
      </c>
      <c r="J67" s="516">
        <f>SUM($G66:J66)</f>
        <v>0</v>
      </c>
      <c r="K67" s="516">
        <f>SUM($G66:K66)</f>
        <v>0</v>
      </c>
      <c r="L67" s="516">
        <f>SUM($G66:L66)</f>
        <v>0</v>
      </c>
      <c r="M67" s="516">
        <f>SUM($G66:M66)</f>
        <v>0</v>
      </c>
      <c r="N67" s="516">
        <f>SUM($G66:N66)</f>
        <v>0</v>
      </c>
      <c r="O67" s="516">
        <f>SUM($G66:O66)</f>
        <v>0</v>
      </c>
      <c r="P67" s="516">
        <f>SUM($G66:P66)</f>
        <v>0</v>
      </c>
      <c r="Q67" s="516">
        <f>SUM($G66:Q66)</f>
        <v>0</v>
      </c>
      <c r="R67" s="517">
        <f>SUM($G66:R66)</f>
        <v>0</v>
      </c>
      <c r="S67" s="27"/>
      <c r="W67" s="2">
        <v>0</v>
      </c>
      <c r="Y67" s="2">
        <v>0</v>
      </c>
    </row>
    <row r="68" spans="1:29" ht="15" customHeight="1">
      <c r="A68" s="6"/>
      <c r="C68" s="2" t="str">
        <f>BdgCais1!C68</f>
        <v>Encaisse de la fin</v>
      </c>
      <c r="D68" s="98" t="s">
        <v>96</v>
      </c>
      <c r="E68" s="19"/>
      <c r="F68" s="29"/>
      <c r="G68" s="503">
        <f>G64+G65-G66</f>
        <v>0</v>
      </c>
      <c r="H68" s="168">
        <f>H64+H65-H66</f>
        <v>0</v>
      </c>
      <c r="I68" s="168">
        <f t="shared" ref="I68:R68" si="12">I64+I65-I66</f>
        <v>0</v>
      </c>
      <c r="J68" s="168">
        <f t="shared" si="12"/>
        <v>0</v>
      </c>
      <c r="K68" s="168">
        <f t="shared" si="12"/>
        <v>0</v>
      </c>
      <c r="L68" s="168">
        <f t="shared" si="12"/>
        <v>0</v>
      </c>
      <c r="M68" s="168">
        <f t="shared" si="12"/>
        <v>0</v>
      </c>
      <c r="N68" s="168">
        <f t="shared" si="12"/>
        <v>0</v>
      </c>
      <c r="O68" s="168">
        <f t="shared" si="12"/>
        <v>0</v>
      </c>
      <c r="P68" s="168">
        <f t="shared" si="12"/>
        <v>0</v>
      </c>
      <c r="Q68" s="168">
        <f t="shared" si="12"/>
        <v>0</v>
      </c>
      <c r="R68" s="514">
        <f t="shared" si="12"/>
        <v>0</v>
      </c>
      <c r="S68" s="27"/>
      <c r="W68" s="2">
        <v>15</v>
      </c>
      <c r="Y68" s="2">
        <v>15</v>
      </c>
    </row>
    <row r="69" spans="1:29" ht="20.149999999999999" hidden="1" customHeight="1">
      <c r="A69" s="6"/>
      <c r="C69" s="407"/>
      <c r="D69" s="408"/>
      <c r="E69" s="409"/>
      <c r="F69" s="29"/>
      <c r="G69" s="518"/>
      <c r="H69" s="519"/>
      <c r="I69" s="519"/>
      <c r="J69" s="519"/>
      <c r="K69" s="519"/>
      <c r="L69" s="519"/>
      <c r="M69" s="519"/>
      <c r="N69" s="519"/>
      <c r="O69" s="519"/>
      <c r="P69" s="519"/>
      <c r="Q69" s="519"/>
      <c r="R69" s="520"/>
      <c r="S69" s="27"/>
      <c r="W69" s="2">
        <v>6</v>
      </c>
      <c r="Y69" s="2">
        <v>0</v>
      </c>
    </row>
    <row r="70" spans="1:29" ht="15" customHeight="1">
      <c r="A70" s="6"/>
      <c r="C70" s="169" t="str">
        <f>BdgCais1!C70</f>
        <v>Prélevement</v>
      </c>
      <c r="E70" s="19"/>
      <c r="F70" s="29"/>
      <c r="G70" s="511">
        <f>G71</f>
        <v>0</v>
      </c>
      <c r="H70" s="512">
        <f t="shared" ref="H70:R70" si="13">H71</f>
        <v>0</v>
      </c>
      <c r="I70" s="512">
        <f t="shared" si="13"/>
        <v>0</v>
      </c>
      <c r="J70" s="512">
        <f t="shared" si="13"/>
        <v>0</v>
      </c>
      <c r="K70" s="512">
        <f t="shared" si="13"/>
        <v>0</v>
      </c>
      <c r="L70" s="512">
        <f t="shared" si="13"/>
        <v>0</v>
      </c>
      <c r="M70" s="512">
        <f t="shared" si="13"/>
        <v>0</v>
      </c>
      <c r="N70" s="512">
        <f t="shared" si="13"/>
        <v>0</v>
      </c>
      <c r="O70" s="512">
        <f t="shared" si="13"/>
        <v>0</v>
      </c>
      <c r="P70" s="512">
        <f t="shared" si="13"/>
        <v>0</v>
      </c>
      <c r="Q70" s="512">
        <f t="shared" si="13"/>
        <v>0</v>
      </c>
      <c r="R70" s="513">
        <f t="shared" si="13"/>
        <v>0</v>
      </c>
      <c r="S70" s="27"/>
      <c r="W70" s="2">
        <v>15</v>
      </c>
      <c r="Y70" s="2">
        <v>15</v>
      </c>
    </row>
    <row r="71" spans="1:29" ht="20.149999999999999" hidden="1" customHeight="1">
      <c r="A71" s="6"/>
      <c r="C71" s="88" t="s">
        <v>358</v>
      </c>
      <c r="D71" s="29"/>
      <c r="E71" s="27"/>
      <c r="F71" s="29"/>
      <c r="G71" s="515">
        <f>IF(marge_mx&gt;0,IF(G72&lt;0,ABS(ROUNDUP(G80/marge_tranche,0)*marge_tranche),0),0)</f>
        <v>0</v>
      </c>
      <c r="H71" s="516">
        <f t="shared" ref="H71:R71" si="14">IF(marge_mx&gt;0,IF(H72&lt;0,ABS(ROUNDUP(H80/marge_tranche,0)*marge_tranche),0),0)</f>
        <v>0</v>
      </c>
      <c r="I71" s="516">
        <f t="shared" si="14"/>
        <v>0</v>
      </c>
      <c r="J71" s="516">
        <f t="shared" si="14"/>
        <v>0</v>
      </c>
      <c r="K71" s="516">
        <f t="shared" si="14"/>
        <v>0</v>
      </c>
      <c r="L71" s="516">
        <f t="shared" si="14"/>
        <v>0</v>
      </c>
      <c r="M71" s="516">
        <f t="shared" si="14"/>
        <v>0</v>
      </c>
      <c r="N71" s="516">
        <f t="shared" si="14"/>
        <v>0</v>
      </c>
      <c r="O71" s="516">
        <f t="shared" si="14"/>
        <v>0</v>
      </c>
      <c r="P71" s="516">
        <f t="shared" si="14"/>
        <v>0</v>
      </c>
      <c r="Q71" s="516">
        <f t="shared" si="14"/>
        <v>0</v>
      </c>
      <c r="R71" s="517">
        <f t="shared" si="14"/>
        <v>0</v>
      </c>
      <c r="S71" s="27"/>
      <c r="W71" s="2">
        <v>0</v>
      </c>
      <c r="Y71" s="2">
        <v>0</v>
      </c>
    </row>
    <row r="72" spans="1:29" ht="20.149999999999999" hidden="1" customHeight="1">
      <c r="A72" s="6"/>
      <c r="C72" s="88" t="s">
        <v>359</v>
      </c>
      <c r="D72" s="29"/>
      <c r="E72" s="27"/>
      <c r="F72" s="29"/>
      <c r="G72" s="515">
        <f t="shared" ref="G72:P72" si="15">G78+G81</f>
        <v>0</v>
      </c>
      <c r="H72" s="516">
        <f t="shared" si="15"/>
        <v>0</v>
      </c>
      <c r="I72" s="516">
        <f t="shared" si="15"/>
        <v>0</v>
      </c>
      <c r="J72" s="516">
        <f t="shared" si="15"/>
        <v>0</v>
      </c>
      <c r="K72" s="516">
        <f t="shared" si="15"/>
        <v>0</v>
      </c>
      <c r="L72" s="516">
        <f t="shared" si="15"/>
        <v>0</v>
      </c>
      <c r="M72" s="516">
        <f t="shared" si="15"/>
        <v>0</v>
      </c>
      <c r="N72" s="516">
        <f t="shared" si="15"/>
        <v>0</v>
      </c>
      <c r="O72" s="516">
        <f t="shared" si="15"/>
        <v>0</v>
      </c>
      <c r="P72" s="516">
        <f t="shared" si="15"/>
        <v>0</v>
      </c>
      <c r="Q72" s="516">
        <f>Q78+Q81</f>
        <v>0</v>
      </c>
      <c r="R72" s="517">
        <f>R78+R81</f>
        <v>0</v>
      </c>
      <c r="S72" s="27"/>
      <c r="U72"/>
      <c r="W72" s="2">
        <v>0</v>
      </c>
      <c r="Y72" s="2">
        <v>0</v>
      </c>
    </row>
    <row r="73" spans="1:29" ht="20.149999999999999" hidden="1" customHeight="1">
      <c r="A73" s="6"/>
      <c r="C73" s="88"/>
      <c r="D73" s="29"/>
      <c r="E73" s="27"/>
      <c r="F73" s="29"/>
      <c r="G73" s="521"/>
      <c r="H73" s="522"/>
      <c r="I73" s="522"/>
      <c r="J73" s="522"/>
      <c r="K73" s="522"/>
      <c r="L73" s="522"/>
      <c r="M73" s="522"/>
      <c r="N73" s="522"/>
      <c r="O73" s="522"/>
      <c r="P73" s="522"/>
      <c r="Q73" s="522"/>
      <c r="R73" s="523"/>
      <c r="S73" s="27"/>
      <c r="U73"/>
      <c r="W73" s="2">
        <v>0</v>
      </c>
      <c r="Y73" s="2">
        <v>0</v>
      </c>
    </row>
    <row r="74" spans="1:29" ht="20.149999999999999" hidden="1" customHeight="1">
      <c r="A74" s="6"/>
      <c r="C74" s="88"/>
      <c r="D74" s="29"/>
      <c r="E74" s="27"/>
      <c r="F74" s="29"/>
      <c r="G74" s="515">
        <f t="shared" ref="G74:P74" si="16">G76-G75</f>
        <v>0</v>
      </c>
      <c r="H74" s="516">
        <f t="shared" si="16"/>
        <v>0</v>
      </c>
      <c r="I74" s="516">
        <f t="shared" si="16"/>
        <v>0</v>
      </c>
      <c r="J74" s="516">
        <f t="shared" si="16"/>
        <v>0</v>
      </c>
      <c r="K74" s="516">
        <f t="shared" si="16"/>
        <v>0</v>
      </c>
      <c r="L74" s="516">
        <f t="shared" si="16"/>
        <v>0</v>
      </c>
      <c r="M74" s="516">
        <f t="shared" si="16"/>
        <v>0</v>
      </c>
      <c r="N74" s="516">
        <f t="shared" si="16"/>
        <v>0</v>
      </c>
      <c r="O74" s="516">
        <f t="shared" si="16"/>
        <v>0</v>
      </c>
      <c r="P74" s="516">
        <f t="shared" si="16"/>
        <v>0</v>
      </c>
      <c r="Q74" s="516">
        <f>Q76-Q75</f>
        <v>0</v>
      </c>
      <c r="R74" s="517">
        <f>R76-R75</f>
        <v>0</v>
      </c>
      <c r="S74" s="27"/>
      <c r="U74"/>
      <c r="W74" s="2">
        <v>0</v>
      </c>
      <c r="Y74" s="2">
        <v>0</v>
      </c>
    </row>
    <row r="75" spans="1:29" ht="20.149999999999999" hidden="1" customHeight="1">
      <c r="A75" s="6"/>
      <c r="C75" s="88" t="s">
        <v>361</v>
      </c>
      <c r="D75" s="29"/>
      <c r="E75" s="27"/>
      <c r="F75" s="29"/>
      <c r="G75" s="515">
        <f>ROUND(BdgCais1!R83*marge_tx,2)</f>
        <v>0</v>
      </c>
      <c r="H75" s="516">
        <f t="shared" ref="H75:R75" si="17">ROUND(G83*marge_tx,2)</f>
        <v>0</v>
      </c>
      <c r="I75" s="516">
        <f t="shared" si="17"/>
        <v>0</v>
      </c>
      <c r="J75" s="516">
        <f t="shared" si="17"/>
        <v>0</v>
      </c>
      <c r="K75" s="516">
        <f t="shared" si="17"/>
        <v>0</v>
      </c>
      <c r="L75" s="516">
        <f t="shared" si="17"/>
        <v>0</v>
      </c>
      <c r="M75" s="516">
        <f t="shared" si="17"/>
        <v>0</v>
      </c>
      <c r="N75" s="516">
        <f t="shared" si="17"/>
        <v>0</v>
      </c>
      <c r="O75" s="516">
        <f t="shared" si="17"/>
        <v>0</v>
      </c>
      <c r="P75" s="516">
        <f t="shared" si="17"/>
        <v>0</v>
      </c>
      <c r="Q75" s="516">
        <f t="shared" si="17"/>
        <v>0</v>
      </c>
      <c r="R75" s="517">
        <f t="shared" si="17"/>
        <v>0</v>
      </c>
      <c r="S75" s="27"/>
      <c r="W75" s="2">
        <v>0</v>
      </c>
      <c r="Y75" s="2">
        <v>0</v>
      </c>
      <c r="AC75"/>
    </row>
    <row r="76" spans="1:29" ht="20.149999999999999" hidden="1" customHeight="1">
      <c r="A76" s="6"/>
      <c r="C76" s="88" t="s">
        <v>111</v>
      </c>
      <c r="D76" s="29"/>
      <c r="E76" s="27"/>
      <c r="F76" s="29"/>
      <c r="G76" s="503">
        <f>IF(AND(G72&gt;0,F83&gt;0),IF(G72&gt;=F83,F83,G72),0)</f>
        <v>0</v>
      </c>
      <c r="H76" s="503">
        <f t="shared" ref="H76:R76" si="18">IF(AND(H72&gt;0,G83&gt;0),IF(H72&gt;=G83,G83,H72),0)</f>
        <v>0</v>
      </c>
      <c r="I76" s="503">
        <f t="shared" si="18"/>
        <v>0</v>
      </c>
      <c r="J76" s="503">
        <f t="shared" si="18"/>
        <v>0</v>
      </c>
      <c r="K76" s="503">
        <f t="shared" si="18"/>
        <v>0</v>
      </c>
      <c r="L76" s="503">
        <f t="shared" si="18"/>
        <v>0</v>
      </c>
      <c r="M76" s="503">
        <f t="shared" si="18"/>
        <v>0</v>
      </c>
      <c r="N76" s="503">
        <f t="shared" si="18"/>
        <v>0</v>
      </c>
      <c r="O76" s="503">
        <f t="shared" si="18"/>
        <v>0</v>
      </c>
      <c r="P76" s="503">
        <f t="shared" si="18"/>
        <v>0</v>
      </c>
      <c r="Q76" s="503">
        <f t="shared" si="18"/>
        <v>0</v>
      </c>
      <c r="R76" s="503">
        <f t="shared" si="18"/>
        <v>0</v>
      </c>
      <c r="S76" s="27"/>
      <c r="W76" s="2">
        <v>0</v>
      </c>
      <c r="Y76" s="2">
        <v>0</v>
      </c>
    </row>
    <row r="77" spans="1:29" ht="20.149999999999999" hidden="1" customHeight="1">
      <c r="A77" s="6"/>
      <c r="C77" s="88" t="s">
        <v>357</v>
      </c>
      <c r="D77" s="29"/>
      <c r="E77" s="27"/>
      <c r="F77" s="29"/>
      <c r="G77" s="515">
        <f t="shared" ref="G77:R77" si="19">G70</f>
        <v>0</v>
      </c>
      <c r="H77" s="516">
        <f t="shared" si="19"/>
        <v>0</v>
      </c>
      <c r="I77" s="516">
        <f t="shared" si="19"/>
        <v>0</v>
      </c>
      <c r="J77" s="516">
        <f t="shared" si="19"/>
        <v>0</v>
      </c>
      <c r="K77" s="516">
        <f t="shared" si="19"/>
        <v>0</v>
      </c>
      <c r="L77" s="516">
        <f t="shared" si="19"/>
        <v>0</v>
      </c>
      <c r="M77" s="516">
        <f t="shared" si="19"/>
        <v>0</v>
      </c>
      <c r="N77" s="516">
        <f t="shared" si="19"/>
        <v>0</v>
      </c>
      <c r="O77" s="516">
        <f t="shared" si="19"/>
        <v>0</v>
      </c>
      <c r="P77" s="516">
        <f t="shared" si="19"/>
        <v>0</v>
      </c>
      <c r="Q77" s="516">
        <f t="shared" si="19"/>
        <v>0</v>
      </c>
      <c r="R77" s="517">
        <f t="shared" si="19"/>
        <v>0</v>
      </c>
      <c r="S77" s="27"/>
      <c r="W77" s="2">
        <v>0</v>
      </c>
      <c r="Y77" s="2">
        <v>0</v>
      </c>
    </row>
    <row r="78" spans="1:29" ht="20.149999999999999" hidden="1" customHeight="1">
      <c r="A78" s="6"/>
      <c r="C78" s="405" t="str">
        <f>C65</f>
        <v>Recettes moins les déboursés</v>
      </c>
      <c r="D78" s="405"/>
      <c r="E78" s="405"/>
      <c r="F78" s="509"/>
      <c r="G78" s="524">
        <f>G65</f>
        <v>0</v>
      </c>
      <c r="H78" s="525">
        <f t="shared" ref="G78:R79" si="20">H65</f>
        <v>0</v>
      </c>
      <c r="I78" s="525">
        <f t="shared" si="20"/>
        <v>0</v>
      </c>
      <c r="J78" s="525">
        <f t="shared" si="20"/>
        <v>0</v>
      </c>
      <c r="K78" s="525">
        <f t="shared" si="20"/>
        <v>0</v>
      </c>
      <c r="L78" s="525">
        <f t="shared" si="20"/>
        <v>0</v>
      </c>
      <c r="M78" s="525">
        <f t="shared" si="20"/>
        <v>0</v>
      </c>
      <c r="N78" s="525">
        <f t="shared" si="20"/>
        <v>0</v>
      </c>
      <c r="O78" s="525">
        <f t="shared" si="20"/>
        <v>0</v>
      </c>
      <c r="P78" s="525">
        <f t="shared" si="20"/>
        <v>0</v>
      </c>
      <c r="Q78" s="525">
        <f t="shared" si="20"/>
        <v>0</v>
      </c>
      <c r="R78" s="526">
        <f t="shared" si="20"/>
        <v>0</v>
      </c>
      <c r="S78" s="27"/>
      <c r="U78" s="419" t="s">
        <v>389</v>
      </c>
      <c r="W78" s="2">
        <v>0</v>
      </c>
      <c r="Y78" s="2">
        <v>0</v>
      </c>
    </row>
    <row r="79" spans="1:29" ht="20.149999999999999" hidden="1" customHeight="1">
      <c r="A79" s="6"/>
      <c r="C79" s="405" t="str">
        <f>C66</f>
        <v>Placements</v>
      </c>
      <c r="D79" s="405"/>
      <c r="E79" s="405"/>
      <c r="F79" s="509"/>
      <c r="G79" s="524">
        <f t="shared" si="20"/>
        <v>0</v>
      </c>
      <c r="H79" s="525">
        <f t="shared" si="20"/>
        <v>0</v>
      </c>
      <c r="I79" s="525">
        <f t="shared" si="20"/>
        <v>0</v>
      </c>
      <c r="J79" s="525">
        <f t="shared" si="20"/>
        <v>0</v>
      </c>
      <c r="K79" s="525">
        <f t="shared" si="20"/>
        <v>0</v>
      </c>
      <c r="L79" s="525">
        <f t="shared" si="20"/>
        <v>0</v>
      </c>
      <c r="M79" s="525">
        <f t="shared" si="20"/>
        <v>0</v>
      </c>
      <c r="N79" s="525">
        <f t="shared" si="20"/>
        <v>0</v>
      </c>
      <c r="O79" s="525">
        <f t="shared" si="20"/>
        <v>0</v>
      </c>
      <c r="P79" s="525">
        <f t="shared" si="20"/>
        <v>0</v>
      </c>
      <c r="Q79" s="525">
        <f t="shared" si="20"/>
        <v>0</v>
      </c>
      <c r="R79" s="526">
        <f t="shared" si="20"/>
        <v>0</v>
      </c>
      <c r="S79" s="27"/>
      <c r="U79" s="419" t="s">
        <v>388</v>
      </c>
      <c r="W79" s="2">
        <v>0</v>
      </c>
      <c r="Y79" s="2">
        <v>0</v>
      </c>
    </row>
    <row r="80" spans="1:29" s="496" customFormat="1" ht="20.149999999999999" hidden="1" customHeight="1">
      <c r="A80" s="495"/>
      <c r="C80" s="405" t="s">
        <v>360</v>
      </c>
      <c r="D80" s="405"/>
      <c r="E80" s="405"/>
      <c r="F80" s="509"/>
      <c r="G80" s="524">
        <f t="shared" ref="G80:R80" si="21">G81+G78</f>
        <v>0</v>
      </c>
      <c r="H80" s="525">
        <f t="shared" si="21"/>
        <v>0</v>
      </c>
      <c r="I80" s="525">
        <f t="shared" si="21"/>
        <v>0</v>
      </c>
      <c r="J80" s="525">
        <f t="shared" si="21"/>
        <v>0</v>
      </c>
      <c r="K80" s="525">
        <f t="shared" si="21"/>
        <v>0</v>
      </c>
      <c r="L80" s="525">
        <f t="shared" si="21"/>
        <v>0</v>
      </c>
      <c r="M80" s="525">
        <f t="shared" si="21"/>
        <v>0</v>
      </c>
      <c r="N80" s="525">
        <f t="shared" si="21"/>
        <v>0</v>
      </c>
      <c r="O80" s="525">
        <f t="shared" si="21"/>
        <v>0</v>
      </c>
      <c r="P80" s="525">
        <f t="shared" si="21"/>
        <v>0</v>
      </c>
      <c r="Q80" s="525">
        <f t="shared" si="21"/>
        <v>0</v>
      </c>
      <c r="R80" s="526">
        <f t="shared" si="21"/>
        <v>0</v>
      </c>
      <c r="S80" s="27"/>
      <c r="U80" s="497">
        <f>MAX(G83:R83)</f>
        <v>0</v>
      </c>
      <c r="W80" s="2">
        <v>0</v>
      </c>
      <c r="Y80" s="496">
        <v>0</v>
      </c>
    </row>
    <row r="81" spans="1:25" ht="20.149999999999999" hidden="1" customHeight="1">
      <c r="A81" s="6"/>
      <c r="C81" s="760">
        <f>BdgCais1!C81</f>
        <v>0</v>
      </c>
      <c r="D81" s="760"/>
      <c r="E81" s="19"/>
      <c r="G81" s="503">
        <f>BdgCais1!R85</f>
        <v>0</v>
      </c>
      <c r="H81" s="168">
        <f t="shared" ref="H81:R81" si="22">G85</f>
        <v>0</v>
      </c>
      <c r="I81" s="168">
        <f t="shared" si="22"/>
        <v>0</v>
      </c>
      <c r="J81" s="168">
        <f t="shared" si="22"/>
        <v>0</v>
      </c>
      <c r="K81" s="168">
        <f t="shared" si="22"/>
        <v>0</v>
      </c>
      <c r="L81" s="168">
        <f t="shared" si="22"/>
        <v>0</v>
      </c>
      <c r="M81" s="168">
        <f t="shared" si="22"/>
        <v>0</v>
      </c>
      <c r="N81" s="168">
        <f t="shared" si="22"/>
        <v>0</v>
      </c>
      <c r="O81" s="168">
        <f t="shared" si="22"/>
        <v>0</v>
      </c>
      <c r="P81" s="168">
        <f t="shared" si="22"/>
        <v>0</v>
      </c>
      <c r="Q81" s="168">
        <f t="shared" si="22"/>
        <v>0</v>
      </c>
      <c r="R81" s="514">
        <f t="shared" si="22"/>
        <v>0</v>
      </c>
      <c r="S81" s="27"/>
      <c r="W81" s="2">
        <v>13.5</v>
      </c>
      <c r="Y81" s="2">
        <v>0</v>
      </c>
    </row>
    <row r="82" spans="1:25" s="496" customFormat="1" ht="15" customHeight="1">
      <c r="A82" s="495"/>
      <c r="C82" s="169" t="str">
        <f>BdgCais1!C82</f>
        <v>Versement marge de crédit</v>
      </c>
      <c r="D82" s="410"/>
      <c r="E82" s="411"/>
      <c r="F82" s="29"/>
      <c r="G82" s="503">
        <f t="shared" ref="G82:R82" si="23">G76</f>
        <v>0</v>
      </c>
      <c r="H82" s="168">
        <f t="shared" si="23"/>
        <v>0</v>
      </c>
      <c r="I82" s="168">
        <f t="shared" si="23"/>
        <v>0</v>
      </c>
      <c r="J82" s="168">
        <f t="shared" si="23"/>
        <v>0</v>
      </c>
      <c r="K82" s="168">
        <f t="shared" si="23"/>
        <v>0</v>
      </c>
      <c r="L82" s="168">
        <f t="shared" si="23"/>
        <v>0</v>
      </c>
      <c r="M82" s="168">
        <f t="shared" si="23"/>
        <v>0</v>
      </c>
      <c r="N82" s="168">
        <f t="shared" si="23"/>
        <v>0</v>
      </c>
      <c r="O82" s="168">
        <f t="shared" si="23"/>
        <v>0</v>
      </c>
      <c r="P82" s="168">
        <f t="shared" si="23"/>
        <v>0</v>
      </c>
      <c r="Q82" s="168">
        <f t="shared" si="23"/>
        <v>0</v>
      </c>
      <c r="R82" s="514">
        <f t="shared" si="23"/>
        <v>0</v>
      </c>
      <c r="S82" s="27"/>
      <c r="W82">
        <v>15</v>
      </c>
      <c r="Y82" s="496">
        <v>15</v>
      </c>
    </row>
    <row r="83" spans="1:25" s="496" customFormat="1" ht="15" customHeight="1">
      <c r="A83" s="495"/>
      <c r="C83" s="169" t="str">
        <f>BdgCais1!C83</f>
        <v>Solde de la marge de crédit</v>
      </c>
      <c r="D83" s="410"/>
      <c r="E83" s="411"/>
      <c r="F83" s="29"/>
      <c r="G83" s="527">
        <f>BdgCais1!R83+G77-G76</f>
        <v>0</v>
      </c>
      <c r="H83" s="528">
        <f t="shared" ref="H83:R83" si="24">G83+H77-H76</f>
        <v>0</v>
      </c>
      <c r="I83" s="528">
        <f t="shared" si="24"/>
        <v>0</v>
      </c>
      <c r="J83" s="528">
        <f t="shared" si="24"/>
        <v>0</v>
      </c>
      <c r="K83" s="528">
        <f t="shared" si="24"/>
        <v>0</v>
      </c>
      <c r="L83" s="528">
        <f t="shared" si="24"/>
        <v>0</v>
      </c>
      <c r="M83" s="528">
        <f t="shared" si="24"/>
        <v>0</v>
      </c>
      <c r="N83" s="528">
        <f t="shared" si="24"/>
        <v>0</v>
      </c>
      <c r="O83" s="528">
        <f t="shared" si="24"/>
        <v>0</v>
      </c>
      <c r="P83" s="528">
        <f t="shared" si="24"/>
        <v>0</v>
      </c>
      <c r="Q83" s="528">
        <f t="shared" si="24"/>
        <v>0</v>
      </c>
      <c r="R83" s="529">
        <f t="shared" si="24"/>
        <v>0</v>
      </c>
      <c r="S83" s="27"/>
      <c r="W83"/>
    </row>
    <row r="84" spans="1:25" ht="6" customHeight="1" thickBot="1">
      <c r="A84" s="6"/>
      <c r="C84" s="504"/>
      <c r="D84" s="504"/>
      <c r="E84" s="504"/>
      <c r="F84" s="14"/>
      <c r="G84" s="29"/>
      <c r="H84" s="29"/>
      <c r="I84" s="29"/>
      <c r="J84" s="29"/>
      <c r="K84" s="29"/>
      <c r="L84" s="29"/>
      <c r="M84" s="29"/>
      <c r="N84" s="29"/>
      <c r="O84" s="29"/>
      <c r="P84" s="29"/>
      <c r="Q84" s="29"/>
      <c r="R84" s="29"/>
      <c r="S84" s="27"/>
      <c r="W84">
        <v>6</v>
      </c>
      <c r="Y84" s="2">
        <v>6</v>
      </c>
    </row>
    <row r="85" spans="1:25" ht="15" customHeight="1" thickTop="1" thickBot="1">
      <c r="A85" s="6"/>
      <c r="C85" s="498" t="str">
        <f>BdgCais1!C85</f>
        <v>Encaisse de la fin</v>
      </c>
      <c r="D85" s="499" t="s">
        <v>98</v>
      </c>
      <c r="E85" s="496"/>
      <c r="F85" s="14"/>
      <c r="G85" s="500">
        <f t="shared" ref="G85:R85" si="25">G81+G78+G70-G82</f>
        <v>0</v>
      </c>
      <c r="H85" s="500">
        <f t="shared" si="25"/>
        <v>0</v>
      </c>
      <c r="I85" s="500">
        <f t="shared" si="25"/>
        <v>0</v>
      </c>
      <c r="J85" s="500">
        <f t="shared" si="25"/>
        <v>0</v>
      </c>
      <c r="K85" s="500">
        <f t="shared" si="25"/>
        <v>0</v>
      </c>
      <c r="L85" s="500">
        <f t="shared" si="25"/>
        <v>0</v>
      </c>
      <c r="M85" s="500">
        <f t="shared" si="25"/>
        <v>0</v>
      </c>
      <c r="N85" s="500">
        <f t="shared" si="25"/>
        <v>0</v>
      </c>
      <c r="O85" s="500">
        <f t="shared" si="25"/>
        <v>0</v>
      </c>
      <c r="P85" s="500">
        <f t="shared" si="25"/>
        <v>0</v>
      </c>
      <c r="Q85" s="500">
        <f t="shared" si="25"/>
        <v>0</v>
      </c>
      <c r="R85" s="500">
        <f t="shared" si="25"/>
        <v>0</v>
      </c>
      <c r="S85" s="27"/>
      <c r="W85">
        <v>15</v>
      </c>
      <c r="Y85" s="2">
        <v>15</v>
      </c>
    </row>
    <row r="86" spans="1:25" ht="6" customHeight="1" thickTop="1">
      <c r="A86" s="6"/>
      <c r="F86" s="531"/>
      <c r="G86" s="145"/>
      <c r="H86" s="145"/>
      <c r="I86" s="145"/>
      <c r="J86" s="145"/>
      <c r="K86" s="145"/>
      <c r="L86" s="145"/>
      <c r="M86" s="145"/>
      <c r="N86" s="145"/>
      <c r="O86" s="145"/>
      <c r="P86" s="145"/>
      <c r="Q86" s="145"/>
      <c r="R86" s="145"/>
      <c r="S86" s="146"/>
      <c r="W86">
        <v>6</v>
      </c>
      <c r="Y86" s="2">
        <v>6</v>
      </c>
    </row>
    <row r="87" spans="1:25" ht="15" customHeight="1" thickBot="1">
      <c r="A87" s="31"/>
      <c r="B87" s="32"/>
      <c r="C87" s="32"/>
      <c r="D87" s="32"/>
      <c r="E87" s="32"/>
      <c r="F87" s="32"/>
      <c r="G87" s="755" t="str">
        <f>IF(U80&gt;marge_mx,marge_message,"")</f>
        <v/>
      </c>
      <c r="H87" s="755"/>
      <c r="I87" s="755"/>
      <c r="J87" s="755"/>
      <c r="K87" s="755"/>
      <c r="L87" s="755"/>
      <c r="M87" s="755"/>
      <c r="N87" s="755"/>
      <c r="O87" s="755"/>
      <c r="P87" s="755"/>
      <c r="Q87" s="755"/>
      <c r="R87" s="755"/>
      <c r="S87" s="147"/>
      <c r="W87">
        <v>15</v>
      </c>
      <c r="Y87" s="2">
        <v>15</v>
      </c>
    </row>
    <row r="88" spans="1:25" ht="15" customHeight="1" thickTop="1">
      <c r="A88"/>
      <c r="B88"/>
      <c r="C88"/>
      <c r="D88"/>
      <c r="E88"/>
      <c r="F88"/>
      <c r="G88" t="str">
        <f>IF(U75&gt;marge_mx,marge_message,"")</f>
        <v/>
      </c>
      <c r="H88"/>
      <c r="I88"/>
      <c r="J88"/>
      <c r="K88"/>
      <c r="L88"/>
      <c r="M88"/>
      <c r="N88"/>
      <c r="O88"/>
      <c r="P88"/>
      <c r="Q88"/>
      <c r="R88"/>
      <c r="S88"/>
      <c r="T88"/>
      <c r="W88" s="2">
        <v>15</v>
      </c>
      <c r="Y88" s="2">
        <v>15</v>
      </c>
    </row>
    <row r="89" spans="1:25" ht="15" customHeight="1">
      <c r="C89"/>
      <c r="D89"/>
      <c r="E89"/>
      <c r="F89"/>
      <c r="G89"/>
      <c r="H89"/>
      <c r="I89"/>
      <c r="J89"/>
      <c r="K89"/>
      <c r="L89"/>
      <c r="M89"/>
      <c r="N89"/>
      <c r="O89"/>
      <c r="P89"/>
      <c r="Q89"/>
      <c r="R89"/>
      <c r="S89"/>
      <c r="T89"/>
      <c r="W89" s="2">
        <v>15</v>
      </c>
      <c r="Y89" s="2">
        <v>15</v>
      </c>
    </row>
    <row r="90" spans="1:25" ht="15" customHeight="1">
      <c r="S90"/>
      <c r="T90"/>
      <c r="W90" s="2">
        <v>15</v>
      </c>
      <c r="Y90" s="2">
        <v>15</v>
      </c>
    </row>
    <row r="91" spans="1:25" ht="15" customHeight="1">
      <c r="C91"/>
      <c r="D91"/>
      <c r="E91"/>
      <c r="F91"/>
      <c r="G91"/>
      <c r="H91"/>
      <c r="I91"/>
      <c r="J91"/>
      <c r="K91"/>
      <c r="L91"/>
      <c r="M91"/>
      <c r="N91"/>
      <c r="O91"/>
      <c r="P91"/>
      <c r="Q91"/>
      <c r="R91"/>
      <c r="S91"/>
      <c r="T91"/>
      <c r="W91" s="2">
        <v>15</v>
      </c>
      <c r="Y91" s="2">
        <v>15</v>
      </c>
    </row>
    <row r="92" spans="1:25" ht="15" hidden="1" customHeight="1">
      <c r="C92"/>
      <c r="D92"/>
      <c r="E92"/>
      <c r="F92"/>
      <c r="G92"/>
      <c r="H92"/>
      <c r="I92"/>
      <c r="J92"/>
      <c r="K92"/>
      <c r="L92"/>
      <c r="M92"/>
      <c r="N92"/>
      <c r="O92"/>
      <c r="P92"/>
      <c r="Q92"/>
      <c r="R92"/>
      <c r="S92"/>
      <c r="T92"/>
      <c r="W92" s="2">
        <v>0</v>
      </c>
      <c r="Y92" s="2">
        <v>0</v>
      </c>
    </row>
    <row r="93" spans="1:25" ht="15" customHeight="1">
      <c r="W93" s="2">
        <v>15</v>
      </c>
      <c r="Y93" s="2">
        <v>15</v>
      </c>
    </row>
    <row r="94" spans="1:25" ht="12.75" customHeight="1">
      <c r="W94" s="2">
        <v>12.75</v>
      </c>
      <c r="Y94" s="2">
        <v>12.75</v>
      </c>
    </row>
    <row r="95" spans="1:25" ht="12.75" customHeight="1">
      <c r="W95" s="2">
        <v>12.75</v>
      </c>
      <c r="Y95" s="2">
        <v>12.75</v>
      </c>
    </row>
    <row r="96" spans="1:25" ht="12.75" customHeight="1">
      <c r="W96" s="2">
        <v>12.75</v>
      </c>
      <c r="Y96" s="2">
        <v>12.75</v>
      </c>
    </row>
    <row r="97" spans="1:30" ht="12.75" customHeight="1">
      <c r="W97" s="2">
        <v>12.75</v>
      </c>
      <c r="Y97" s="2">
        <v>12.75</v>
      </c>
    </row>
    <row r="98" spans="1:30" ht="12.75" customHeight="1">
      <c r="W98" s="2">
        <v>12.75</v>
      </c>
      <c r="Y98" s="2">
        <v>12.75</v>
      </c>
    </row>
    <row r="99" spans="1:30" ht="12.75" customHeight="1">
      <c r="W99" s="2">
        <v>12.75</v>
      </c>
      <c r="Y99" s="2">
        <v>12.75</v>
      </c>
    </row>
    <row r="100" spans="1:30" ht="12.75" customHeight="1">
      <c r="W100" s="2">
        <v>12.75</v>
      </c>
      <c r="Y100" s="2">
        <v>12.75</v>
      </c>
    </row>
    <row r="101" spans="1:30" ht="12.75" customHeight="1">
      <c r="W101" s="2">
        <v>12.75</v>
      </c>
      <c r="Y101" s="2">
        <v>12.75</v>
      </c>
    </row>
    <row r="102" spans="1:30" ht="12.75" hidden="1" customHeight="1">
      <c r="Y102" s="2">
        <v>12.75</v>
      </c>
    </row>
    <row r="103" spans="1:30" ht="12.75" hidden="1" customHeight="1">
      <c r="A103" s="2">
        <v>1.71</v>
      </c>
      <c r="B103" s="2">
        <v>0.92</v>
      </c>
      <c r="C103" s="2">
        <v>19.71</v>
      </c>
      <c r="D103" s="2">
        <v>9.86</v>
      </c>
      <c r="E103" s="2">
        <v>3.71</v>
      </c>
      <c r="F103" s="2">
        <v>0.83</v>
      </c>
      <c r="G103" s="2">
        <v>9.7100000000000009</v>
      </c>
      <c r="H103" s="2">
        <v>9.7100000000000009</v>
      </c>
      <c r="I103" s="2">
        <v>9.7100000000000009</v>
      </c>
      <c r="J103" s="2">
        <v>10</v>
      </c>
      <c r="K103" s="2">
        <v>9.7100000000000009</v>
      </c>
      <c r="L103" s="2">
        <v>9.7100000000000009</v>
      </c>
      <c r="M103" s="2">
        <v>9.7100000000000009</v>
      </c>
      <c r="N103" s="2">
        <v>9.7100000000000009</v>
      </c>
      <c r="O103" s="2">
        <v>9.7100000000000009</v>
      </c>
      <c r="P103" s="2">
        <v>9.7100000000000009</v>
      </c>
      <c r="Q103" s="2">
        <v>9.7100000000000009</v>
      </c>
      <c r="R103" s="2">
        <v>9.7100000000000009</v>
      </c>
      <c r="S103" s="2">
        <v>0.83</v>
      </c>
      <c r="T103" s="2">
        <v>9.86</v>
      </c>
      <c r="U103" s="2">
        <v>0</v>
      </c>
      <c r="V103" s="2">
        <v>8.43</v>
      </c>
      <c r="W103" s="2">
        <v>8.43</v>
      </c>
      <c r="X103" s="2">
        <v>0</v>
      </c>
      <c r="AB103" s="2">
        <v>8.43</v>
      </c>
      <c r="AC103" s="2">
        <v>8.43</v>
      </c>
      <c r="AD103" s="2">
        <v>8.43</v>
      </c>
    </row>
  </sheetData>
  <sheetProtection algorithmName="SHA-512" hashValue="ASr3zFRwJfcBJ/J3dtos0tJU3omjZHIznb+p6Mq2gJPzOJNfZRaCmzRPLHhiDO8kqCcgXuCoAZjOthNZeUoecw==" saltValue="rlYuOkeofwIuTOfSIeMl1w==" spinCount="100000" sheet="1" objects="1" scenarios="1" selectLockedCells="1"/>
  <mergeCells count="9">
    <mergeCell ref="B1:I1"/>
    <mergeCell ref="C81:D81"/>
    <mergeCell ref="G87:R87"/>
    <mergeCell ref="C51:E51"/>
    <mergeCell ref="C56:E56"/>
    <mergeCell ref="C15:E15"/>
    <mergeCell ref="C23:E23"/>
    <mergeCell ref="C27:E27"/>
    <mergeCell ref="C41:E41"/>
  </mergeCells>
  <phoneticPr fontId="0" type="noConversion"/>
  <conditionalFormatting sqref="G10:R10">
    <cfRule type="cellIs" dxfId="57" priority="19" operator="equal">
      <formula>0</formula>
    </cfRule>
  </conditionalFormatting>
  <conditionalFormatting sqref="G70:R70">
    <cfRule type="expression" dxfId="56" priority="6">
      <formula>AND(marge_mx&gt;0,G73="non")</formula>
    </cfRule>
  </conditionalFormatting>
  <conditionalFormatting sqref="G72:R72">
    <cfRule type="cellIs" dxfId="55" priority="8" operator="greaterThan">
      <formula>marge_mx</formula>
    </cfRule>
  </conditionalFormatting>
  <conditionalFormatting sqref="G87:R87">
    <cfRule type="cellIs" dxfId="54" priority="1" operator="notEqual">
      <formula>""</formula>
    </cfRule>
  </conditionalFormatting>
  <printOptions horizontalCentered="1" verticalCentered="1"/>
  <pageMargins left="0.19685039370078741" right="0.19685039370078741" top="0.47244094488188981" bottom="0.19685039370078741" header="0.31496062992125984" footer="0.19685039370078741"/>
  <pageSetup scale="5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9">
    <pageSetUpPr fitToPage="1"/>
  </sheetPr>
  <dimension ref="A1:AD103"/>
  <sheetViews>
    <sheetView showGridLines="0" workbookViewId="0">
      <selection activeCell="H58" sqref="H58"/>
    </sheetView>
  </sheetViews>
  <sheetFormatPr baseColWidth="10" defaultColWidth="9.1796875" defaultRowHeight="12.5"/>
  <cols>
    <col min="1" max="1" width="2.453125" style="2" customWidth="1"/>
    <col min="2" max="2" width="1.54296875" style="2" customWidth="1"/>
    <col min="3" max="3" width="20.453125" style="2" customWidth="1"/>
    <col min="4" max="4" width="10.54296875" style="2" customWidth="1"/>
    <col min="5" max="5" width="4.453125" style="2" customWidth="1"/>
    <col min="6" max="6" width="1.453125" style="2" customWidth="1"/>
    <col min="7" max="9" width="10.453125" style="2" customWidth="1"/>
    <col min="10" max="10" width="10.7265625" style="2" customWidth="1"/>
    <col min="11" max="18" width="10.453125" style="2" customWidth="1"/>
    <col min="19" max="19" width="1.453125" style="2" customWidth="1"/>
    <col min="20" max="20" width="10.54296875" style="2" customWidth="1"/>
    <col min="21" max="21" width="0" style="2" hidden="1" customWidth="1"/>
    <col min="22" max="22" width="9.1796875" style="2" customWidth="1"/>
    <col min="23" max="23" width="15.7265625" style="2" customWidth="1"/>
    <col min="24" max="24" width="9.1796875" style="2" customWidth="1"/>
    <col min="25" max="25" width="9.1796875" style="2" hidden="1" customWidth="1"/>
    <col min="26" max="26" width="10.7265625" style="2" customWidth="1"/>
    <col min="27" max="27" width="15.7265625" style="2" hidden="1" customWidth="1"/>
    <col min="28" max="29" width="9.1796875" style="2"/>
    <col min="30" max="30" width="8.7265625" style="2" customWidth="1"/>
    <col min="31" max="16384" width="9.1796875" style="2"/>
  </cols>
  <sheetData>
    <row r="1" spans="1:27" ht="36.75" customHeight="1" thickBot="1">
      <c r="A1" s="640"/>
      <c r="B1" s="757" t="str">
        <f>Nom_entreprise</f>
        <v>Nom d'entreprise</v>
      </c>
      <c r="C1" s="757"/>
      <c r="D1" s="757"/>
      <c r="E1" s="757"/>
      <c r="F1" s="757"/>
      <c r="G1" s="757"/>
      <c r="H1" s="757"/>
      <c r="I1" s="757"/>
      <c r="J1" s="639"/>
      <c r="K1" s="247" t="s">
        <v>101</v>
      </c>
      <c r="L1" s="197"/>
      <c r="M1" s="197"/>
      <c r="N1" s="197"/>
      <c r="O1" s="197"/>
      <c r="P1" s="197"/>
      <c r="Q1" s="197"/>
      <c r="R1" s="197"/>
      <c r="S1" s="5"/>
      <c r="Y1" s="2">
        <v>36.75</v>
      </c>
      <c r="AA1" s="2">
        <v>36.75</v>
      </c>
    </row>
    <row r="2" spans="1:27" ht="14.25" customHeight="1">
      <c r="A2" s="6"/>
      <c r="S2" s="7"/>
      <c r="Y2" s="2">
        <v>14.25</v>
      </c>
      <c r="AA2" s="2">
        <v>14.25</v>
      </c>
    </row>
    <row r="3" spans="1:27" ht="23.25" customHeight="1">
      <c r="A3" s="6"/>
      <c r="B3" s="8"/>
      <c r="C3" s="9" t="s">
        <v>102</v>
      </c>
      <c r="D3" s="9"/>
      <c r="S3" s="7"/>
      <c r="Y3" s="2">
        <v>23.25</v>
      </c>
      <c r="AA3" s="2">
        <v>23.25</v>
      </c>
    </row>
    <row r="4" spans="1:27" ht="11.25" customHeight="1" thickBot="1">
      <c r="A4" s="6"/>
      <c r="G4" s="310">
        <v>1</v>
      </c>
      <c r="H4" s="310">
        <v>2</v>
      </c>
      <c r="I4" s="310">
        <v>3</v>
      </c>
      <c r="J4" s="310">
        <v>4</v>
      </c>
      <c r="K4" s="310">
        <v>5</v>
      </c>
      <c r="L4" s="310">
        <v>6</v>
      </c>
      <c r="M4" s="310">
        <v>7</v>
      </c>
      <c r="N4" s="310">
        <v>8</v>
      </c>
      <c r="O4" s="310">
        <v>9</v>
      </c>
      <c r="P4" s="310">
        <v>10</v>
      </c>
      <c r="Q4" s="310">
        <v>11</v>
      </c>
      <c r="R4" s="310">
        <v>12</v>
      </c>
      <c r="S4" s="7"/>
      <c r="Y4" s="2">
        <v>11.25</v>
      </c>
      <c r="AA4" s="2">
        <v>11.25</v>
      </c>
    </row>
    <row r="5" spans="1:27" s="11" customFormat="1" ht="18" customHeight="1" thickBot="1">
      <c r="A5" s="10"/>
      <c r="G5" s="128">
        <f>DATE(YEAR(BdgCais2!R5),MONTH(BdgCais2!R5)+1,1)</f>
        <v>46753</v>
      </c>
      <c r="H5" s="128">
        <f>DATE(YEAR(G5),MONTH(G5)+1,1)</f>
        <v>46784</v>
      </c>
      <c r="I5" s="128">
        <f t="shared" ref="I5:R5" si="0">DATE(YEAR(H5),MONTH(H5)+1,1)</f>
        <v>46813</v>
      </c>
      <c r="J5" s="128">
        <f t="shared" si="0"/>
        <v>46844</v>
      </c>
      <c r="K5" s="128">
        <f t="shared" si="0"/>
        <v>46874</v>
      </c>
      <c r="L5" s="128">
        <f t="shared" si="0"/>
        <v>46905</v>
      </c>
      <c r="M5" s="128">
        <f t="shared" si="0"/>
        <v>46935</v>
      </c>
      <c r="N5" s="128">
        <f t="shared" si="0"/>
        <v>46966</v>
      </c>
      <c r="O5" s="128">
        <f t="shared" si="0"/>
        <v>46997</v>
      </c>
      <c r="P5" s="128">
        <f t="shared" si="0"/>
        <v>47027</v>
      </c>
      <c r="Q5" s="128">
        <f t="shared" si="0"/>
        <v>47058</v>
      </c>
      <c r="R5" s="128">
        <f t="shared" si="0"/>
        <v>47088</v>
      </c>
      <c r="S5" s="12"/>
      <c r="T5" s="13" t="s">
        <v>21</v>
      </c>
      <c r="U5" s="2"/>
      <c r="Y5" s="11">
        <v>18</v>
      </c>
      <c r="AA5" s="11">
        <v>18</v>
      </c>
    </row>
    <row r="6" spans="1:27" ht="6" customHeight="1">
      <c r="A6" s="6"/>
      <c r="S6" s="14"/>
      <c r="T6" s="15"/>
      <c r="Y6" s="2">
        <v>6</v>
      </c>
      <c r="AA6" s="2">
        <v>6</v>
      </c>
    </row>
    <row r="7" spans="1:27" ht="16.5" customHeight="1">
      <c r="A7" s="6"/>
      <c r="B7" s="16"/>
      <c r="C7" s="4" t="s">
        <v>58</v>
      </c>
      <c r="D7" s="4"/>
      <c r="E7" s="17"/>
      <c r="G7" s="131">
        <f>'Vts&amp;Achts'!H116</f>
        <v>0</v>
      </c>
      <c r="H7" s="131">
        <f>'Vts&amp;Achts'!I116</f>
        <v>0</v>
      </c>
      <c r="I7" s="131">
        <f>'Vts&amp;Achts'!J116</f>
        <v>0</v>
      </c>
      <c r="J7" s="131">
        <f>'Vts&amp;Achts'!K116</f>
        <v>0</v>
      </c>
      <c r="K7" s="131">
        <f>'Vts&amp;Achts'!L116</f>
        <v>0</v>
      </c>
      <c r="L7" s="131">
        <f>'Vts&amp;Achts'!M116</f>
        <v>0</v>
      </c>
      <c r="M7" s="131">
        <f>'Vts&amp;Achts'!N116</f>
        <v>0</v>
      </c>
      <c r="N7" s="131">
        <f>'Vts&amp;Achts'!O116</f>
        <v>0</v>
      </c>
      <c r="O7" s="131">
        <f>'Vts&amp;Achts'!P116</f>
        <v>0</v>
      </c>
      <c r="P7" s="131">
        <f>'Vts&amp;Achts'!Q116</f>
        <v>0</v>
      </c>
      <c r="Q7" s="131">
        <f>'Vts&amp;Achts'!R116</f>
        <v>0</v>
      </c>
      <c r="R7" s="131">
        <f>'Vts&amp;Achts'!S116</f>
        <v>0</v>
      </c>
      <c r="S7" s="14"/>
      <c r="T7" s="140">
        <f>SUM(G7:R7)</f>
        <v>0</v>
      </c>
      <c r="Y7" s="2">
        <v>16.5</v>
      </c>
      <c r="AA7" s="2">
        <v>16.5</v>
      </c>
    </row>
    <row r="8" spans="1:27" ht="15" customHeight="1">
      <c r="A8" s="6"/>
      <c r="B8" s="18"/>
      <c r="C8" s="2" t="s">
        <v>59</v>
      </c>
      <c r="E8" s="19"/>
      <c r="G8" s="131">
        <f>ROUND(G67*CoûtFin!$M$22,0)</f>
        <v>0</v>
      </c>
      <c r="H8" s="131">
        <f>ROUND(H67*CoûtFin!$M$22,0)</f>
        <v>0</v>
      </c>
      <c r="I8" s="131">
        <f>ROUND(I67*CoûtFin!$M$22,0)</f>
        <v>0</v>
      </c>
      <c r="J8" s="131">
        <f>ROUND(J67*CoûtFin!$M$22,0)</f>
        <v>0</v>
      </c>
      <c r="K8" s="131">
        <f>ROUND(K67*CoûtFin!$M$22,0)</f>
        <v>0</v>
      </c>
      <c r="L8" s="131">
        <f>ROUND(L67*CoûtFin!$M$22,0)</f>
        <v>0</v>
      </c>
      <c r="M8" s="131">
        <f>ROUND(M67*CoûtFin!$M$22,0)</f>
        <v>0</v>
      </c>
      <c r="N8" s="131">
        <f>ROUND(N67*CoûtFin!$M$22,0)</f>
        <v>0</v>
      </c>
      <c r="O8" s="131">
        <f>ROUND(O67*CoûtFin!$M$22,0)</f>
        <v>0</v>
      </c>
      <c r="P8" s="131">
        <f>ROUND(P67*CoûtFin!$M$22,0)</f>
        <v>0</v>
      </c>
      <c r="Q8" s="131">
        <f>ROUND(Q67*CoûtFin!$M$22,0)</f>
        <v>0</v>
      </c>
      <c r="R8" s="131">
        <f>ROUND(R67*CoûtFin!$M$22,0)</f>
        <v>0</v>
      </c>
      <c r="S8" s="14"/>
      <c r="T8" s="140">
        <f>SUM(G8:R8)</f>
        <v>0</v>
      </c>
      <c r="Y8" s="2">
        <v>15</v>
      </c>
      <c r="AA8" s="2">
        <v>15</v>
      </c>
    </row>
    <row r="9" spans="1:27" ht="15" customHeight="1">
      <c r="A9" s="6"/>
      <c r="B9" s="18"/>
      <c r="C9" s="2" t="s">
        <v>13</v>
      </c>
      <c r="E9" s="19"/>
      <c r="G9" s="416">
        <f t="shared" ref="G9:R9" si="1">VLOOKUP(G4+24,subventions,2,FALSE)</f>
        <v>0</v>
      </c>
      <c r="H9" s="416">
        <f t="shared" si="1"/>
        <v>0</v>
      </c>
      <c r="I9" s="416">
        <f t="shared" si="1"/>
        <v>0</v>
      </c>
      <c r="J9" s="416">
        <f t="shared" si="1"/>
        <v>0</v>
      </c>
      <c r="K9" s="416">
        <f t="shared" si="1"/>
        <v>0</v>
      </c>
      <c r="L9" s="416">
        <f t="shared" si="1"/>
        <v>0</v>
      </c>
      <c r="M9" s="416">
        <f t="shared" si="1"/>
        <v>0</v>
      </c>
      <c r="N9" s="416">
        <f t="shared" si="1"/>
        <v>0</v>
      </c>
      <c r="O9" s="416">
        <f t="shared" si="1"/>
        <v>0</v>
      </c>
      <c r="P9" s="416">
        <f t="shared" si="1"/>
        <v>0</v>
      </c>
      <c r="Q9" s="416">
        <f t="shared" si="1"/>
        <v>0</v>
      </c>
      <c r="R9" s="416">
        <f t="shared" si="1"/>
        <v>0</v>
      </c>
      <c r="S9" s="14"/>
      <c r="T9" s="140">
        <f>SUM(G9:R9)</f>
        <v>0</v>
      </c>
      <c r="Y9" s="2">
        <v>15</v>
      </c>
      <c r="AA9" s="2">
        <v>15</v>
      </c>
    </row>
    <row r="10" spans="1:27" ht="15" customHeight="1">
      <c r="A10" s="6"/>
      <c r="B10" s="18"/>
      <c r="C10" s="2" t="s">
        <v>60</v>
      </c>
      <c r="E10" s="19"/>
      <c r="G10" s="416">
        <f>VLOOKUP(G4+24,empr_cal!$CJ$18:$CK$137,2,FALSE)</f>
        <v>0</v>
      </c>
      <c r="H10" s="416">
        <f>VLOOKUP(H4+24,empr_cal!$CJ$18:$CK$137,2,FALSE)</f>
        <v>0</v>
      </c>
      <c r="I10" s="416">
        <f>VLOOKUP(I4+24,empr_cal!$CJ$18:$CK$137,2,FALSE)</f>
        <v>0</v>
      </c>
      <c r="J10" s="416">
        <f>VLOOKUP(J4+24,empr_cal!$CJ$18:$CK$137,2,FALSE)</f>
        <v>0</v>
      </c>
      <c r="K10" s="416">
        <f>VLOOKUP(K4+24,empr_cal!$CJ$18:$CK$137,2,FALSE)</f>
        <v>0</v>
      </c>
      <c r="L10" s="416">
        <f>VLOOKUP(L4+24,empr_cal!$CJ$18:$CK$137,2,FALSE)</f>
        <v>0</v>
      </c>
      <c r="M10" s="416">
        <f>VLOOKUP(M4+24,empr_cal!$CJ$18:$CK$137,2,FALSE)</f>
        <v>0</v>
      </c>
      <c r="N10" s="416">
        <f>VLOOKUP(N4+24,empr_cal!$CJ$18:$CK$137,2,FALSE)</f>
        <v>0</v>
      </c>
      <c r="O10" s="416">
        <f>VLOOKUP(O4+24,empr_cal!$CJ$18:$CK$137,2,FALSE)</f>
        <v>0</v>
      </c>
      <c r="P10" s="416">
        <f>VLOOKUP(P4+24,empr_cal!$CJ$18:$CK$137,2,FALSE)</f>
        <v>0</v>
      </c>
      <c r="Q10" s="416">
        <f>VLOOKUP(Q4+24,empr_cal!$CJ$18:$CK$137,2,FALSE)</f>
        <v>0</v>
      </c>
      <c r="R10" s="416">
        <f>VLOOKUP(R4+24,empr_cal!$CJ$18:$CK$137,2,FALSE)</f>
        <v>0</v>
      </c>
      <c r="S10" s="14"/>
      <c r="T10" s="140">
        <f>SUM(G10:R10)</f>
        <v>0</v>
      </c>
      <c r="Y10" s="2">
        <v>15</v>
      </c>
      <c r="AA10" s="2">
        <v>15</v>
      </c>
    </row>
    <row r="11" spans="1:27" ht="15" customHeight="1">
      <c r="A11" s="6"/>
      <c r="B11" s="8"/>
      <c r="C11" s="170" t="s">
        <v>510</v>
      </c>
      <c r="D11" s="20"/>
      <c r="E11" s="21"/>
      <c r="G11" s="161"/>
      <c r="H11" s="161"/>
      <c r="I11" s="161"/>
      <c r="J11" s="161"/>
      <c r="K11" s="161"/>
      <c r="L11" s="161"/>
      <c r="M11" s="161"/>
      <c r="N11" s="161"/>
      <c r="O11" s="161"/>
      <c r="P11" s="161"/>
      <c r="Q11" s="161"/>
      <c r="R11" s="161"/>
      <c r="S11" s="14"/>
      <c r="T11" s="140">
        <f>SUM(G11:R11)</f>
        <v>0</v>
      </c>
      <c r="Y11" s="2">
        <v>15</v>
      </c>
      <c r="AA11" s="2">
        <v>15</v>
      </c>
    </row>
    <row r="12" spans="1:27" ht="5.25" customHeight="1" thickBot="1">
      <c r="A12" s="6"/>
      <c r="B12" s="22"/>
      <c r="C12" s="22"/>
      <c r="D12" s="22"/>
      <c r="E12" s="22"/>
      <c r="F12" s="22"/>
      <c r="G12" s="22"/>
      <c r="H12" s="22"/>
      <c r="I12" s="22"/>
      <c r="J12" s="22"/>
      <c r="K12" s="22"/>
      <c r="L12" s="22"/>
      <c r="M12" s="22"/>
      <c r="N12" s="22"/>
      <c r="O12" s="22"/>
      <c r="P12" s="22"/>
      <c r="Q12" s="22"/>
      <c r="R12" s="22"/>
      <c r="S12" s="14"/>
      <c r="T12" s="393"/>
      <c r="Y12" s="2">
        <v>5.25</v>
      </c>
      <c r="AA12" s="2">
        <v>5.25</v>
      </c>
    </row>
    <row r="13" spans="1:27" ht="21" customHeight="1" thickTop="1" thickBot="1">
      <c r="A13" s="6"/>
      <c r="D13" s="97" t="s">
        <v>61</v>
      </c>
      <c r="E13" s="23"/>
      <c r="F13" s="23"/>
      <c r="G13" s="136">
        <f t="shared" ref="G13:R13" si="2">SUM(G6:G12)</f>
        <v>0</v>
      </c>
      <c r="H13" s="136">
        <f t="shared" si="2"/>
        <v>0</v>
      </c>
      <c r="I13" s="136">
        <f t="shared" si="2"/>
        <v>0</v>
      </c>
      <c r="J13" s="136">
        <f t="shared" si="2"/>
        <v>0</v>
      </c>
      <c r="K13" s="136">
        <f t="shared" si="2"/>
        <v>0</v>
      </c>
      <c r="L13" s="136">
        <f t="shared" si="2"/>
        <v>0</v>
      </c>
      <c r="M13" s="136">
        <f t="shared" si="2"/>
        <v>0</v>
      </c>
      <c r="N13" s="136">
        <f t="shared" si="2"/>
        <v>0</v>
      </c>
      <c r="O13" s="136">
        <f t="shared" si="2"/>
        <v>0</v>
      </c>
      <c r="P13" s="136">
        <f t="shared" si="2"/>
        <v>0</v>
      </c>
      <c r="Q13" s="136">
        <f t="shared" si="2"/>
        <v>0</v>
      </c>
      <c r="R13" s="137">
        <f t="shared" si="2"/>
        <v>0</v>
      </c>
      <c r="S13" s="14"/>
      <c r="T13" s="143">
        <f>SUM(T6:T12)</f>
        <v>0</v>
      </c>
      <c r="Y13" s="2">
        <v>21</v>
      </c>
      <c r="AA13" s="2">
        <v>21</v>
      </c>
    </row>
    <row r="14" spans="1:27" ht="13.5" customHeight="1" thickTop="1">
      <c r="A14" s="6"/>
      <c r="S14" s="14"/>
      <c r="T14" s="144"/>
      <c r="Y14" s="2">
        <v>13.5</v>
      </c>
      <c r="AA14" s="2">
        <v>13.5</v>
      </c>
    </row>
    <row r="15" spans="1:27" ht="12.75" customHeight="1">
      <c r="A15" s="6"/>
      <c r="C15" s="756" t="s">
        <v>62</v>
      </c>
      <c r="D15" s="756"/>
      <c r="E15" s="756"/>
      <c r="F15" s="167"/>
      <c r="S15" s="14"/>
      <c r="T15" s="18"/>
      <c r="Y15" s="2">
        <v>12.75</v>
      </c>
      <c r="AA15" s="2">
        <v>12.75</v>
      </c>
    </row>
    <row r="16" spans="1:27" ht="15" customHeight="1">
      <c r="A16" s="6"/>
      <c r="B16" s="16"/>
      <c r="C16" s="4" t="str">
        <f>CoûtFin!B12</f>
        <v>Équipement de fabrication</v>
      </c>
      <c r="D16" s="4"/>
      <c r="E16" s="17"/>
      <c r="G16" s="161"/>
      <c r="H16" s="161"/>
      <c r="I16" s="161"/>
      <c r="J16" s="161"/>
      <c r="K16" s="161"/>
      <c r="L16" s="161"/>
      <c r="M16" s="161"/>
      <c r="N16" s="161"/>
      <c r="O16" s="161"/>
      <c r="P16" s="161"/>
      <c r="Q16" s="161"/>
      <c r="R16" s="166"/>
      <c r="S16" s="14"/>
      <c r="T16" s="140">
        <f t="shared" ref="T16:T59" si="3">SUM(G16:R16)</f>
        <v>0</v>
      </c>
      <c r="Y16" s="2">
        <v>15</v>
      </c>
      <c r="AA16" s="2">
        <v>15</v>
      </c>
    </row>
    <row r="17" spans="1:27" ht="15" customHeight="1">
      <c r="A17" s="6"/>
      <c r="B17" s="18"/>
      <c r="C17" s="2" t="str">
        <f>CoûtFin!B13</f>
        <v>Équipement informatique</v>
      </c>
      <c r="E17" s="19"/>
      <c r="G17" s="161"/>
      <c r="H17" s="161"/>
      <c r="I17" s="161"/>
      <c r="J17" s="161"/>
      <c r="K17" s="161"/>
      <c r="L17" s="161"/>
      <c r="M17" s="161"/>
      <c r="N17" s="161"/>
      <c r="O17" s="161"/>
      <c r="P17" s="161"/>
      <c r="Q17" s="161"/>
      <c r="R17" s="166"/>
      <c r="S17" s="14"/>
      <c r="T17" s="140">
        <f t="shared" si="3"/>
        <v>0</v>
      </c>
      <c r="Y17" s="2">
        <v>15</v>
      </c>
      <c r="AA17" s="2">
        <v>15</v>
      </c>
    </row>
    <row r="18" spans="1:27" ht="15" customHeight="1">
      <c r="A18" s="6"/>
      <c r="B18" s="18"/>
      <c r="C18" s="2" t="str">
        <f>CoûtFin!B14</f>
        <v xml:space="preserve">Équipement de bureau </v>
      </c>
      <c r="E18" s="19"/>
      <c r="G18" s="161"/>
      <c r="H18" s="161"/>
      <c r="I18" s="161"/>
      <c r="J18" s="161"/>
      <c r="K18" s="161"/>
      <c r="L18" s="161"/>
      <c r="M18" s="161"/>
      <c r="N18" s="161"/>
      <c r="O18" s="161"/>
      <c r="P18" s="161"/>
      <c r="Q18" s="161"/>
      <c r="R18" s="166"/>
      <c r="S18" s="14"/>
      <c r="T18" s="140">
        <f t="shared" si="3"/>
        <v>0</v>
      </c>
      <c r="Y18" s="2">
        <v>15</v>
      </c>
      <c r="AA18" s="2">
        <v>15</v>
      </c>
    </row>
    <row r="19" spans="1:27" ht="15" customHeight="1">
      <c r="A19" s="6"/>
      <c r="B19" s="18"/>
      <c r="C19" s="2" t="str">
        <f>CoûtFin!B15</f>
        <v>Amélioration locatives</v>
      </c>
      <c r="E19" s="19"/>
      <c r="G19" s="161"/>
      <c r="H19" s="161"/>
      <c r="I19" s="161"/>
      <c r="J19" s="161"/>
      <c r="K19" s="161"/>
      <c r="L19" s="161"/>
      <c r="M19" s="161"/>
      <c r="N19" s="161"/>
      <c r="O19" s="161"/>
      <c r="P19" s="161"/>
      <c r="Q19" s="161"/>
      <c r="R19" s="166"/>
      <c r="S19" s="14"/>
      <c r="T19" s="140">
        <f t="shared" si="3"/>
        <v>0</v>
      </c>
      <c r="Y19" s="2">
        <v>15</v>
      </c>
      <c r="AA19" s="2">
        <v>15</v>
      </c>
    </row>
    <row r="20" spans="1:27" ht="15" customHeight="1">
      <c r="A20" s="6"/>
      <c r="B20" s="18"/>
      <c r="C20" s="2" t="str">
        <f>CoûtFin!B16</f>
        <v>Bâtiment et terrain</v>
      </c>
      <c r="E20" s="19"/>
      <c r="G20" s="161"/>
      <c r="H20" s="161"/>
      <c r="I20" s="161"/>
      <c r="J20" s="161"/>
      <c r="K20" s="161"/>
      <c r="L20" s="161"/>
      <c r="M20" s="161"/>
      <c r="N20" s="161"/>
      <c r="O20" s="161"/>
      <c r="P20" s="161"/>
      <c r="Q20" s="161"/>
      <c r="R20" s="166"/>
      <c r="S20" s="14"/>
      <c r="T20" s="140">
        <f t="shared" si="3"/>
        <v>0</v>
      </c>
      <c r="Y20" s="2">
        <v>15</v>
      </c>
      <c r="AA20" s="2">
        <v>15</v>
      </c>
    </row>
    <row r="21" spans="1:27" ht="15" customHeight="1">
      <c r="A21" s="6"/>
      <c r="B21" s="18"/>
      <c r="C21" s="2" t="str">
        <f>CoûtFin!B17</f>
        <v>Matériel roulant</v>
      </c>
      <c r="E21" s="19"/>
      <c r="G21" s="161"/>
      <c r="H21" s="161"/>
      <c r="I21" s="161"/>
      <c r="J21" s="161"/>
      <c r="K21" s="161"/>
      <c r="L21" s="161"/>
      <c r="M21" s="161"/>
      <c r="N21" s="161"/>
      <c r="O21" s="161"/>
      <c r="P21" s="161"/>
      <c r="Q21" s="161"/>
      <c r="R21" s="166"/>
      <c r="S21" s="14"/>
      <c r="T21" s="140">
        <f t="shared" si="3"/>
        <v>0</v>
      </c>
      <c r="Y21" s="2">
        <v>0</v>
      </c>
      <c r="AA21" s="2">
        <v>15</v>
      </c>
    </row>
    <row r="22" spans="1:27" ht="15" customHeight="1">
      <c r="A22" s="6"/>
      <c r="B22" s="8"/>
      <c r="C22" s="422" t="str">
        <f>CoûtFin!B19</f>
        <v>Actifs intangibles</v>
      </c>
      <c r="D22" s="20"/>
      <c r="E22" s="21"/>
      <c r="G22" s="161"/>
      <c r="H22" s="161"/>
      <c r="I22" s="161"/>
      <c r="J22" s="161"/>
      <c r="K22" s="161"/>
      <c r="L22" s="161"/>
      <c r="M22" s="161"/>
      <c r="N22" s="161"/>
      <c r="O22" s="161"/>
      <c r="P22" s="161"/>
      <c r="Q22" s="161"/>
      <c r="R22" s="166"/>
      <c r="S22" s="14"/>
      <c r="T22" s="140">
        <f t="shared" si="3"/>
        <v>0</v>
      </c>
      <c r="Y22" s="2">
        <v>15</v>
      </c>
      <c r="AA22" s="2">
        <v>15</v>
      </c>
    </row>
    <row r="23" spans="1:27" ht="15" customHeight="1">
      <c r="A23" s="6"/>
      <c r="C23" s="756" t="s">
        <v>63</v>
      </c>
      <c r="D23" s="756"/>
      <c r="E23" s="756"/>
      <c r="F23" s="167"/>
      <c r="S23" s="14"/>
      <c r="T23" s="18"/>
      <c r="Y23" s="2">
        <v>15</v>
      </c>
      <c r="AA23" s="2">
        <v>15</v>
      </c>
    </row>
    <row r="24" spans="1:27" ht="15" customHeight="1">
      <c r="A24" s="6"/>
      <c r="B24" s="16"/>
      <c r="C24" s="4" t="str">
        <f>'Vts&amp;Achts'!B124</f>
        <v>Achats de produits/Inventaire</v>
      </c>
      <c r="D24" s="4"/>
      <c r="E24" s="17"/>
      <c r="G24" s="131">
        <f>'Vts&amp;Achts'!H129</f>
        <v>0</v>
      </c>
      <c r="H24" s="131">
        <f>'Vts&amp;Achts'!I129</f>
        <v>0</v>
      </c>
      <c r="I24" s="131">
        <f>'Vts&amp;Achts'!J129</f>
        <v>0</v>
      </c>
      <c r="J24" s="131">
        <f>'Vts&amp;Achts'!K129</f>
        <v>0</v>
      </c>
      <c r="K24" s="131">
        <f>'Vts&amp;Achts'!L129</f>
        <v>0</v>
      </c>
      <c r="L24" s="131">
        <f>'Vts&amp;Achts'!M129</f>
        <v>0</v>
      </c>
      <c r="M24" s="131">
        <f>'Vts&amp;Achts'!N129</f>
        <v>0</v>
      </c>
      <c r="N24" s="131">
        <f>'Vts&amp;Achts'!O129</f>
        <v>0</v>
      </c>
      <c r="O24" s="131">
        <f>'Vts&amp;Achts'!P129</f>
        <v>0</v>
      </c>
      <c r="P24" s="131">
        <f>'Vts&amp;Achts'!Q129</f>
        <v>0</v>
      </c>
      <c r="Q24" s="131">
        <f>'Vts&amp;Achts'!R129</f>
        <v>0</v>
      </c>
      <c r="R24" s="131">
        <f>'Vts&amp;Achts'!S129</f>
        <v>0</v>
      </c>
      <c r="S24" s="14"/>
      <c r="T24" s="140">
        <f t="shared" si="3"/>
        <v>0</v>
      </c>
      <c r="Y24" s="2">
        <v>15</v>
      </c>
      <c r="AA24" s="2">
        <v>15</v>
      </c>
    </row>
    <row r="25" spans="1:27" ht="15" customHeight="1">
      <c r="A25" s="6"/>
      <c r="B25" s="18"/>
      <c r="C25" s="2" t="str">
        <f>BdgCais1!C25</f>
        <v>Achat d'inventaire additionnel</v>
      </c>
      <c r="E25" s="19"/>
      <c r="G25" s="161"/>
      <c r="H25" s="161"/>
      <c r="I25" s="161"/>
      <c r="J25" s="161"/>
      <c r="K25" s="161"/>
      <c r="L25" s="161"/>
      <c r="M25" s="161"/>
      <c r="N25" s="161"/>
      <c r="O25" s="161"/>
      <c r="P25" s="161"/>
      <c r="Q25" s="161"/>
      <c r="R25" s="161"/>
      <c r="S25" s="14"/>
      <c r="T25" s="140">
        <f t="shared" si="3"/>
        <v>0</v>
      </c>
    </row>
    <row r="26" spans="1:27" ht="15" customHeight="1">
      <c r="A26" s="6"/>
      <c r="B26" s="8"/>
      <c r="C26" s="20" t="str">
        <f>'Vts&amp;Achts'!B133</f>
        <v>Sous-traitance</v>
      </c>
      <c r="D26" s="20"/>
      <c r="E26" s="21"/>
      <c r="G26" s="131">
        <f>'Vts&amp;Achts'!H138</f>
        <v>0</v>
      </c>
      <c r="H26" s="131">
        <f>'Vts&amp;Achts'!I138</f>
        <v>0</v>
      </c>
      <c r="I26" s="131">
        <f>'Vts&amp;Achts'!J138</f>
        <v>0</v>
      </c>
      <c r="J26" s="131">
        <f>'Vts&amp;Achts'!K138</f>
        <v>0</v>
      </c>
      <c r="K26" s="131">
        <f>'Vts&amp;Achts'!L138</f>
        <v>0</v>
      </c>
      <c r="L26" s="131">
        <f>'Vts&amp;Achts'!M138</f>
        <v>0</v>
      </c>
      <c r="M26" s="131">
        <f>'Vts&amp;Achts'!N138</f>
        <v>0</v>
      </c>
      <c r="N26" s="131">
        <f>'Vts&amp;Achts'!O138</f>
        <v>0</v>
      </c>
      <c r="O26" s="131">
        <f>'Vts&amp;Achts'!P138</f>
        <v>0</v>
      </c>
      <c r="P26" s="131">
        <f>'Vts&amp;Achts'!Q138</f>
        <v>0</v>
      </c>
      <c r="Q26" s="131">
        <f>'Vts&amp;Achts'!R138</f>
        <v>0</v>
      </c>
      <c r="R26" s="131">
        <f>'Vts&amp;Achts'!S138</f>
        <v>0</v>
      </c>
      <c r="S26" s="14"/>
      <c r="T26" s="140">
        <f t="shared" si="3"/>
        <v>0</v>
      </c>
      <c r="Y26" s="2">
        <v>15</v>
      </c>
      <c r="AA26" s="2">
        <v>15</v>
      </c>
    </row>
    <row r="27" spans="1:27" ht="15" customHeight="1">
      <c r="A27" s="6"/>
      <c r="C27" s="756" t="s">
        <v>15</v>
      </c>
      <c r="D27" s="756"/>
      <c r="E27" s="756"/>
      <c r="F27" s="167"/>
      <c r="S27" s="14"/>
      <c r="T27" s="18"/>
      <c r="Y27" s="2">
        <v>15</v>
      </c>
      <c r="AA27" s="2">
        <v>15</v>
      </c>
    </row>
    <row r="28" spans="1:27" ht="15" customHeight="1">
      <c r="A28" s="6"/>
      <c r="B28" s="16"/>
      <c r="C28" s="4" t="str">
        <f>BdgCais1!C28</f>
        <v>Salaires des actionnaires</v>
      </c>
      <c r="D28" s="4"/>
      <c r="E28" s="17"/>
      <c r="G28" s="161"/>
      <c r="H28" s="161"/>
      <c r="I28" s="161"/>
      <c r="J28" s="161"/>
      <c r="K28" s="161"/>
      <c r="L28" s="161"/>
      <c r="M28" s="161"/>
      <c r="N28" s="161"/>
      <c r="O28" s="161"/>
      <c r="P28" s="161"/>
      <c r="Q28" s="161"/>
      <c r="R28" s="161"/>
      <c r="S28" s="14"/>
      <c r="T28" s="140">
        <f t="shared" si="3"/>
        <v>0</v>
      </c>
      <c r="Y28" s="2">
        <v>15</v>
      </c>
      <c r="AA28" s="2">
        <v>15</v>
      </c>
    </row>
    <row r="29" spans="1:27" ht="15" customHeight="1">
      <c r="A29" s="6"/>
      <c r="B29" s="18"/>
      <c r="C29" s="2" t="str">
        <f>BdgCais1!C29</f>
        <v>Salaires des employés</v>
      </c>
      <c r="E29" s="19"/>
      <c r="G29" s="161"/>
      <c r="H29" s="161"/>
      <c r="I29" s="161"/>
      <c r="J29" s="161"/>
      <c r="K29" s="161"/>
      <c r="L29" s="161"/>
      <c r="M29" s="161"/>
      <c r="N29" s="161"/>
      <c r="O29" s="161"/>
      <c r="P29" s="161"/>
      <c r="Q29" s="161"/>
      <c r="R29" s="161"/>
      <c r="S29" s="14"/>
      <c r="T29" s="140">
        <f t="shared" si="3"/>
        <v>0</v>
      </c>
      <c r="Y29" s="2">
        <v>15</v>
      </c>
      <c r="AA29" s="2">
        <v>15</v>
      </c>
    </row>
    <row r="30" spans="1:27" ht="15" customHeight="1">
      <c r="A30" s="6"/>
      <c r="B30" s="18"/>
      <c r="C30" s="2" t="str">
        <f>BdgCais1!C30</f>
        <v>Charges sociales</v>
      </c>
      <c r="E30" s="173">
        <v>0.15</v>
      </c>
      <c r="G30" s="131">
        <f>ROUND(((G28+G29)*$E$30),0)</f>
        <v>0</v>
      </c>
      <c r="H30" s="131">
        <f t="shared" ref="H30:R30" si="4">ROUND(((H28+H29)*$E$30),0)</f>
        <v>0</v>
      </c>
      <c r="I30" s="131">
        <f t="shared" si="4"/>
        <v>0</v>
      </c>
      <c r="J30" s="131">
        <f t="shared" si="4"/>
        <v>0</v>
      </c>
      <c r="K30" s="131">
        <f t="shared" si="4"/>
        <v>0</v>
      </c>
      <c r="L30" s="131">
        <f t="shared" si="4"/>
        <v>0</v>
      </c>
      <c r="M30" s="131">
        <f t="shared" si="4"/>
        <v>0</v>
      </c>
      <c r="N30" s="131">
        <f t="shared" si="4"/>
        <v>0</v>
      </c>
      <c r="O30" s="131">
        <f t="shared" si="4"/>
        <v>0</v>
      </c>
      <c r="P30" s="131">
        <f t="shared" si="4"/>
        <v>0</v>
      </c>
      <c r="Q30" s="131">
        <f t="shared" si="4"/>
        <v>0</v>
      </c>
      <c r="R30" s="131">
        <f t="shared" si="4"/>
        <v>0</v>
      </c>
      <c r="S30" s="14"/>
      <c r="T30" s="140">
        <f t="shared" si="3"/>
        <v>0</v>
      </c>
      <c r="Y30" s="2">
        <v>15</v>
      </c>
      <c r="AA30" s="2">
        <v>15</v>
      </c>
    </row>
    <row r="31" spans="1:27" ht="15" customHeight="1">
      <c r="A31" s="6"/>
      <c r="B31" s="18"/>
      <c r="C31" s="2" t="str">
        <f>BdgCais1!C31</f>
        <v>Loyer (incluant électricité + chauffage)</v>
      </c>
      <c r="E31" s="19"/>
      <c r="G31" s="161"/>
      <c r="H31" s="161"/>
      <c r="I31" s="161"/>
      <c r="J31" s="161"/>
      <c r="K31" s="161"/>
      <c r="L31" s="161"/>
      <c r="M31" s="161"/>
      <c r="N31" s="161"/>
      <c r="O31" s="161"/>
      <c r="P31" s="161"/>
      <c r="Q31" s="161"/>
      <c r="R31" s="161"/>
      <c r="S31" s="14"/>
      <c r="T31" s="140">
        <f t="shared" si="3"/>
        <v>0</v>
      </c>
      <c r="Y31" s="2">
        <v>15</v>
      </c>
      <c r="AA31" s="2">
        <v>15</v>
      </c>
    </row>
    <row r="32" spans="1:27" ht="15" customHeight="1">
      <c r="A32" s="6"/>
      <c r="B32" s="18"/>
      <c r="C32" s="2" t="str">
        <f>BdgCais1!C32</f>
        <v>Assurances commerciales</v>
      </c>
      <c r="E32" s="19"/>
      <c r="G32" s="161"/>
      <c r="H32" s="161"/>
      <c r="I32" s="161"/>
      <c r="J32" s="161"/>
      <c r="K32" s="161"/>
      <c r="L32" s="161"/>
      <c r="M32" s="161"/>
      <c r="N32" s="161"/>
      <c r="O32" s="161"/>
      <c r="P32" s="161"/>
      <c r="Q32" s="161"/>
      <c r="R32" s="161"/>
      <c r="S32" s="14"/>
      <c r="T32" s="140">
        <f t="shared" si="3"/>
        <v>0</v>
      </c>
      <c r="Y32" s="2">
        <v>15</v>
      </c>
      <c r="AA32" s="2">
        <v>15</v>
      </c>
    </row>
    <row r="33" spans="1:27" ht="15" customHeight="1">
      <c r="A33" s="6"/>
      <c r="B33" s="18"/>
      <c r="C33" s="2" t="str">
        <f>BdgCais1!C33</f>
        <v>Taxes / enregistrement / permis</v>
      </c>
      <c r="E33" s="19"/>
      <c r="G33" s="161"/>
      <c r="H33" s="161"/>
      <c r="I33" s="161"/>
      <c r="J33" s="161"/>
      <c r="K33" s="161"/>
      <c r="L33" s="161"/>
      <c r="M33" s="161"/>
      <c r="N33" s="161"/>
      <c r="O33" s="161"/>
      <c r="P33" s="161"/>
      <c r="Q33" s="161"/>
      <c r="R33" s="166"/>
      <c r="S33" s="14"/>
      <c r="T33" s="140">
        <f t="shared" si="3"/>
        <v>0</v>
      </c>
      <c r="Y33" s="2">
        <v>15</v>
      </c>
      <c r="AA33" s="2">
        <v>15</v>
      </c>
    </row>
    <row r="34" spans="1:27" ht="15" customHeight="1">
      <c r="A34" s="6"/>
      <c r="B34" s="18"/>
      <c r="C34" s="2" t="str">
        <f>BdgCais1!C34</f>
        <v>Entretien et réparations</v>
      </c>
      <c r="E34" s="19"/>
      <c r="G34" s="161"/>
      <c r="H34" s="161"/>
      <c r="I34" s="161"/>
      <c r="J34" s="161"/>
      <c r="K34" s="161"/>
      <c r="L34" s="161"/>
      <c r="M34" s="161"/>
      <c r="N34" s="161"/>
      <c r="O34" s="161"/>
      <c r="P34" s="161"/>
      <c r="Q34" s="161"/>
      <c r="R34" s="166"/>
      <c r="S34" s="14"/>
      <c r="T34" s="140">
        <f t="shared" si="3"/>
        <v>0</v>
      </c>
      <c r="Y34" s="2">
        <v>15</v>
      </c>
      <c r="AA34" s="2">
        <v>15</v>
      </c>
    </row>
    <row r="35" spans="1:27" ht="15" customHeight="1">
      <c r="A35" s="6"/>
      <c r="B35" s="18"/>
      <c r="C35" s="2" t="str">
        <f>BdgCais1!C35</f>
        <v>Abonnements et cotisations</v>
      </c>
      <c r="E35" s="19"/>
      <c r="G35" s="161"/>
      <c r="H35" s="161"/>
      <c r="I35" s="161"/>
      <c r="J35" s="161"/>
      <c r="K35" s="161"/>
      <c r="L35" s="161"/>
      <c r="M35" s="161"/>
      <c r="N35" s="161"/>
      <c r="O35" s="161"/>
      <c r="P35" s="161"/>
      <c r="Q35" s="161"/>
      <c r="R35" s="166"/>
      <c r="S35" s="14"/>
      <c r="T35" s="140">
        <f t="shared" si="3"/>
        <v>0</v>
      </c>
      <c r="Y35" s="2">
        <v>15</v>
      </c>
      <c r="AA35" s="2">
        <v>15</v>
      </c>
    </row>
    <row r="36" spans="1:27" ht="15" customHeight="1">
      <c r="A36" s="6"/>
      <c r="B36" s="18"/>
      <c r="C36" s="2" t="str">
        <f>BdgCais1!C36</f>
        <v>Honoraires professionnels</v>
      </c>
      <c r="E36" s="19"/>
      <c r="G36" s="161"/>
      <c r="H36" s="161"/>
      <c r="I36" s="161"/>
      <c r="J36" s="161"/>
      <c r="K36" s="161"/>
      <c r="L36" s="161"/>
      <c r="M36" s="161"/>
      <c r="N36" s="161"/>
      <c r="O36" s="161"/>
      <c r="P36" s="161"/>
      <c r="Q36" s="161"/>
      <c r="R36" s="161"/>
      <c r="S36" s="14"/>
      <c r="T36" s="140">
        <f t="shared" si="3"/>
        <v>0</v>
      </c>
      <c r="Y36" s="2">
        <v>15</v>
      </c>
      <c r="AA36" s="2">
        <v>15</v>
      </c>
    </row>
    <row r="37" spans="1:27" ht="15" customHeight="1">
      <c r="A37" s="6"/>
      <c r="B37" s="18"/>
      <c r="C37" s="2" t="str">
        <f>BdgCais1!C37</f>
        <v>Fournitures de bureau</v>
      </c>
      <c r="E37" s="19"/>
      <c r="G37" s="161"/>
      <c r="H37" s="161"/>
      <c r="I37" s="161"/>
      <c r="J37" s="161"/>
      <c r="K37" s="161"/>
      <c r="L37" s="161"/>
      <c r="M37" s="161"/>
      <c r="N37" s="161"/>
      <c r="O37" s="161"/>
      <c r="P37" s="161"/>
      <c r="Q37" s="161"/>
      <c r="R37" s="161"/>
      <c r="S37" s="14"/>
      <c r="T37" s="140">
        <f t="shared" si="3"/>
        <v>0</v>
      </c>
      <c r="Y37" s="2">
        <v>15</v>
      </c>
      <c r="AA37" s="2">
        <v>15</v>
      </c>
    </row>
    <row r="38" spans="1:27" ht="15" customHeight="1">
      <c r="A38" s="6"/>
      <c r="B38" s="18"/>
      <c r="C38" s="2" t="str">
        <f>BdgCais1!C38</f>
        <v>Télécommunications</v>
      </c>
      <c r="E38" s="19"/>
      <c r="G38" s="161"/>
      <c r="H38" s="161"/>
      <c r="I38" s="161"/>
      <c r="J38" s="161"/>
      <c r="K38" s="161"/>
      <c r="L38" s="161"/>
      <c r="M38" s="161"/>
      <c r="N38" s="161"/>
      <c r="O38" s="161"/>
      <c r="P38" s="161"/>
      <c r="Q38" s="161"/>
      <c r="R38" s="161"/>
      <c r="S38" s="14"/>
      <c r="T38" s="140">
        <f t="shared" si="3"/>
        <v>0</v>
      </c>
      <c r="Y38" s="2">
        <v>15</v>
      </c>
      <c r="AA38" s="2">
        <v>15</v>
      </c>
    </row>
    <row r="39" spans="1:27" ht="15" customHeight="1">
      <c r="A39" s="6"/>
      <c r="B39" s="18"/>
      <c r="C39" s="2" t="str">
        <f>BdgCais1!C39</f>
        <v>Informatique et formation</v>
      </c>
      <c r="E39" s="19"/>
      <c r="G39" s="161"/>
      <c r="H39" s="161"/>
      <c r="I39" s="161"/>
      <c r="J39" s="161"/>
      <c r="K39" s="161"/>
      <c r="L39" s="161"/>
      <c r="M39" s="161"/>
      <c r="N39" s="161"/>
      <c r="O39" s="161"/>
      <c r="P39" s="161"/>
      <c r="Q39" s="161"/>
      <c r="R39" s="166"/>
      <c r="S39" s="14"/>
      <c r="T39" s="140">
        <f t="shared" si="3"/>
        <v>0</v>
      </c>
      <c r="Y39" s="2">
        <v>15</v>
      </c>
      <c r="AA39" s="2">
        <v>15</v>
      </c>
    </row>
    <row r="40" spans="1:27" ht="15" customHeight="1">
      <c r="A40" s="6"/>
      <c r="B40" s="8"/>
      <c r="C40" s="170" t="str">
        <f>BdgCais1!C40</f>
        <v>Hébergement web / Logiciels</v>
      </c>
      <c r="D40" s="20"/>
      <c r="E40" s="21"/>
      <c r="G40" s="161"/>
      <c r="H40" s="161"/>
      <c r="I40" s="161"/>
      <c r="J40" s="161"/>
      <c r="K40" s="161"/>
      <c r="L40" s="161"/>
      <c r="M40" s="161"/>
      <c r="N40" s="161"/>
      <c r="O40" s="161"/>
      <c r="P40" s="161"/>
      <c r="Q40" s="161"/>
      <c r="R40" s="166"/>
      <c r="S40" s="14"/>
      <c r="T40" s="140">
        <f t="shared" si="3"/>
        <v>0</v>
      </c>
      <c r="Y40" s="2">
        <v>15</v>
      </c>
      <c r="AA40" s="2">
        <v>15</v>
      </c>
    </row>
    <row r="41" spans="1:27" ht="15" customHeight="1">
      <c r="A41" s="6"/>
      <c r="C41" s="756" t="s">
        <v>16</v>
      </c>
      <c r="D41" s="756"/>
      <c r="E41" s="756"/>
      <c r="F41" s="167"/>
      <c r="S41" s="14"/>
      <c r="T41" s="18"/>
      <c r="Y41" s="2">
        <v>15</v>
      </c>
      <c r="AA41" s="2">
        <v>15</v>
      </c>
    </row>
    <row r="42" spans="1:27" ht="15" customHeight="1">
      <c r="A42" s="6"/>
      <c r="B42" s="16"/>
      <c r="C42" s="4" t="str">
        <f>BdgCais1!C42</f>
        <v>Salaires</v>
      </c>
      <c r="D42" s="4"/>
      <c r="E42" s="24"/>
      <c r="F42" s="167"/>
      <c r="G42" s="161"/>
      <c r="H42" s="161"/>
      <c r="I42" s="161"/>
      <c r="J42" s="161"/>
      <c r="K42" s="161"/>
      <c r="L42" s="161"/>
      <c r="M42" s="161"/>
      <c r="N42" s="161"/>
      <c r="O42" s="161"/>
      <c r="P42" s="161"/>
      <c r="Q42" s="161"/>
      <c r="R42" s="166"/>
      <c r="S42" s="14"/>
      <c r="T42" s="140">
        <f t="shared" si="3"/>
        <v>0</v>
      </c>
      <c r="Y42" s="2">
        <v>15</v>
      </c>
      <c r="AA42" s="2">
        <v>15</v>
      </c>
    </row>
    <row r="43" spans="1:27" ht="15" customHeight="1">
      <c r="A43" s="6"/>
      <c r="B43" s="18"/>
      <c r="C43" s="2" t="str">
        <f>BdgCais1!C43</f>
        <v>Charges sociales</v>
      </c>
      <c r="E43" s="173">
        <v>0.15</v>
      </c>
      <c r="F43" s="167"/>
      <c r="G43" s="131">
        <f>ROUND((G42*$E$43),0)</f>
        <v>0</v>
      </c>
      <c r="H43" s="131">
        <f t="shared" ref="H43:R43" si="5">ROUND((H42*$E$43),0)</f>
        <v>0</v>
      </c>
      <c r="I43" s="131">
        <f t="shared" si="5"/>
        <v>0</v>
      </c>
      <c r="J43" s="131">
        <f t="shared" si="5"/>
        <v>0</v>
      </c>
      <c r="K43" s="131">
        <f t="shared" si="5"/>
        <v>0</v>
      </c>
      <c r="L43" s="131">
        <f t="shared" si="5"/>
        <v>0</v>
      </c>
      <c r="M43" s="131">
        <f t="shared" si="5"/>
        <v>0</v>
      </c>
      <c r="N43" s="131">
        <f t="shared" si="5"/>
        <v>0</v>
      </c>
      <c r="O43" s="131">
        <f t="shared" si="5"/>
        <v>0</v>
      </c>
      <c r="P43" s="131">
        <f t="shared" si="5"/>
        <v>0</v>
      </c>
      <c r="Q43" s="131">
        <f t="shared" si="5"/>
        <v>0</v>
      </c>
      <c r="R43" s="131">
        <f t="shared" si="5"/>
        <v>0</v>
      </c>
      <c r="S43" s="14"/>
      <c r="T43" s="140">
        <f t="shared" si="3"/>
        <v>0</v>
      </c>
      <c r="Y43" s="2">
        <v>15</v>
      </c>
      <c r="AA43" s="2">
        <v>15</v>
      </c>
    </row>
    <row r="44" spans="1:27" ht="15" customHeight="1">
      <c r="A44" s="6"/>
      <c r="B44" s="18"/>
      <c r="C44" s="2" t="str">
        <f>BdgCais1!C44</f>
        <v>Commissions</v>
      </c>
      <c r="E44" s="173">
        <v>0</v>
      </c>
      <c r="G44" s="131">
        <f>ROUND(((G7)*BdgCais3!$E$44),0)</f>
        <v>0</v>
      </c>
      <c r="H44" s="131">
        <f>ROUND(((H7)*BdgCais3!$E$44),0)</f>
        <v>0</v>
      </c>
      <c r="I44" s="131">
        <f>ROUND(((I7)*BdgCais3!$E$44),0)</f>
        <v>0</v>
      </c>
      <c r="J44" s="131">
        <f>ROUND(((J7)*BdgCais3!$E$44),0)</f>
        <v>0</v>
      </c>
      <c r="K44" s="131">
        <f>ROUND(((K7)*BdgCais3!$E$44),0)</f>
        <v>0</v>
      </c>
      <c r="L44" s="131">
        <f>ROUND(((L7)*BdgCais3!$E$44),0)</f>
        <v>0</v>
      </c>
      <c r="M44" s="131">
        <f>ROUND(((M7)*BdgCais3!$E$44),0)</f>
        <v>0</v>
      </c>
      <c r="N44" s="131">
        <f>ROUND(((N7)*BdgCais3!$E$44),0)</f>
        <v>0</v>
      </c>
      <c r="O44" s="131">
        <f>ROUND(((O7)*BdgCais3!$E$44),0)</f>
        <v>0</v>
      </c>
      <c r="P44" s="131">
        <f>ROUND(((P7)*BdgCais3!$E$44),0)</f>
        <v>0</v>
      </c>
      <c r="Q44" s="131">
        <f>ROUND(((Q7)*BdgCais3!$E$44),0)</f>
        <v>0</v>
      </c>
      <c r="R44" s="131">
        <f>ROUND(((R7)*BdgCais3!$E$44),0)</f>
        <v>0</v>
      </c>
      <c r="S44" s="14"/>
      <c r="T44" s="140">
        <f t="shared" si="3"/>
        <v>0</v>
      </c>
      <c r="Y44" s="2">
        <v>15</v>
      </c>
      <c r="AA44" s="2">
        <v>15</v>
      </c>
    </row>
    <row r="45" spans="1:27" ht="15" customHeight="1">
      <c r="A45" s="688"/>
      <c r="B45" s="18"/>
      <c r="C45" s="2" t="str">
        <f>BdgCais1!C45</f>
        <v>Redevances</v>
      </c>
      <c r="E45" s="173">
        <v>0</v>
      </c>
      <c r="G45" s="131">
        <f>ROUND(((G7)*BdgCais2!$E$45),0)</f>
        <v>0</v>
      </c>
      <c r="H45" s="131">
        <f>ROUND(((H7)*BdgCais2!$E$45),0)</f>
        <v>0</v>
      </c>
      <c r="I45" s="131">
        <f>ROUND(((I7)*BdgCais2!$E$45),0)</f>
        <v>0</v>
      </c>
      <c r="J45" s="131">
        <f>ROUND(((J7)*BdgCais2!$E$45),0)</f>
        <v>0</v>
      </c>
      <c r="K45" s="131">
        <f>ROUND(((K7)*BdgCais2!$E$45),0)</f>
        <v>0</v>
      </c>
      <c r="L45" s="131">
        <f>ROUND(((L7)*BdgCais2!$E$45),0)</f>
        <v>0</v>
      </c>
      <c r="M45" s="131">
        <f>ROUND(((M7)*BdgCais2!$E$45),0)</f>
        <v>0</v>
      </c>
      <c r="N45" s="131">
        <f>ROUND(((N7)*BdgCais2!$E$45),0)</f>
        <v>0</v>
      </c>
      <c r="O45" s="131">
        <f>ROUND(((O7)*BdgCais2!$E$45),0)</f>
        <v>0</v>
      </c>
      <c r="P45" s="131">
        <f>ROUND(((P7)*BdgCais2!$E$45),0)</f>
        <v>0</v>
      </c>
      <c r="Q45" s="131">
        <f>ROUND(((Q7)*BdgCais2!$E$45),0)</f>
        <v>0</v>
      </c>
      <c r="R45" s="131">
        <f>ROUND(((R7)*BdgCais2!$E$45),0)</f>
        <v>0</v>
      </c>
      <c r="S45" s="14"/>
      <c r="T45" s="140">
        <f t="shared" si="3"/>
        <v>0</v>
      </c>
    </row>
    <row r="46" spans="1:27" ht="15" customHeight="1">
      <c r="A46" s="6"/>
      <c r="B46" s="18"/>
      <c r="C46" s="2" t="str">
        <f>BdgCais1!C46</f>
        <v>Publicité et promotion</v>
      </c>
      <c r="E46" s="19"/>
      <c r="G46" s="161"/>
      <c r="H46" s="161"/>
      <c r="I46" s="161"/>
      <c r="J46" s="161"/>
      <c r="K46" s="161"/>
      <c r="L46" s="161"/>
      <c r="M46" s="161"/>
      <c r="N46" s="161"/>
      <c r="O46" s="161"/>
      <c r="P46" s="161"/>
      <c r="Q46" s="161"/>
      <c r="R46" s="166"/>
      <c r="S46" s="14"/>
      <c r="T46" s="140">
        <f t="shared" si="3"/>
        <v>0</v>
      </c>
      <c r="Y46" s="2">
        <v>15</v>
      </c>
      <c r="AA46" s="2">
        <v>15</v>
      </c>
    </row>
    <row r="47" spans="1:27" ht="15" customHeight="1">
      <c r="A47" s="6"/>
      <c r="B47" s="18"/>
      <c r="C47" s="2" t="str">
        <f>BdgCais1!C47</f>
        <v>Frais de véhicules / Livraison</v>
      </c>
      <c r="E47" s="19"/>
      <c r="G47" s="161"/>
      <c r="H47" s="161"/>
      <c r="I47" s="161"/>
      <c r="J47" s="161"/>
      <c r="K47" s="161"/>
      <c r="L47" s="161"/>
      <c r="M47" s="161"/>
      <c r="N47" s="161"/>
      <c r="O47" s="161"/>
      <c r="P47" s="161"/>
      <c r="Q47" s="161"/>
      <c r="R47" s="161"/>
      <c r="S47" s="14"/>
      <c r="T47" s="140">
        <f t="shared" si="3"/>
        <v>0</v>
      </c>
      <c r="Y47" s="2">
        <v>15</v>
      </c>
      <c r="AA47" s="2">
        <v>15</v>
      </c>
    </row>
    <row r="48" spans="1:27" ht="15" customHeight="1">
      <c r="A48" s="6"/>
      <c r="B48" s="18"/>
      <c r="C48" s="2" t="str">
        <f>BdgCais1!C48</f>
        <v>Frais de séjour et déplacements</v>
      </c>
      <c r="E48" s="19"/>
      <c r="G48" s="161"/>
      <c r="H48" s="161"/>
      <c r="I48" s="161"/>
      <c r="J48" s="161"/>
      <c r="K48" s="161"/>
      <c r="L48" s="161"/>
      <c r="M48" s="161"/>
      <c r="N48" s="161"/>
      <c r="O48" s="161"/>
      <c r="P48" s="161"/>
      <c r="Q48" s="161"/>
      <c r="R48" s="161"/>
      <c r="S48" s="14"/>
      <c r="T48" s="140">
        <f t="shared" si="3"/>
        <v>0</v>
      </c>
      <c r="Y48" s="2">
        <v>15</v>
      </c>
      <c r="AA48" s="2">
        <v>15</v>
      </c>
    </row>
    <row r="49" spans="1:30" ht="15" customHeight="1">
      <c r="A49" s="6"/>
      <c r="B49" s="18"/>
      <c r="C49" s="2" t="str">
        <f>BdgCais1!C49</f>
        <v>Frais de représentation</v>
      </c>
      <c r="E49" s="19"/>
      <c r="G49" s="161"/>
      <c r="H49" s="161"/>
      <c r="I49" s="161"/>
      <c r="J49" s="161"/>
      <c r="K49" s="161"/>
      <c r="L49" s="161"/>
      <c r="M49" s="161"/>
      <c r="N49" s="161"/>
      <c r="O49" s="161"/>
      <c r="P49" s="161"/>
      <c r="Q49" s="161"/>
      <c r="R49" s="166"/>
      <c r="S49" s="14"/>
      <c r="T49" s="140">
        <f t="shared" si="3"/>
        <v>0</v>
      </c>
      <c r="Y49" s="2">
        <v>0</v>
      </c>
      <c r="AA49" s="2">
        <v>15</v>
      </c>
    </row>
    <row r="50" spans="1:30" ht="15" customHeight="1">
      <c r="A50" s="6"/>
      <c r="B50" s="8"/>
      <c r="C50" s="170" t="str">
        <f>BdgCais1!C50</f>
        <v>Autres frais de ventes</v>
      </c>
      <c r="D50" s="20"/>
      <c r="E50" s="21"/>
      <c r="G50" s="161"/>
      <c r="H50" s="161"/>
      <c r="I50" s="161"/>
      <c r="J50" s="161"/>
      <c r="K50" s="161"/>
      <c r="L50" s="161"/>
      <c r="M50" s="161"/>
      <c r="N50" s="161"/>
      <c r="O50" s="161"/>
      <c r="P50" s="161"/>
      <c r="Q50" s="161"/>
      <c r="R50" s="166"/>
      <c r="S50" s="14"/>
      <c r="T50" s="140">
        <f t="shared" si="3"/>
        <v>0</v>
      </c>
      <c r="X50"/>
      <c r="Y50"/>
      <c r="Z50"/>
      <c r="AA50"/>
      <c r="AB50"/>
      <c r="AC50"/>
      <c r="AD50"/>
    </row>
    <row r="51" spans="1:30" ht="15" customHeight="1">
      <c r="A51" s="6"/>
      <c r="C51" s="756" t="str">
        <f>BdgCais2!C51</f>
        <v>Frais financiers</v>
      </c>
      <c r="D51" s="756"/>
      <c r="E51" s="756"/>
      <c r="S51" s="14"/>
      <c r="T51" s="18"/>
      <c r="X51"/>
      <c r="Y51"/>
      <c r="Z51"/>
      <c r="AA51"/>
      <c r="AB51"/>
      <c r="AC51"/>
      <c r="AD51"/>
    </row>
    <row r="52" spans="1:30" ht="15" customHeight="1">
      <c r="A52" s="6"/>
      <c r="B52" s="16"/>
      <c r="C52" s="4" t="str">
        <f>BdgCais1!C52</f>
        <v>Intérêts sur marge de crédit</v>
      </c>
      <c r="D52" s="4"/>
      <c r="E52" s="17"/>
      <c r="G52" s="131">
        <f>G75</f>
        <v>0</v>
      </c>
      <c r="H52" s="131">
        <f t="shared" ref="H52:R52" si="6">H75</f>
        <v>0</v>
      </c>
      <c r="I52" s="131">
        <f t="shared" si="6"/>
        <v>0</v>
      </c>
      <c r="J52" s="131">
        <f t="shared" si="6"/>
        <v>0</v>
      </c>
      <c r="K52" s="131">
        <f t="shared" si="6"/>
        <v>0</v>
      </c>
      <c r="L52" s="131">
        <f t="shared" si="6"/>
        <v>0</v>
      </c>
      <c r="M52" s="131">
        <f t="shared" si="6"/>
        <v>0</v>
      </c>
      <c r="N52" s="131">
        <f t="shared" si="6"/>
        <v>0</v>
      </c>
      <c r="O52" s="131">
        <f t="shared" si="6"/>
        <v>0</v>
      </c>
      <c r="P52" s="131">
        <f t="shared" si="6"/>
        <v>0</v>
      </c>
      <c r="Q52" s="131">
        <f t="shared" si="6"/>
        <v>0</v>
      </c>
      <c r="R52" s="131">
        <f t="shared" si="6"/>
        <v>0</v>
      </c>
      <c r="S52" s="14"/>
      <c r="T52" s="140">
        <f>SUM(G52:R52)</f>
        <v>0</v>
      </c>
      <c r="X52"/>
      <c r="Y52"/>
      <c r="Z52"/>
      <c r="AA52"/>
      <c r="AB52"/>
      <c r="AC52"/>
      <c r="AD52"/>
    </row>
    <row r="53" spans="1:30" ht="15" customHeight="1">
      <c r="A53" s="6"/>
      <c r="B53" s="18"/>
      <c r="C53" s="2" t="str">
        <f>BdgCais1!C53</f>
        <v>Emprunts – Intérêts</v>
      </c>
      <c r="E53" s="19"/>
      <c r="G53" s="131">
        <f>VLOOKUP(G4+24,Empr!$BN$29:$BP$76,2,FALSE)</f>
        <v>0</v>
      </c>
      <c r="H53" s="131">
        <f>VLOOKUP(H4+24,Empr!$BN$29:$BP$76,2,FALSE)</f>
        <v>0</v>
      </c>
      <c r="I53" s="131">
        <f>VLOOKUP(I4+24,Empr!$BN$29:$BP$76,2,FALSE)</f>
        <v>0</v>
      </c>
      <c r="J53" s="131">
        <f>VLOOKUP(J4+24,Empr!$BN$29:$BP$76,2,FALSE)</f>
        <v>0</v>
      </c>
      <c r="K53" s="131">
        <f>VLOOKUP(K4+24,Empr!$BN$29:$BP$76,2,FALSE)</f>
        <v>0</v>
      </c>
      <c r="L53" s="131">
        <f>VLOOKUP(L4+24,Empr!$BN$29:$BP$76,2,FALSE)</f>
        <v>0</v>
      </c>
      <c r="M53" s="131">
        <f>VLOOKUP(M4+24,Empr!$BN$29:$BP$76,2,FALSE)</f>
        <v>0</v>
      </c>
      <c r="N53" s="131">
        <f>VLOOKUP(N4+24,Empr!$BN$29:$BP$76,2,FALSE)</f>
        <v>0</v>
      </c>
      <c r="O53" s="131">
        <f>VLOOKUP(O4+24,Empr!$BN$29:$BP$76,2,FALSE)</f>
        <v>0</v>
      </c>
      <c r="P53" s="131">
        <f>VLOOKUP(P4+24,Empr!$BN$29:$BP$76,2,FALSE)</f>
        <v>0</v>
      </c>
      <c r="Q53" s="131">
        <f>VLOOKUP(Q4+24,Empr!$BN$29:$BP$76,2,FALSE)</f>
        <v>0</v>
      </c>
      <c r="R53" s="131">
        <f>VLOOKUP(R4+24,Empr!$BN$29:$BP$76,2,FALSE)</f>
        <v>0</v>
      </c>
      <c r="S53" s="14"/>
      <c r="T53" s="140">
        <f t="shared" si="3"/>
        <v>0</v>
      </c>
      <c r="X53"/>
      <c r="Y53"/>
      <c r="Z53"/>
      <c r="AA53"/>
      <c r="AB53"/>
      <c r="AC53"/>
      <c r="AD53"/>
    </row>
    <row r="54" spans="1:30" ht="15" customHeight="1">
      <c r="A54" s="6"/>
      <c r="B54" s="18"/>
      <c r="C54" s="2" t="str">
        <f>BdgCais1!C54</f>
        <v>Emprunts – Capital</v>
      </c>
      <c r="E54" s="19"/>
      <c r="G54" s="131">
        <f>VLOOKUP(G4+24,Empr!$BN$29:$BP$76,3,FALSE)</f>
        <v>0</v>
      </c>
      <c r="H54" s="131">
        <f>VLOOKUP(H4+24,Empr!$BN$29:$BP$76,3,FALSE)</f>
        <v>0</v>
      </c>
      <c r="I54" s="131">
        <f>VLOOKUP(I4+24,Empr!$BN$29:$BP$76,3,FALSE)</f>
        <v>0</v>
      </c>
      <c r="J54" s="131">
        <f>VLOOKUP(J4+24,Empr!$BN$29:$BP$76,3,FALSE)</f>
        <v>0</v>
      </c>
      <c r="K54" s="131">
        <f>VLOOKUP(K4+24,Empr!$BN$29:$BP$76,3,FALSE)</f>
        <v>0</v>
      </c>
      <c r="L54" s="131">
        <f>VLOOKUP(L4+24,Empr!$BN$29:$BP$76,3,FALSE)</f>
        <v>0</v>
      </c>
      <c r="M54" s="131">
        <f>VLOOKUP(M4+24,Empr!$BN$29:$BP$76,3,FALSE)</f>
        <v>0</v>
      </c>
      <c r="N54" s="131">
        <f>VLOOKUP(N4+24,Empr!$BN$29:$BP$76,3,FALSE)</f>
        <v>0</v>
      </c>
      <c r="O54" s="131">
        <f>VLOOKUP(O4+24,Empr!$BN$29:$BP$76,3,FALSE)</f>
        <v>0</v>
      </c>
      <c r="P54" s="131">
        <f>VLOOKUP(P4+24,Empr!$BN$29:$BP$76,3,FALSE)</f>
        <v>0</v>
      </c>
      <c r="Q54" s="131">
        <f>VLOOKUP(Q4+24,Empr!$BN$29:$BP$76,3,FALSE)</f>
        <v>0</v>
      </c>
      <c r="R54" s="131">
        <f>VLOOKUP(R4+24,Empr!$BN$29:$BP$76,3,FALSE)</f>
        <v>0</v>
      </c>
      <c r="S54" s="14"/>
      <c r="T54" s="140">
        <f t="shared" si="3"/>
        <v>0</v>
      </c>
      <c r="X54"/>
      <c r="Y54"/>
      <c r="Z54"/>
      <c r="AA54"/>
      <c r="AB54"/>
      <c r="AC54"/>
      <c r="AD54"/>
    </row>
    <row r="55" spans="1:30" ht="15" customHeight="1">
      <c r="A55" s="6"/>
      <c r="B55" s="8"/>
      <c r="C55" s="20" t="str">
        <f>BdgCais1!C55</f>
        <v>Frais bancaires et financiers</v>
      </c>
      <c r="D55" s="20"/>
      <c r="E55" s="21"/>
      <c r="G55" s="161"/>
      <c r="H55" s="161"/>
      <c r="I55" s="161"/>
      <c r="J55" s="161"/>
      <c r="K55" s="161"/>
      <c r="L55" s="161"/>
      <c r="M55" s="161"/>
      <c r="N55" s="161"/>
      <c r="O55" s="161"/>
      <c r="P55" s="161"/>
      <c r="Q55" s="161"/>
      <c r="R55" s="166"/>
      <c r="S55" s="14"/>
      <c r="T55" s="140">
        <f t="shared" si="3"/>
        <v>0</v>
      </c>
      <c r="X55"/>
      <c r="Y55"/>
      <c r="Z55"/>
      <c r="AA55"/>
      <c r="AB55"/>
      <c r="AC55"/>
      <c r="AD55"/>
    </row>
    <row r="56" spans="1:30" ht="15" customHeight="1">
      <c r="A56" s="6"/>
      <c r="C56" s="756" t="s">
        <v>87</v>
      </c>
      <c r="D56" s="756"/>
      <c r="E56" s="756"/>
      <c r="F56" s="167"/>
      <c r="S56" s="14"/>
      <c r="T56" s="18"/>
      <c r="X56"/>
      <c r="Y56"/>
      <c r="Z56"/>
      <c r="AA56"/>
      <c r="AB56"/>
      <c r="AC56"/>
      <c r="AD56"/>
    </row>
    <row r="57" spans="1:30" ht="15" customHeight="1">
      <c r="A57" s="6"/>
      <c r="B57" s="16"/>
      <c r="C57" s="4" t="str">
        <f>BdgCais1!C57</f>
        <v>Acomptes provisionnels – Impôt</v>
      </c>
      <c r="D57" s="4"/>
      <c r="E57" s="17"/>
      <c r="G57" s="168">
        <f>Rés!$N46/6</f>
        <v>0</v>
      </c>
      <c r="H57" s="168">
        <f>Rés!$N46/6</f>
        <v>0</v>
      </c>
      <c r="I57" s="168">
        <f>Rés!$N46/6</f>
        <v>0</v>
      </c>
      <c r="J57" s="168">
        <f>Rés!$N46/6</f>
        <v>0</v>
      </c>
      <c r="K57" s="168">
        <f>Rés!$N46/6</f>
        <v>0</v>
      </c>
      <c r="L57" s="168">
        <f>Rés!$N46/6</f>
        <v>0</v>
      </c>
      <c r="M57" s="168"/>
      <c r="N57" s="168"/>
      <c r="O57" s="168"/>
      <c r="P57" s="168"/>
      <c r="Q57" s="168"/>
      <c r="R57" s="176"/>
      <c r="S57" s="14"/>
      <c r="T57" s="140">
        <f>SUM(G57:R57)</f>
        <v>0</v>
      </c>
      <c r="X57"/>
      <c r="Y57"/>
      <c r="Z57"/>
      <c r="AA57"/>
      <c r="AB57"/>
      <c r="AC57"/>
      <c r="AD57"/>
    </row>
    <row r="58" spans="1:30" ht="15" customHeight="1">
      <c r="A58" s="6"/>
      <c r="B58" s="18"/>
      <c r="C58" s="169" t="str">
        <f>BdgCais1!C58</f>
        <v>Remboursement à l'actionnaire</v>
      </c>
      <c r="E58" s="19"/>
      <c r="G58" s="182"/>
      <c r="H58" s="182"/>
      <c r="I58" s="182"/>
      <c r="J58" s="182"/>
      <c r="K58" s="182"/>
      <c r="L58" s="182"/>
      <c r="M58" s="182"/>
      <c r="N58" s="182"/>
      <c r="O58" s="182"/>
      <c r="P58" s="182"/>
      <c r="Q58" s="182"/>
      <c r="R58" s="182"/>
      <c r="S58" s="14"/>
      <c r="T58" s="140">
        <f t="shared" si="3"/>
        <v>0</v>
      </c>
      <c r="X58"/>
      <c r="Y58"/>
      <c r="Z58"/>
      <c r="AA58"/>
      <c r="AB58"/>
      <c r="AC58"/>
      <c r="AD58"/>
    </row>
    <row r="59" spans="1:30" ht="15" customHeight="1">
      <c r="A59" s="6"/>
      <c r="B59" s="8"/>
      <c r="C59" s="170" t="str">
        <f>BdgCais1!C59</f>
        <v>Dividendes versés à l'actionnaire</v>
      </c>
      <c r="D59" s="20"/>
      <c r="E59" s="21"/>
      <c r="F59" s="161"/>
      <c r="G59" s="161"/>
      <c r="H59" s="161"/>
      <c r="I59" s="161"/>
      <c r="J59" s="161"/>
      <c r="K59" s="161"/>
      <c r="L59" s="161"/>
      <c r="M59" s="161"/>
      <c r="N59" s="161"/>
      <c r="O59" s="161"/>
      <c r="P59" s="161"/>
      <c r="Q59" s="161"/>
      <c r="R59" s="166"/>
      <c r="S59" s="14"/>
      <c r="T59" s="140">
        <f t="shared" si="3"/>
        <v>0</v>
      </c>
      <c r="X59"/>
      <c r="Y59"/>
      <c r="Z59"/>
      <c r="AA59"/>
      <c r="AB59"/>
      <c r="AC59"/>
      <c r="AD59"/>
    </row>
    <row r="60" spans="1:30" ht="6" customHeight="1" thickBot="1">
      <c r="A60" s="6"/>
      <c r="B60" s="22"/>
      <c r="C60" s="22"/>
      <c r="D60" s="22"/>
      <c r="E60" s="22"/>
      <c r="F60" s="22"/>
      <c r="G60" s="534"/>
      <c r="H60" s="534"/>
      <c r="I60" s="534"/>
      <c r="J60" s="534"/>
      <c r="K60" s="534"/>
      <c r="L60" s="534"/>
      <c r="M60" s="534"/>
      <c r="N60" s="534"/>
      <c r="O60" s="534"/>
      <c r="P60" s="534"/>
      <c r="Q60" s="534"/>
      <c r="R60" s="535"/>
      <c r="S60" s="14"/>
      <c r="T60" s="393"/>
      <c r="X60"/>
      <c r="Y60"/>
      <c r="Z60"/>
      <c r="AA60"/>
      <c r="AB60"/>
      <c r="AC60"/>
      <c r="AD60"/>
    </row>
    <row r="61" spans="1:30" ht="21.75" customHeight="1" thickTop="1" thickBot="1">
      <c r="A61" s="6"/>
      <c r="D61" s="97" t="s">
        <v>90</v>
      </c>
      <c r="G61" s="533">
        <f>SUM(G16:G59)</f>
        <v>0</v>
      </c>
      <c r="H61" s="533">
        <f t="shared" ref="H61:R61" si="7">SUM(H16:H59)</f>
        <v>0</v>
      </c>
      <c r="I61" s="533">
        <f t="shared" si="7"/>
        <v>0</v>
      </c>
      <c r="J61" s="533">
        <f t="shared" si="7"/>
        <v>0</v>
      </c>
      <c r="K61" s="533">
        <f t="shared" si="7"/>
        <v>0</v>
      </c>
      <c r="L61" s="533">
        <f t="shared" si="7"/>
        <v>0</v>
      </c>
      <c r="M61" s="533">
        <f t="shared" si="7"/>
        <v>0</v>
      </c>
      <c r="N61" s="533">
        <f t="shared" si="7"/>
        <v>0</v>
      </c>
      <c r="O61" s="533">
        <f t="shared" si="7"/>
        <v>0</v>
      </c>
      <c r="P61" s="533">
        <f t="shared" si="7"/>
        <v>0</v>
      </c>
      <c r="Q61" s="533">
        <f t="shared" si="7"/>
        <v>0</v>
      </c>
      <c r="R61" s="533">
        <f t="shared" si="7"/>
        <v>0</v>
      </c>
      <c r="S61" s="14"/>
      <c r="T61" s="143">
        <f>SUM(T16:T59)</f>
        <v>0</v>
      </c>
      <c r="X61"/>
      <c r="Y61"/>
      <c r="Z61"/>
      <c r="AA61"/>
      <c r="AB61"/>
      <c r="AC61"/>
      <c r="AD61"/>
    </row>
    <row r="62" spans="1:30" ht="14.25" customHeight="1" thickTop="1">
      <c r="A62" s="6"/>
      <c r="C62" s="23"/>
      <c r="D62" s="23"/>
      <c r="S62" s="7"/>
      <c r="X62"/>
      <c r="Y62"/>
      <c r="Z62"/>
      <c r="AA62"/>
      <c r="AB62"/>
      <c r="AC62"/>
      <c r="AD62"/>
    </row>
    <row r="63" spans="1:30" ht="6" customHeight="1">
      <c r="A63" s="25"/>
      <c r="B63" s="26"/>
      <c r="C63" s="26"/>
      <c r="D63" s="26"/>
      <c r="E63" s="26"/>
      <c r="F63" s="26"/>
      <c r="G63" s="26"/>
      <c r="H63" s="26"/>
      <c r="I63" s="26"/>
      <c r="J63" s="26"/>
      <c r="K63" s="26"/>
      <c r="L63" s="26"/>
      <c r="M63" s="26"/>
      <c r="N63" s="26"/>
      <c r="O63" s="26"/>
      <c r="P63" s="26"/>
      <c r="Q63" s="26"/>
      <c r="R63" s="26"/>
      <c r="S63" s="27"/>
      <c r="X63"/>
      <c r="Y63"/>
      <c r="Z63"/>
      <c r="AA63"/>
      <c r="AB63"/>
      <c r="AC63"/>
      <c r="AD63"/>
    </row>
    <row r="64" spans="1:30" ht="18.75" customHeight="1">
      <c r="A64" s="28"/>
      <c r="B64" s="311" t="s">
        <v>91</v>
      </c>
      <c r="C64" s="4"/>
      <c r="D64" s="4"/>
      <c r="E64" s="17"/>
      <c r="F64" s="29"/>
      <c r="G64" s="413">
        <f>BdgCais2!R85</f>
        <v>0</v>
      </c>
      <c r="H64" s="502">
        <f t="shared" ref="H64:R64" si="8">G85</f>
        <v>0</v>
      </c>
      <c r="I64" s="502">
        <f t="shared" si="8"/>
        <v>0</v>
      </c>
      <c r="J64" s="502">
        <f t="shared" si="8"/>
        <v>0</v>
      </c>
      <c r="K64" s="502">
        <f t="shared" si="8"/>
        <v>0</v>
      </c>
      <c r="L64" s="502">
        <f t="shared" si="8"/>
        <v>0</v>
      </c>
      <c r="M64" s="502">
        <f t="shared" si="8"/>
        <v>0</v>
      </c>
      <c r="N64" s="502">
        <f t="shared" si="8"/>
        <v>0</v>
      </c>
      <c r="O64" s="502">
        <f t="shared" si="8"/>
        <v>0</v>
      </c>
      <c r="P64" s="502">
        <f t="shared" si="8"/>
        <v>0</v>
      </c>
      <c r="Q64" s="502">
        <f t="shared" si="8"/>
        <v>0</v>
      </c>
      <c r="R64" s="510">
        <f t="shared" si="8"/>
        <v>0</v>
      </c>
      <c r="S64" s="27"/>
      <c r="X64"/>
      <c r="Y64"/>
      <c r="Z64"/>
      <c r="AA64"/>
      <c r="AB64"/>
      <c r="AC64"/>
      <c r="AD64"/>
    </row>
    <row r="65" spans="1:30" ht="15" customHeight="1">
      <c r="A65" s="6"/>
      <c r="C65" s="2" t="s">
        <v>92</v>
      </c>
      <c r="E65" s="19"/>
      <c r="F65" s="29"/>
      <c r="G65" s="503">
        <f t="shared" ref="G65:R65" si="9">G13-G61</f>
        <v>0</v>
      </c>
      <c r="H65" s="168">
        <f t="shared" si="9"/>
        <v>0</v>
      </c>
      <c r="I65" s="168">
        <f t="shared" si="9"/>
        <v>0</v>
      </c>
      <c r="J65" s="168">
        <f t="shared" si="9"/>
        <v>0</v>
      </c>
      <c r="K65" s="168">
        <f t="shared" ref="K65:O65" si="10">K13-K61</f>
        <v>0</v>
      </c>
      <c r="L65" s="168">
        <f t="shared" si="10"/>
        <v>0</v>
      </c>
      <c r="M65" s="168">
        <f t="shared" si="10"/>
        <v>0</v>
      </c>
      <c r="N65" s="168">
        <f t="shared" si="10"/>
        <v>0</v>
      </c>
      <c r="O65" s="168">
        <f t="shared" si="10"/>
        <v>0</v>
      </c>
      <c r="P65" s="168">
        <f t="shared" si="9"/>
        <v>0</v>
      </c>
      <c r="Q65" s="168">
        <f t="shared" si="9"/>
        <v>0</v>
      </c>
      <c r="R65" s="514">
        <f t="shared" si="9"/>
        <v>0</v>
      </c>
      <c r="S65" s="27"/>
      <c r="X65"/>
      <c r="Y65"/>
      <c r="Z65"/>
      <c r="AA65"/>
      <c r="AB65"/>
      <c r="AC65"/>
      <c r="AD65"/>
    </row>
    <row r="66" spans="1:30" s="628" customFormat="1" ht="20.149999999999999" hidden="1" customHeight="1">
      <c r="A66" s="662"/>
      <c r="C66" s="628" t="s">
        <v>93</v>
      </c>
      <c r="E66" s="663"/>
      <c r="G66" s="667"/>
      <c r="H66" s="668"/>
      <c r="I66" s="668"/>
      <c r="J66" s="668"/>
      <c r="K66" s="668"/>
      <c r="L66" s="668"/>
      <c r="M66" s="668"/>
      <c r="N66" s="668"/>
      <c r="O66" s="668"/>
      <c r="P66" s="668"/>
      <c r="Q66" s="668"/>
      <c r="R66" s="669"/>
      <c r="S66" s="663"/>
      <c r="Y66" s="628">
        <v>15</v>
      </c>
      <c r="AA66" s="628">
        <v>15</v>
      </c>
    </row>
    <row r="67" spans="1:30" ht="20.149999999999999" hidden="1" customHeight="1">
      <c r="A67" s="6"/>
      <c r="C67" s="88" t="s">
        <v>94</v>
      </c>
      <c r="D67" s="407"/>
      <c r="E67" s="27"/>
      <c r="F67" s="29"/>
      <c r="G67" s="515">
        <f>SUM(G66)</f>
        <v>0</v>
      </c>
      <c r="H67" s="516">
        <f>SUM($G66:H66)</f>
        <v>0</v>
      </c>
      <c r="I67" s="516">
        <f>SUM($G66:I66)</f>
        <v>0</v>
      </c>
      <c r="J67" s="516">
        <f>SUM($G66:J66)</f>
        <v>0</v>
      </c>
      <c r="K67" s="516">
        <f>SUM($G66:K66)</f>
        <v>0</v>
      </c>
      <c r="L67" s="516">
        <f>SUM($G66:L66)</f>
        <v>0</v>
      </c>
      <c r="M67" s="516">
        <f>SUM($G66:M66)</f>
        <v>0</v>
      </c>
      <c r="N67" s="516">
        <f>SUM($G66:N66)</f>
        <v>0</v>
      </c>
      <c r="O67" s="516">
        <f>SUM($G66:O66)</f>
        <v>0</v>
      </c>
      <c r="P67" s="516">
        <f>SUM($G66:P66)</f>
        <v>0</v>
      </c>
      <c r="Q67" s="516">
        <f>SUM($G66:Q66)</f>
        <v>0</v>
      </c>
      <c r="R67" s="517">
        <f>SUM($G66:R66)</f>
        <v>0</v>
      </c>
      <c r="S67" s="27"/>
      <c r="Y67" s="2">
        <v>0</v>
      </c>
      <c r="AA67" s="2">
        <v>0</v>
      </c>
    </row>
    <row r="68" spans="1:30" ht="15" customHeight="1">
      <c r="A68" s="6"/>
      <c r="C68" s="2" t="s">
        <v>95</v>
      </c>
      <c r="D68" s="98" t="s">
        <v>96</v>
      </c>
      <c r="E68" s="19"/>
      <c r="F68" s="29"/>
      <c r="G68" s="503">
        <f>G64+G65-G66</f>
        <v>0</v>
      </c>
      <c r="H68" s="168">
        <f>H64+H65-H66</f>
        <v>0</v>
      </c>
      <c r="I68" s="168">
        <f t="shared" ref="I68:R68" si="11">I64+I65-I66</f>
        <v>0</v>
      </c>
      <c r="J68" s="168">
        <f t="shared" si="11"/>
        <v>0</v>
      </c>
      <c r="K68" s="168">
        <f t="shared" si="11"/>
        <v>0</v>
      </c>
      <c r="L68" s="168">
        <f t="shared" si="11"/>
        <v>0</v>
      </c>
      <c r="M68" s="168">
        <f t="shared" si="11"/>
        <v>0</v>
      </c>
      <c r="N68" s="168">
        <f t="shared" si="11"/>
        <v>0</v>
      </c>
      <c r="O68" s="168">
        <f t="shared" si="11"/>
        <v>0</v>
      </c>
      <c r="P68" s="168">
        <f t="shared" si="11"/>
        <v>0</v>
      </c>
      <c r="Q68" s="168">
        <f t="shared" si="11"/>
        <v>0</v>
      </c>
      <c r="R68" s="514">
        <f t="shared" si="11"/>
        <v>0</v>
      </c>
      <c r="S68" s="27"/>
      <c r="Y68" s="2">
        <v>15</v>
      </c>
      <c r="AA68" s="2">
        <v>15</v>
      </c>
    </row>
    <row r="69" spans="1:30" ht="20.149999999999999" hidden="1" customHeight="1">
      <c r="A69" s="6"/>
      <c r="C69" s="407"/>
      <c r="D69" s="408"/>
      <c r="E69" s="409"/>
      <c r="F69" s="407"/>
      <c r="G69" s="518"/>
      <c r="H69" s="519"/>
      <c r="I69" s="519"/>
      <c r="J69" s="519"/>
      <c r="K69" s="519"/>
      <c r="L69" s="519"/>
      <c r="M69" s="519"/>
      <c r="N69" s="519"/>
      <c r="O69" s="519"/>
      <c r="P69" s="519"/>
      <c r="Q69" s="519"/>
      <c r="R69" s="520"/>
      <c r="S69" s="27"/>
      <c r="Y69" s="2">
        <v>0</v>
      </c>
      <c r="AA69" s="2">
        <v>0</v>
      </c>
    </row>
    <row r="70" spans="1:30" ht="15" customHeight="1">
      <c r="A70" s="6"/>
      <c r="C70" s="169" t="s">
        <v>426</v>
      </c>
      <c r="E70" s="19"/>
      <c r="F70" s="29"/>
      <c r="G70" s="511">
        <f>G71</f>
        <v>0</v>
      </c>
      <c r="H70" s="512">
        <f t="shared" ref="H70:R70" si="12">H71</f>
        <v>0</v>
      </c>
      <c r="I70" s="512">
        <f t="shared" si="12"/>
        <v>0</v>
      </c>
      <c r="J70" s="512">
        <f t="shared" si="12"/>
        <v>0</v>
      </c>
      <c r="K70" s="512">
        <f t="shared" si="12"/>
        <v>0</v>
      </c>
      <c r="L70" s="512">
        <f t="shared" si="12"/>
        <v>0</v>
      </c>
      <c r="M70" s="512">
        <f t="shared" si="12"/>
        <v>0</v>
      </c>
      <c r="N70" s="512">
        <f t="shared" si="12"/>
        <v>0</v>
      </c>
      <c r="O70" s="512">
        <f t="shared" si="12"/>
        <v>0</v>
      </c>
      <c r="P70" s="512">
        <f t="shared" si="12"/>
        <v>0</v>
      </c>
      <c r="Q70" s="512">
        <f t="shared" si="12"/>
        <v>0</v>
      </c>
      <c r="R70" s="513">
        <f t="shared" si="12"/>
        <v>0</v>
      </c>
      <c r="S70" s="27"/>
      <c r="Y70" s="2">
        <v>15</v>
      </c>
      <c r="AA70" s="2">
        <v>15</v>
      </c>
    </row>
    <row r="71" spans="1:30" ht="20.149999999999999" hidden="1" customHeight="1">
      <c r="A71" s="6"/>
      <c r="C71" s="88" t="s">
        <v>358</v>
      </c>
      <c r="D71" s="29"/>
      <c r="E71" s="27"/>
      <c r="F71" s="29"/>
      <c r="G71" s="515">
        <f>IF(marge_mx&gt;0,IF(G72&lt;0,ABS(ROUNDUP(G80/marge_tranche,0)*marge_tranche),0),0)</f>
        <v>0</v>
      </c>
      <c r="H71" s="516">
        <f t="shared" ref="H71:R71" si="13">IF(marge_mx&gt;0,IF(H72&lt;0,ABS(ROUNDUP(H80/marge_tranche,0)*marge_tranche),0),0)</f>
        <v>0</v>
      </c>
      <c r="I71" s="516">
        <f t="shared" si="13"/>
        <v>0</v>
      </c>
      <c r="J71" s="516">
        <f t="shared" si="13"/>
        <v>0</v>
      </c>
      <c r="K71" s="516">
        <f t="shared" si="13"/>
        <v>0</v>
      </c>
      <c r="L71" s="516">
        <f t="shared" si="13"/>
        <v>0</v>
      </c>
      <c r="M71" s="516">
        <f t="shared" si="13"/>
        <v>0</v>
      </c>
      <c r="N71" s="516">
        <f t="shared" si="13"/>
        <v>0</v>
      </c>
      <c r="O71" s="516">
        <f t="shared" si="13"/>
        <v>0</v>
      </c>
      <c r="P71" s="516">
        <f t="shared" si="13"/>
        <v>0</v>
      </c>
      <c r="Q71" s="516">
        <f t="shared" si="13"/>
        <v>0</v>
      </c>
      <c r="R71" s="517">
        <f t="shared" si="13"/>
        <v>0</v>
      </c>
      <c r="S71" s="27"/>
      <c r="Y71" s="2">
        <v>0</v>
      </c>
      <c r="AA71" s="2">
        <v>0</v>
      </c>
    </row>
    <row r="72" spans="1:30" ht="20.149999999999999" hidden="1" customHeight="1">
      <c r="A72" s="6"/>
      <c r="C72" s="88" t="s">
        <v>359</v>
      </c>
      <c r="D72" s="29"/>
      <c r="E72" s="27"/>
      <c r="F72" s="29"/>
      <c r="G72" s="515">
        <f>G78+G81</f>
        <v>0</v>
      </c>
      <c r="H72" s="516">
        <f t="shared" ref="H72:P72" si="14">H78+H81</f>
        <v>0</v>
      </c>
      <c r="I72" s="516">
        <f t="shared" si="14"/>
        <v>0</v>
      </c>
      <c r="J72" s="516">
        <f t="shared" si="14"/>
        <v>0</v>
      </c>
      <c r="K72" s="516">
        <f t="shared" si="14"/>
        <v>0</v>
      </c>
      <c r="L72" s="516">
        <f t="shared" si="14"/>
        <v>0</v>
      </c>
      <c r="M72" s="516">
        <f t="shared" si="14"/>
        <v>0</v>
      </c>
      <c r="N72" s="516">
        <f t="shared" si="14"/>
        <v>0</v>
      </c>
      <c r="O72" s="516">
        <f t="shared" si="14"/>
        <v>0</v>
      </c>
      <c r="P72" s="516">
        <f t="shared" si="14"/>
        <v>0</v>
      </c>
      <c r="Q72" s="516">
        <f>Q78+Q81</f>
        <v>0</v>
      </c>
      <c r="R72" s="517">
        <f>R78+R81</f>
        <v>0</v>
      </c>
      <c r="S72" s="27"/>
      <c r="U72"/>
      <c r="Y72" s="2">
        <v>0</v>
      </c>
      <c r="AA72" s="2">
        <v>0</v>
      </c>
    </row>
    <row r="73" spans="1:30" ht="20.149999999999999" hidden="1" customHeight="1">
      <c r="A73" s="6"/>
      <c r="C73" s="88"/>
      <c r="D73" s="29"/>
      <c r="E73" s="27"/>
      <c r="F73" s="29"/>
      <c r="G73" s="521"/>
      <c r="H73" s="522"/>
      <c r="I73" s="522"/>
      <c r="J73" s="522"/>
      <c r="K73" s="522"/>
      <c r="L73" s="522"/>
      <c r="M73" s="522"/>
      <c r="N73" s="522"/>
      <c r="O73" s="522"/>
      <c r="P73" s="522"/>
      <c r="Q73" s="522"/>
      <c r="R73" s="523"/>
      <c r="S73" s="27"/>
      <c r="U73"/>
      <c r="Y73" s="2">
        <v>0</v>
      </c>
      <c r="AA73" s="2">
        <v>0</v>
      </c>
    </row>
    <row r="74" spans="1:30" ht="20.149999999999999" hidden="1" customHeight="1">
      <c r="A74" s="6"/>
      <c r="C74" s="88" t="s">
        <v>122</v>
      </c>
      <c r="D74" s="29"/>
      <c r="E74" s="27"/>
      <c r="F74" s="29"/>
      <c r="G74" s="515">
        <f>G76-G75</f>
        <v>0</v>
      </c>
      <c r="H74" s="516">
        <f t="shared" ref="H74:P74" si="15">H76-H75</f>
        <v>0</v>
      </c>
      <c r="I74" s="516">
        <f t="shared" si="15"/>
        <v>0</v>
      </c>
      <c r="J74" s="516">
        <f t="shared" si="15"/>
        <v>0</v>
      </c>
      <c r="K74" s="516">
        <f t="shared" si="15"/>
        <v>0</v>
      </c>
      <c r="L74" s="516">
        <f t="shared" si="15"/>
        <v>0</v>
      </c>
      <c r="M74" s="516">
        <f t="shared" si="15"/>
        <v>0</v>
      </c>
      <c r="N74" s="516">
        <f t="shared" si="15"/>
        <v>0</v>
      </c>
      <c r="O74" s="516">
        <f t="shared" si="15"/>
        <v>0</v>
      </c>
      <c r="P74" s="516">
        <f t="shared" si="15"/>
        <v>0</v>
      </c>
      <c r="Q74" s="516">
        <f>Q76-Q75</f>
        <v>0</v>
      </c>
      <c r="R74" s="517">
        <f>R76-R75</f>
        <v>0</v>
      </c>
      <c r="S74" s="27"/>
      <c r="U74"/>
      <c r="Y74" s="2">
        <v>0</v>
      </c>
      <c r="AA74" s="2">
        <v>0</v>
      </c>
    </row>
    <row r="75" spans="1:30" ht="20.149999999999999" hidden="1" customHeight="1">
      <c r="A75" s="6"/>
      <c r="C75" s="88" t="s">
        <v>361</v>
      </c>
      <c r="D75" s="29"/>
      <c r="E75" s="27"/>
      <c r="F75" s="29"/>
      <c r="G75" s="515">
        <f>ROUND(BdgCais2!R83*marge_tx,2)</f>
        <v>0</v>
      </c>
      <c r="H75" s="516">
        <f t="shared" ref="H75:R75" si="16">ROUND(G83*marge_tx,2)</f>
        <v>0</v>
      </c>
      <c r="I75" s="516">
        <f t="shared" si="16"/>
        <v>0</v>
      </c>
      <c r="J75" s="516">
        <f t="shared" si="16"/>
        <v>0</v>
      </c>
      <c r="K75" s="516">
        <f t="shared" si="16"/>
        <v>0</v>
      </c>
      <c r="L75" s="516">
        <f t="shared" si="16"/>
        <v>0</v>
      </c>
      <c r="M75" s="516">
        <f t="shared" si="16"/>
        <v>0</v>
      </c>
      <c r="N75" s="516">
        <f t="shared" si="16"/>
        <v>0</v>
      </c>
      <c r="O75" s="516">
        <f t="shared" si="16"/>
        <v>0</v>
      </c>
      <c r="P75" s="516">
        <f t="shared" si="16"/>
        <v>0</v>
      </c>
      <c r="Q75" s="516">
        <f t="shared" si="16"/>
        <v>0</v>
      </c>
      <c r="R75" s="517">
        <f t="shared" si="16"/>
        <v>0</v>
      </c>
      <c r="S75" s="27"/>
      <c r="Y75" s="2">
        <v>0</v>
      </c>
      <c r="AA75" s="2">
        <v>0</v>
      </c>
    </row>
    <row r="76" spans="1:30" ht="20.149999999999999" hidden="1" customHeight="1">
      <c r="A76" s="6"/>
      <c r="C76" s="88" t="s">
        <v>111</v>
      </c>
      <c r="D76" s="29"/>
      <c r="E76" s="27"/>
      <c r="F76" s="29"/>
      <c r="G76" s="503">
        <f>IF(AND(G72&gt;0,F83&gt;0),IF(G72&gt;=F83,F83,G72),0)</f>
        <v>0</v>
      </c>
      <c r="H76" s="503">
        <f t="shared" ref="H76:R76" si="17">IF(AND(H72&gt;0,G83&gt;0),IF(H72&gt;=G83,G83,H72),0)</f>
        <v>0</v>
      </c>
      <c r="I76" s="503">
        <f t="shared" si="17"/>
        <v>0</v>
      </c>
      <c r="J76" s="503">
        <f t="shared" si="17"/>
        <v>0</v>
      </c>
      <c r="K76" s="503">
        <f t="shared" si="17"/>
        <v>0</v>
      </c>
      <c r="L76" s="503">
        <f t="shared" si="17"/>
        <v>0</v>
      </c>
      <c r="M76" s="503">
        <f t="shared" si="17"/>
        <v>0</v>
      </c>
      <c r="N76" s="503">
        <f t="shared" si="17"/>
        <v>0</v>
      </c>
      <c r="O76" s="503">
        <f t="shared" si="17"/>
        <v>0</v>
      </c>
      <c r="P76" s="503">
        <f t="shared" si="17"/>
        <v>0</v>
      </c>
      <c r="Q76" s="503">
        <f t="shared" si="17"/>
        <v>0</v>
      </c>
      <c r="R76" s="503">
        <f t="shared" si="17"/>
        <v>0</v>
      </c>
      <c r="S76" s="27"/>
      <c r="Y76" s="2">
        <v>0</v>
      </c>
      <c r="AA76" s="2">
        <v>0</v>
      </c>
    </row>
    <row r="77" spans="1:30" ht="20.149999999999999" hidden="1" customHeight="1">
      <c r="A77" s="6"/>
      <c r="C77" s="88" t="s">
        <v>357</v>
      </c>
      <c r="D77" s="29"/>
      <c r="E77" s="27"/>
      <c r="F77" s="29"/>
      <c r="G77" s="515">
        <f t="shared" ref="G77:R77" si="18">G70</f>
        <v>0</v>
      </c>
      <c r="H77" s="516">
        <f t="shared" si="18"/>
        <v>0</v>
      </c>
      <c r="I77" s="516">
        <f t="shared" si="18"/>
        <v>0</v>
      </c>
      <c r="J77" s="516">
        <f t="shared" si="18"/>
        <v>0</v>
      </c>
      <c r="K77" s="516">
        <f t="shared" si="18"/>
        <v>0</v>
      </c>
      <c r="L77" s="516">
        <f t="shared" si="18"/>
        <v>0</v>
      </c>
      <c r="M77" s="516">
        <f t="shared" si="18"/>
        <v>0</v>
      </c>
      <c r="N77" s="516">
        <f t="shared" si="18"/>
        <v>0</v>
      </c>
      <c r="O77" s="516">
        <f t="shared" si="18"/>
        <v>0</v>
      </c>
      <c r="P77" s="516">
        <f t="shared" si="18"/>
        <v>0</v>
      </c>
      <c r="Q77" s="516">
        <f t="shared" si="18"/>
        <v>0</v>
      </c>
      <c r="R77" s="517">
        <f t="shared" si="18"/>
        <v>0</v>
      </c>
      <c r="S77" s="27"/>
      <c r="Y77" s="2">
        <v>0</v>
      </c>
      <c r="AA77" s="2">
        <v>0</v>
      </c>
    </row>
    <row r="78" spans="1:30" ht="20.149999999999999" hidden="1" customHeight="1">
      <c r="A78" s="6"/>
      <c r="C78" s="405" t="str">
        <f>C65</f>
        <v>Recettes moins les déboursés</v>
      </c>
      <c r="D78" s="405"/>
      <c r="E78" s="405"/>
      <c r="F78" s="509"/>
      <c r="G78" s="524">
        <f>G65</f>
        <v>0</v>
      </c>
      <c r="H78" s="525">
        <f t="shared" ref="G78:R79" si="19">H65</f>
        <v>0</v>
      </c>
      <c r="I78" s="525">
        <f t="shared" si="19"/>
        <v>0</v>
      </c>
      <c r="J78" s="525">
        <f t="shared" si="19"/>
        <v>0</v>
      </c>
      <c r="K78" s="525">
        <f t="shared" si="19"/>
        <v>0</v>
      </c>
      <c r="L78" s="525">
        <f t="shared" si="19"/>
        <v>0</v>
      </c>
      <c r="M78" s="525">
        <f t="shared" si="19"/>
        <v>0</v>
      </c>
      <c r="N78" s="525">
        <f t="shared" si="19"/>
        <v>0</v>
      </c>
      <c r="O78" s="525">
        <f t="shared" si="19"/>
        <v>0</v>
      </c>
      <c r="P78" s="525">
        <f t="shared" si="19"/>
        <v>0</v>
      </c>
      <c r="Q78" s="525">
        <f t="shared" si="19"/>
        <v>0</v>
      </c>
      <c r="R78" s="526">
        <f t="shared" si="19"/>
        <v>0</v>
      </c>
      <c r="S78" s="27"/>
      <c r="U78" s="419" t="s">
        <v>389</v>
      </c>
      <c r="Y78" s="2">
        <v>0</v>
      </c>
      <c r="AA78" s="2">
        <v>0</v>
      </c>
    </row>
    <row r="79" spans="1:30" ht="20.149999999999999" hidden="1" customHeight="1">
      <c r="A79" s="6"/>
      <c r="C79" s="405" t="str">
        <f>C66</f>
        <v>Placements</v>
      </c>
      <c r="D79" s="405"/>
      <c r="E79" s="405"/>
      <c r="F79" s="509"/>
      <c r="G79" s="524">
        <f t="shared" si="19"/>
        <v>0</v>
      </c>
      <c r="H79" s="525">
        <f t="shared" si="19"/>
        <v>0</v>
      </c>
      <c r="I79" s="525">
        <f t="shared" si="19"/>
        <v>0</v>
      </c>
      <c r="J79" s="525">
        <f t="shared" si="19"/>
        <v>0</v>
      </c>
      <c r="K79" s="525">
        <f t="shared" si="19"/>
        <v>0</v>
      </c>
      <c r="L79" s="525">
        <f t="shared" si="19"/>
        <v>0</v>
      </c>
      <c r="M79" s="525">
        <f t="shared" si="19"/>
        <v>0</v>
      </c>
      <c r="N79" s="525">
        <f t="shared" si="19"/>
        <v>0</v>
      </c>
      <c r="O79" s="525">
        <f t="shared" si="19"/>
        <v>0</v>
      </c>
      <c r="P79" s="525">
        <f t="shared" si="19"/>
        <v>0</v>
      </c>
      <c r="Q79" s="525">
        <f t="shared" si="19"/>
        <v>0</v>
      </c>
      <c r="R79" s="526">
        <f t="shared" si="19"/>
        <v>0</v>
      </c>
      <c r="S79" s="27"/>
      <c r="U79" s="419" t="s">
        <v>388</v>
      </c>
      <c r="Y79" s="2">
        <v>0</v>
      </c>
      <c r="AA79" s="2">
        <v>0</v>
      </c>
    </row>
    <row r="80" spans="1:30" ht="20.149999999999999" hidden="1" customHeight="1">
      <c r="A80" s="6"/>
      <c r="C80" s="406" t="s">
        <v>360</v>
      </c>
      <c r="D80" s="406"/>
      <c r="E80" s="404"/>
      <c r="F80" s="406"/>
      <c r="G80" s="524">
        <f t="shared" ref="G80:R80" si="20">G81+G78</f>
        <v>0</v>
      </c>
      <c r="H80" s="525">
        <f t="shared" si="20"/>
        <v>0</v>
      </c>
      <c r="I80" s="525">
        <f t="shared" si="20"/>
        <v>0</v>
      </c>
      <c r="J80" s="525">
        <f t="shared" si="20"/>
        <v>0</v>
      </c>
      <c r="K80" s="525">
        <f t="shared" si="20"/>
        <v>0</v>
      </c>
      <c r="L80" s="525">
        <f t="shared" si="20"/>
        <v>0</v>
      </c>
      <c r="M80" s="525">
        <f t="shared" si="20"/>
        <v>0</v>
      </c>
      <c r="N80" s="525">
        <f t="shared" si="20"/>
        <v>0</v>
      </c>
      <c r="O80" s="525">
        <f t="shared" si="20"/>
        <v>0</v>
      </c>
      <c r="P80" s="525">
        <f t="shared" si="20"/>
        <v>0</v>
      </c>
      <c r="Q80" s="525">
        <f t="shared" si="20"/>
        <v>0</v>
      </c>
      <c r="R80" s="526">
        <f t="shared" si="20"/>
        <v>0</v>
      </c>
      <c r="S80" s="27"/>
      <c r="U80" s="420">
        <f>MAX(G83:R83)</f>
        <v>0</v>
      </c>
      <c r="Y80" s="2">
        <v>0</v>
      </c>
      <c r="AA80" s="2">
        <v>0</v>
      </c>
    </row>
    <row r="81" spans="1:30" ht="20.149999999999999" hidden="1" customHeight="1">
      <c r="A81" s="6"/>
      <c r="C81" s="760" t="s">
        <v>387</v>
      </c>
      <c r="D81" s="760"/>
      <c r="E81" s="19"/>
      <c r="F81" s="407"/>
      <c r="G81" s="503">
        <f>BdgCais2!R85</f>
        <v>0</v>
      </c>
      <c r="H81" s="168">
        <f t="shared" ref="H81:R81" si="21">G85</f>
        <v>0</v>
      </c>
      <c r="I81" s="168">
        <f t="shared" si="21"/>
        <v>0</v>
      </c>
      <c r="J81" s="168">
        <f t="shared" si="21"/>
        <v>0</v>
      </c>
      <c r="K81" s="168">
        <f t="shared" si="21"/>
        <v>0</v>
      </c>
      <c r="L81" s="168">
        <f t="shared" si="21"/>
        <v>0</v>
      </c>
      <c r="M81" s="168">
        <f t="shared" si="21"/>
        <v>0</v>
      </c>
      <c r="N81" s="168">
        <f t="shared" si="21"/>
        <v>0</v>
      </c>
      <c r="O81" s="168">
        <f t="shared" si="21"/>
        <v>0</v>
      </c>
      <c r="P81" s="168">
        <f t="shared" si="21"/>
        <v>0</v>
      </c>
      <c r="Q81" s="168">
        <f t="shared" si="21"/>
        <v>0</v>
      </c>
      <c r="R81" s="514">
        <f t="shared" si="21"/>
        <v>0</v>
      </c>
      <c r="S81" s="27"/>
      <c r="Y81" s="2">
        <v>0</v>
      </c>
      <c r="AA81" s="2">
        <v>0</v>
      </c>
    </row>
    <row r="82" spans="1:30" ht="15" customHeight="1">
      <c r="A82" s="6"/>
      <c r="C82" s="169" t="s">
        <v>366</v>
      </c>
      <c r="D82" s="410"/>
      <c r="E82" s="411"/>
      <c r="F82" s="412"/>
      <c r="G82" s="503">
        <f t="shared" ref="G82:R82" si="22">G76</f>
        <v>0</v>
      </c>
      <c r="H82" s="168">
        <f t="shared" si="22"/>
        <v>0</v>
      </c>
      <c r="I82" s="168">
        <f t="shared" si="22"/>
        <v>0</v>
      </c>
      <c r="J82" s="168">
        <f t="shared" si="22"/>
        <v>0</v>
      </c>
      <c r="K82" s="168">
        <f t="shared" si="22"/>
        <v>0</v>
      </c>
      <c r="L82" s="168">
        <f t="shared" si="22"/>
        <v>0</v>
      </c>
      <c r="M82" s="168">
        <f t="shared" si="22"/>
        <v>0</v>
      </c>
      <c r="N82" s="168">
        <f t="shared" si="22"/>
        <v>0</v>
      </c>
      <c r="O82" s="168">
        <f t="shared" si="22"/>
        <v>0</v>
      </c>
      <c r="P82" s="168">
        <f t="shared" si="22"/>
        <v>0</v>
      </c>
      <c r="Q82" s="168">
        <f t="shared" si="22"/>
        <v>0</v>
      </c>
      <c r="R82" s="514">
        <f t="shared" si="22"/>
        <v>0</v>
      </c>
      <c r="S82" s="27"/>
      <c r="W82"/>
      <c r="Y82" s="2">
        <v>15</v>
      </c>
      <c r="AA82" s="2">
        <v>15</v>
      </c>
    </row>
    <row r="83" spans="1:30" ht="15" customHeight="1">
      <c r="A83" s="6"/>
      <c r="C83" s="169" t="s">
        <v>367</v>
      </c>
      <c r="D83" s="410"/>
      <c r="E83" s="411"/>
      <c r="F83" s="412"/>
      <c r="G83" s="527">
        <f>BdgCais2!R83+G77-G76</f>
        <v>0</v>
      </c>
      <c r="H83" s="528">
        <f t="shared" ref="H83:R83" si="23">G83+H77-H76</f>
        <v>0</v>
      </c>
      <c r="I83" s="528">
        <f t="shared" si="23"/>
        <v>0</v>
      </c>
      <c r="J83" s="528">
        <f t="shared" si="23"/>
        <v>0</v>
      </c>
      <c r="K83" s="528">
        <f t="shared" si="23"/>
        <v>0</v>
      </c>
      <c r="L83" s="528">
        <f t="shared" si="23"/>
        <v>0</v>
      </c>
      <c r="M83" s="528">
        <f t="shared" si="23"/>
        <v>0</v>
      </c>
      <c r="N83" s="528">
        <f t="shared" si="23"/>
        <v>0</v>
      </c>
      <c r="O83" s="528">
        <f t="shared" si="23"/>
        <v>0</v>
      </c>
      <c r="P83" s="528">
        <f t="shared" si="23"/>
        <v>0</v>
      </c>
      <c r="Q83" s="528">
        <f t="shared" si="23"/>
        <v>0</v>
      </c>
      <c r="R83" s="529">
        <f t="shared" si="23"/>
        <v>0</v>
      </c>
      <c r="S83" s="27"/>
      <c r="W83"/>
    </row>
    <row r="84" spans="1:30" ht="6" customHeight="1" thickBot="1">
      <c r="A84" s="6"/>
      <c r="C84" s="504"/>
      <c r="D84" s="504"/>
      <c r="E84" s="504"/>
      <c r="F84" s="88"/>
      <c r="G84" s="29"/>
      <c r="H84" s="29"/>
      <c r="I84" s="29"/>
      <c r="J84" s="29"/>
      <c r="K84" s="29"/>
      <c r="L84" s="29"/>
      <c r="M84" s="29"/>
      <c r="N84" s="29"/>
      <c r="O84" s="29"/>
      <c r="P84" s="29"/>
      <c r="Q84" s="29"/>
      <c r="R84" s="29"/>
      <c r="S84" s="27"/>
      <c r="W84"/>
      <c r="Y84" s="2">
        <v>6</v>
      </c>
      <c r="AA84" s="2">
        <v>6</v>
      </c>
    </row>
    <row r="85" spans="1:30" ht="15" customHeight="1" thickTop="1" thickBot="1">
      <c r="A85" s="6"/>
      <c r="C85" s="312" t="s">
        <v>95</v>
      </c>
      <c r="D85" s="98" t="s">
        <v>98</v>
      </c>
      <c r="E85" s="19"/>
      <c r="F85" s="412"/>
      <c r="G85" s="143">
        <f t="shared" ref="G85:R85" si="24">G81+G78+G70-G82</f>
        <v>0</v>
      </c>
      <c r="H85" s="143">
        <f t="shared" si="24"/>
        <v>0</v>
      </c>
      <c r="I85" s="143">
        <f t="shared" si="24"/>
        <v>0</v>
      </c>
      <c r="J85" s="143">
        <f t="shared" si="24"/>
        <v>0</v>
      </c>
      <c r="K85" s="143">
        <f t="shared" si="24"/>
        <v>0</v>
      </c>
      <c r="L85" s="143">
        <f t="shared" si="24"/>
        <v>0</v>
      </c>
      <c r="M85" s="143">
        <f t="shared" si="24"/>
        <v>0</v>
      </c>
      <c r="N85" s="143">
        <f t="shared" si="24"/>
        <v>0</v>
      </c>
      <c r="O85" s="143">
        <f t="shared" si="24"/>
        <v>0</v>
      </c>
      <c r="P85" s="143">
        <f t="shared" si="24"/>
        <v>0</v>
      </c>
      <c r="Q85" s="143">
        <f t="shared" si="24"/>
        <v>0</v>
      </c>
      <c r="R85" s="143">
        <f t="shared" si="24"/>
        <v>0</v>
      </c>
      <c r="S85" s="27"/>
      <c r="W85"/>
      <c r="Y85" s="2">
        <v>15</v>
      </c>
      <c r="AA85" s="2">
        <v>15</v>
      </c>
    </row>
    <row r="86" spans="1:30" ht="6" customHeight="1" thickTop="1">
      <c r="A86" s="6"/>
      <c r="E86" s="19"/>
      <c r="F86" s="30"/>
      <c r="G86" s="145"/>
      <c r="H86" s="145"/>
      <c r="I86" s="145"/>
      <c r="J86" s="145"/>
      <c r="K86" s="145"/>
      <c r="L86" s="145"/>
      <c r="M86" s="145"/>
      <c r="N86" s="145"/>
      <c r="O86" s="145"/>
      <c r="P86" s="145"/>
      <c r="Q86" s="145"/>
      <c r="R86" s="145"/>
      <c r="S86" s="146"/>
      <c r="W86"/>
      <c r="Y86" s="2">
        <v>6</v>
      </c>
      <c r="AA86" s="2">
        <v>6</v>
      </c>
    </row>
    <row r="87" spans="1:30" ht="15" customHeight="1" thickBot="1">
      <c r="A87" s="31"/>
      <c r="B87" s="32"/>
      <c r="C87" s="32"/>
      <c r="D87" s="32"/>
      <c r="E87" s="32"/>
      <c r="F87" s="32"/>
      <c r="G87" s="755" t="str">
        <f>IF(U80&gt;marge_mx,marge_message,"")</f>
        <v/>
      </c>
      <c r="H87" s="755"/>
      <c r="I87" s="755"/>
      <c r="J87" s="755"/>
      <c r="K87" s="755"/>
      <c r="L87" s="755"/>
      <c r="M87" s="755"/>
      <c r="N87" s="755"/>
      <c r="O87" s="755"/>
      <c r="P87" s="755"/>
      <c r="Q87" s="755"/>
      <c r="R87" s="755"/>
      <c r="S87" s="147"/>
      <c r="W87"/>
      <c r="Y87" s="2">
        <v>15</v>
      </c>
      <c r="AA87" s="2">
        <v>15</v>
      </c>
    </row>
    <row r="88" spans="1:30" ht="15" customHeight="1" thickTop="1">
      <c r="A88"/>
      <c r="B88"/>
      <c r="C88"/>
      <c r="D88"/>
      <c r="E88"/>
      <c r="F88"/>
      <c r="G88" t="str">
        <f>IF(U75&gt;marge_mx,marge_message,"")</f>
        <v/>
      </c>
      <c r="H88"/>
      <c r="I88"/>
      <c r="J88"/>
      <c r="K88"/>
      <c r="L88"/>
      <c r="M88"/>
      <c r="N88"/>
      <c r="O88"/>
      <c r="P88"/>
      <c r="Q88"/>
      <c r="R88"/>
      <c r="S88"/>
      <c r="T88"/>
      <c r="Y88" s="2">
        <v>15</v>
      </c>
      <c r="AA88" s="2">
        <v>15</v>
      </c>
    </row>
    <row r="89" spans="1:30" ht="15" customHeight="1">
      <c r="D89"/>
      <c r="E89"/>
      <c r="F89"/>
      <c r="H89"/>
      <c r="I89"/>
      <c r="J89"/>
      <c r="K89"/>
      <c r="L89"/>
      <c r="M89"/>
      <c r="N89"/>
      <c r="O89"/>
      <c r="P89"/>
      <c r="Q89"/>
      <c r="R89"/>
      <c r="Y89" s="2">
        <v>15</v>
      </c>
      <c r="AA89" s="2">
        <v>15</v>
      </c>
    </row>
    <row r="90" spans="1:30" ht="15" customHeight="1">
      <c r="Y90" s="2">
        <v>15</v>
      </c>
      <c r="AA90" s="2">
        <v>15</v>
      </c>
    </row>
    <row r="91" spans="1:30" ht="15" customHeight="1">
      <c r="Y91" s="2">
        <v>15</v>
      </c>
      <c r="AA91" s="2">
        <v>15</v>
      </c>
    </row>
    <row r="92" spans="1:30" ht="15" hidden="1" customHeight="1">
      <c r="A92" s="2">
        <v>1.71</v>
      </c>
      <c r="B92" s="2">
        <v>0.92</v>
      </c>
      <c r="C92" s="2">
        <v>19.71</v>
      </c>
      <c r="D92" s="2">
        <v>9.86</v>
      </c>
      <c r="E92" s="2">
        <v>3.71</v>
      </c>
      <c r="F92" s="2">
        <v>0.83</v>
      </c>
      <c r="G92" s="2">
        <v>9.7100000000000009</v>
      </c>
      <c r="H92" s="2">
        <v>9.7100000000000009</v>
      </c>
      <c r="I92" s="2">
        <v>9.7100000000000009</v>
      </c>
      <c r="J92" s="2">
        <v>10</v>
      </c>
      <c r="K92" s="2">
        <v>9.7100000000000009</v>
      </c>
      <c r="L92" s="2">
        <v>9.7100000000000009</v>
      </c>
      <c r="M92" s="2">
        <v>9.7100000000000009</v>
      </c>
      <c r="N92" s="2">
        <v>9.7100000000000009</v>
      </c>
      <c r="O92" s="2">
        <v>9.7100000000000009</v>
      </c>
      <c r="P92" s="2">
        <v>9.7100000000000009</v>
      </c>
      <c r="Q92" s="2">
        <v>9.7100000000000009</v>
      </c>
      <c r="R92" s="2">
        <v>9.7100000000000009</v>
      </c>
      <c r="S92" s="2">
        <v>0.83</v>
      </c>
      <c r="T92" s="2">
        <v>9.86</v>
      </c>
      <c r="U92" s="2">
        <v>0</v>
      </c>
      <c r="V92" s="2">
        <v>8.43</v>
      </c>
      <c r="X92" s="2">
        <v>8.43</v>
      </c>
      <c r="Y92" s="2">
        <v>0</v>
      </c>
      <c r="Z92" s="2">
        <v>10</v>
      </c>
      <c r="AA92" s="2">
        <v>15</v>
      </c>
      <c r="AB92" s="2">
        <v>8.43</v>
      </c>
      <c r="AC92" s="2">
        <v>8.43</v>
      </c>
      <c r="AD92" s="2">
        <v>8</v>
      </c>
    </row>
    <row r="93" spans="1:30" ht="15" customHeight="1">
      <c r="Y93" s="2">
        <v>15</v>
      </c>
      <c r="AA93" s="2">
        <v>15</v>
      </c>
    </row>
    <row r="94" spans="1:30" ht="12.75" customHeight="1">
      <c r="Y94" s="2">
        <v>12.75</v>
      </c>
      <c r="AA94" s="2">
        <v>12.75</v>
      </c>
    </row>
    <row r="95" spans="1:30" ht="12.75" customHeight="1">
      <c r="Y95" s="2">
        <v>12.75</v>
      </c>
      <c r="AA95" s="2">
        <v>12.75</v>
      </c>
    </row>
    <row r="96" spans="1:30" ht="12.75" customHeight="1">
      <c r="Y96" s="2">
        <v>12.75</v>
      </c>
      <c r="AA96" s="2">
        <v>12.75</v>
      </c>
    </row>
    <row r="97" spans="25:27" ht="12.75" customHeight="1">
      <c r="Y97" s="2">
        <v>12.75</v>
      </c>
      <c r="AA97" s="2">
        <v>12.75</v>
      </c>
    </row>
    <row r="98" spans="25:27" ht="12.75" customHeight="1">
      <c r="Y98" s="2">
        <v>12.75</v>
      </c>
      <c r="AA98" s="2">
        <v>12.75</v>
      </c>
    </row>
    <row r="99" spans="25:27" ht="12.75" customHeight="1">
      <c r="Y99" s="2">
        <v>12.75</v>
      </c>
      <c r="AA99" s="2">
        <v>12.75</v>
      </c>
    </row>
    <row r="100" spans="25:27" ht="12.75" customHeight="1">
      <c r="Y100" s="2">
        <v>12.75</v>
      </c>
      <c r="AA100" s="2">
        <v>12.75</v>
      </c>
    </row>
    <row r="101" spans="25:27" ht="12.75" customHeight="1">
      <c r="Y101" s="2">
        <v>12.75</v>
      </c>
      <c r="AA101" s="2">
        <v>12.75</v>
      </c>
    </row>
    <row r="102" spans="25:27" ht="12.75" hidden="1" customHeight="1">
      <c r="Y102" s="2">
        <v>12.75</v>
      </c>
      <c r="AA102" s="2">
        <v>12.75</v>
      </c>
    </row>
    <row r="103" spans="25:27">
      <c r="AA103" s="2">
        <v>8.43</v>
      </c>
    </row>
  </sheetData>
  <sheetProtection algorithmName="SHA-512" hashValue="Dl+pQjmZxhQY58Wx2CZE5oFJZdzOvYD4VXeFakmXqhmbM1swm6ao7CPO+4gbuSUjwN3fSQODNCmfc+apgnZXBw==" saltValue="9Upp9nGDeqfMq3cXv+GmZA==" spinCount="100000" sheet="1" objects="1" scenarios="1" selectLockedCells="1"/>
  <mergeCells count="9">
    <mergeCell ref="B1:I1"/>
    <mergeCell ref="C81:D81"/>
    <mergeCell ref="G87:R87"/>
    <mergeCell ref="C56:E56"/>
    <mergeCell ref="C15:E15"/>
    <mergeCell ref="C23:E23"/>
    <mergeCell ref="C27:E27"/>
    <mergeCell ref="C41:E41"/>
    <mergeCell ref="C51:E51"/>
  </mergeCells>
  <conditionalFormatting sqref="G10:R10">
    <cfRule type="cellIs" dxfId="53" priority="18" operator="equal">
      <formula>0</formula>
    </cfRule>
  </conditionalFormatting>
  <conditionalFormatting sqref="G70:R70">
    <cfRule type="expression" dxfId="52" priority="4">
      <formula>AND(marge_mx&gt;0,G73="non")</formula>
    </cfRule>
  </conditionalFormatting>
  <conditionalFormatting sqref="G72:R72">
    <cfRule type="cellIs" dxfId="51" priority="5" operator="greaterThan">
      <formula>marge_mx</formula>
    </cfRule>
  </conditionalFormatting>
  <conditionalFormatting sqref="G87:R87">
    <cfRule type="cellIs" dxfId="50" priority="1" operator="notEqual">
      <formula>""</formula>
    </cfRule>
  </conditionalFormatting>
  <printOptions horizontalCentered="1" verticalCentered="1"/>
  <pageMargins left="0.19685039370078741" right="0.19685039370078741" top="0.47244094488188981" bottom="0.19685039370078741" header="0.31496062992125984" footer="0.19685039370078741"/>
  <pageSetup scale="5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0">
    <pageSetUpPr fitToPage="1"/>
  </sheetPr>
  <dimension ref="A1:DF163"/>
  <sheetViews>
    <sheetView showGridLines="0" topLeftCell="B1" zoomScale="80" zoomScaleNormal="80" workbookViewId="0">
      <selection activeCell="B1" sqref="B1"/>
    </sheetView>
  </sheetViews>
  <sheetFormatPr baseColWidth="10" defaultColWidth="20.7265625" defaultRowHeight="15" customHeight="1"/>
  <cols>
    <col min="1" max="1" width="10.7265625" style="156" hidden="1" customWidth="1"/>
    <col min="2" max="2" width="2.7265625" style="156" customWidth="1"/>
    <col min="3" max="3" width="12.7265625" style="156" hidden="1" customWidth="1"/>
    <col min="4" max="5" width="7.453125" style="156" customWidth="1"/>
    <col min="6" max="8" width="17.1796875" style="156" customWidth="1"/>
    <col min="9" max="9" width="20.1796875" style="156" customWidth="1"/>
    <col min="10" max="10" width="5.453125" style="156" customWidth="1"/>
    <col min="11" max="11" width="2.7265625" style="156" customWidth="1"/>
    <col min="12" max="12" width="13.54296875" style="156" hidden="1" customWidth="1"/>
    <col min="13" max="14" width="7.453125" customWidth="1"/>
    <col min="15" max="17" width="17.1796875" customWidth="1"/>
    <col min="18" max="18" width="20.1796875" customWidth="1"/>
    <col min="19" max="19" width="5.453125" customWidth="1"/>
    <col min="20" max="20" width="2.7265625" customWidth="1"/>
    <col min="21" max="21" width="13.54296875" hidden="1" customWidth="1"/>
    <col min="22" max="23" width="7.453125" customWidth="1"/>
    <col min="24" max="26" width="17.1796875" customWidth="1"/>
    <col min="27" max="27" width="20.1796875" customWidth="1"/>
    <col min="28" max="28" width="5.453125" customWidth="1"/>
    <col min="29" max="29" width="2.7265625" customWidth="1"/>
    <col min="30" max="30" width="13.54296875" hidden="1" customWidth="1"/>
    <col min="31" max="31" width="7.54296875" customWidth="1"/>
    <col min="32" max="33" width="15.7265625" customWidth="1"/>
    <col min="34" max="34" width="19.7265625" customWidth="1"/>
    <col min="35" max="36" width="14.7265625" customWidth="1"/>
    <col min="37" max="37" width="2.7265625" customWidth="1"/>
    <col min="38" max="38" width="13.54296875" hidden="1" customWidth="1"/>
    <col min="39" max="39" width="2.7265625" customWidth="1"/>
    <col min="40" max="41" width="7.453125" customWidth="1"/>
    <col min="42" max="44" width="17.1796875" customWidth="1"/>
    <col min="45" max="45" width="20.1796875" customWidth="1"/>
    <col min="46" max="46" width="5.453125" customWidth="1"/>
    <col min="47" max="48" width="2.7265625" customWidth="1"/>
    <col min="49" max="50" width="7.453125" customWidth="1"/>
    <col min="51" max="53" width="17.1796875" customWidth="1"/>
    <col min="54" max="54" width="20.1796875" customWidth="1"/>
    <col min="55" max="55" width="5.453125" customWidth="1"/>
    <col min="56" max="56" width="2.7265625" customWidth="1"/>
    <col min="57" max="57" width="13.54296875" hidden="1" customWidth="1"/>
    <col min="58" max="59" width="7.453125" customWidth="1"/>
    <col min="60" max="62" width="17.1796875" customWidth="1"/>
    <col min="63" max="63" width="20.1796875" customWidth="1"/>
    <col min="64" max="64" width="5.453125" customWidth="1"/>
    <col min="65" max="65" width="2.7265625" customWidth="1"/>
    <col min="66" max="66" width="7.54296875" style="156" customWidth="1"/>
    <col min="67" max="68" width="15.7265625" style="156" customWidth="1"/>
    <col min="69" max="69" width="19.7265625" style="156" customWidth="1"/>
    <col min="70" max="70" width="2.7265625" style="156" customWidth="1"/>
    <col min="71" max="71" width="14.7265625" style="218" customWidth="1"/>
    <col min="72" max="72" width="14.7265625" style="90" customWidth="1"/>
    <col min="73" max="73" width="2.7265625" style="156" customWidth="1"/>
    <col min="74" max="74" width="7.54296875" style="156" customWidth="1"/>
    <col min="75" max="76" width="15.7265625" style="156" customWidth="1"/>
    <col min="77" max="77" width="19.7265625" style="156" customWidth="1"/>
    <col min="78" max="78" width="2.7265625" style="156" customWidth="1"/>
    <col min="79" max="80" width="14.7265625" style="156" customWidth="1"/>
    <col min="81" max="81" width="8.7265625" style="156" customWidth="1"/>
    <col min="82" max="84" width="20.7265625" style="156" hidden="1" customWidth="1"/>
    <col min="85" max="85" width="20.7265625" style="673" hidden="1" customWidth="1"/>
    <col min="86" max="88" width="20.7265625" style="156" hidden="1" customWidth="1"/>
    <col min="89" max="89" width="20.7265625" style="673" hidden="1" customWidth="1"/>
    <col min="90" max="92" width="20.7265625" style="156" hidden="1" customWidth="1"/>
    <col min="93" max="93" width="20.7265625" style="673" hidden="1" customWidth="1"/>
    <col min="94" max="96" width="20.7265625" style="156" hidden="1" customWidth="1"/>
    <col min="97" max="97" width="20.7265625" style="673" hidden="1" customWidth="1"/>
    <col min="98" max="100" width="20.7265625" style="156" hidden="1" customWidth="1"/>
    <col min="101" max="101" width="20.7265625" style="673" hidden="1" customWidth="1"/>
    <col min="102" max="104" width="20.7265625" style="156" hidden="1" customWidth="1"/>
    <col min="105" max="105" width="20.7265625" style="673" hidden="1" customWidth="1"/>
    <col min="106" max="16384" width="20.7265625" style="156"/>
  </cols>
  <sheetData>
    <row r="1" spans="1:110" ht="13" customHeight="1">
      <c r="A1" s="373">
        <v>6</v>
      </c>
      <c r="B1" s="684"/>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row>
    <row r="2" spans="1:110" ht="34.5" customHeight="1">
      <c r="A2" s="372">
        <v>51.75</v>
      </c>
      <c r="B2" s="106"/>
      <c r="C2" s="106"/>
      <c r="D2" s="641" t="str">
        <f>Nom_entreprise</f>
        <v>Nom d'entreprise</v>
      </c>
      <c r="E2" s="202"/>
      <c r="F2" s="202"/>
      <c r="G2" s="202"/>
      <c r="H2" s="202"/>
      <c r="I2" s="202"/>
      <c r="J2" s="202"/>
      <c r="K2" s="106"/>
      <c r="L2" s="106"/>
      <c r="T2" s="106"/>
      <c r="U2" s="106"/>
      <c r="AC2" s="106"/>
      <c r="AD2" s="106"/>
      <c r="AK2" s="106"/>
      <c r="AL2" s="106"/>
      <c r="AM2" s="106"/>
      <c r="AN2" s="641" t="str">
        <f>Nom_entreprise</f>
        <v>Nom d'entreprise</v>
      </c>
      <c r="AO2" s="202"/>
      <c r="AP2" s="202"/>
      <c r="AQ2" s="202"/>
      <c r="AR2" s="202"/>
      <c r="AS2" s="202"/>
      <c r="AT2" s="202"/>
      <c r="AU2" s="106"/>
      <c r="AV2" s="106"/>
      <c r="BD2" s="106"/>
      <c r="BE2" s="106"/>
      <c r="BM2" s="106"/>
      <c r="BN2"/>
      <c r="BO2"/>
      <c r="BP2"/>
      <c r="BQ2"/>
      <c r="BR2" s="106"/>
      <c r="BU2" s="106"/>
      <c r="BZ2" s="106"/>
    </row>
    <row r="3" spans="1:110" ht="15" customHeight="1">
      <c r="A3" s="372">
        <v>15</v>
      </c>
      <c r="B3" s="106"/>
      <c r="C3" s="106"/>
      <c r="D3" s="82"/>
      <c r="E3" s="82"/>
      <c r="F3" s="82"/>
      <c r="G3" s="771"/>
      <c r="H3" s="771"/>
      <c r="I3" s="771"/>
      <c r="J3" s="82"/>
      <c r="K3" s="106"/>
      <c r="L3" s="106"/>
      <c r="M3" s="82"/>
      <c r="N3" s="82"/>
      <c r="O3" s="82"/>
      <c r="P3" s="82"/>
      <c r="Q3" s="82"/>
      <c r="R3" s="82"/>
      <c r="S3" s="82"/>
      <c r="T3" s="106"/>
      <c r="U3" s="106"/>
      <c r="V3" s="82"/>
      <c r="W3" s="82"/>
      <c r="X3" s="82"/>
      <c r="Y3" s="82"/>
      <c r="Z3" s="82"/>
      <c r="AA3" s="82"/>
      <c r="AB3" s="82"/>
      <c r="AC3" s="106"/>
      <c r="AD3" s="106"/>
      <c r="AE3" s="82"/>
      <c r="AF3" s="82"/>
      <c r="AG3" s="82"/>
      <c r="AH3" s="82"/>
      <c r="AI3" s="82"/>
      <c r="AJ3" s="82"/>
      <c r="AK3" s="106"/>
      <c r="AL3" s="106"/>
      <c r="AM3" s="106"/>
      <c r="AN3" s="82"/>
      <c r="AO3" s="82"/>
      <c r="AP3" s="82"/>
      <c r="AQ3" s="82"/>
      <c r="AR3" s="82"/>
      <c r="AS3" s="82"/>
      <c r="AT3" s="82"/>
      <c r="AU3" s="106"/>
      <c r="AV3" s="106"/>
      <c r="AW3" s="82"/>
      <c r="AX3" s="82"/>
      <c r="AY3" s="82"/>
      <c r="AZ3" s="82"/>
      <c r="BA3" s="82"/>
      <c r="BB3" s="82"/>
      <c r="BC3" s="82"/>
      <c r="BD3" s="106"/>
      <c r="BE3" s="106"/>
      <c r="BF3" s="82"/>
      <c r="BG3" s="82"/>
      <c r="BH3" s="82"/>
      <c r="BI3" s="82"/>
      <c r="BJ3" s="82"/>
      <c r="BK3" s="82"/>
      <c r="BL3" s="82"/>
      <c r="BM3" s="106"/>
      <c r="BN3" s="82"/>
      <c r="BO3" s="82"/>
      <c r="BP3" s="82"/>
      <c r="BQ3" s="82"/>
      <c r="BR3" s="106"/>
      <c r="BU3" s="106"/>
      <c r="BZ3" s="106"/>
    </row>
    <row r="4" spans="1:110" ht="23.25" customHeight="1">
      <c r="A4" s="372">
        <v>23.25</v>
      </c>
      <c r="B4" s="107"/>
      <c r="C4" s="107"/>
      <c r="D4" s="772" t="s">
        <v>526</v>
      </c>
      <c r="E4" s="772"/>
      <c r="F4" s="772"/>
      <c r="G4" s="772"/>
      <c r="H4" s="773"/>
      <c r="I4" s="683">
        <v>0</v>
      </c>
      <c r="K4" s="107"/>
      <c r="L4" s="107"/>
      <c r="M4" s="772" t="s">
        <v>527</v>
      </c>
      <c r="N4" s="772"/>
      <c r="O4" s="772"/>
      <c r="P4" s="772"/>
      <c r="Q4" s="773"/>
      <c r="R4" s="683">
        <v>0</v>
      </c>
      <c r="S4" s="156"/>
      <c r="T4" s="107"/>
      <c r="U4" s="107"/>
      <c r="V4" s="772" t="s">
        <v>528</v>
      </c>
      <c r="W4" s="772"/>
      <c r="X4" s="772"/>
      <c r="Y4" s="772"/>
      <c r="Z4" s="773"/>
      <c r="AA4" s="683">
        <v>0</v>
      </c>
      <c r="AB4" s="156"/>
      <c r="AC4" s="107"/>
      <c r="AD4" s="107"/>
      <c r="AE4" s="89"/>
      <c r="AF4" s="156"/>
      <c r="AG4" s="156"/>
      <c r="AH4" s="156"/>
      <c r="AI4" s="156"/>
      <c r="AJ4" s="156"/>
      <c r="AK4" s="107"/>
      <c r="AL4" s="107"/>
      <c r="AM4" s="107"/>
      <c r="AN4" s="772" t="s">
        <v>525</v>
      </c>
      <c r="AO4" s="772"/>
      <c r="AP4" s="772"/>
      <c r="AQ4" s="772"/>
      <c r="AR4" s="773"/>
      <c r="AS4" s="683">
        <v>0</v>
      </c>
      <c r="AT4" s="156"/>
      <c r="AU4" s="107"/>
      <c r="AV4" s="107"/>
      <c r="AW4" s="772" t="s">
        <v>439</v>
      </c>
      <c r="AX4" s="772"/>
      <c r="AY4" s="772"/>
      <c r="AZ4" s="772"/>
      <c r="BA4" s="773"/>
      <c r="BB4" s="683">
        <v>0</v>
      </c>
      <c r="BC4" s="156"/>
      <c r="BD4" s="107"/>
      <c r="BE4" s="107"/>
      <c r="BF4" s="772" t="s">
        <v>440</v>
      </c>
      <c r="BG4" s="772"/>
      <c r="BH4" s="772"/>
      <c r="BI4" s="772"/>
      <c r="BJ4" s="773"/>
      <c r="BK4" s="683">
        <v>0</v>
      </c>
      <c r="BL4" s="156"/>
      <c r="BM4" s="107"/>
      <c r="BN4" s="89"/>
      <c r="BR4" s="106"/>
      <c r="BU4" s="106"/>
      <c r="BZ4" s="106"/>
    </row>
    <row r="5" spans="1:110" ht="23.25" customHeight="1">
      <c r="A5" s="372">
        <v>23.25</v>
      </c>
      <c r="B5" s="108"/>
      <c r="C5" s="108"/>
      <c r="D5" s="481"/>
      <c r="E5" s="482" t="str">
        <f>'entete pret'!$B$2</f>
        <v>Date de l'emprunt si différent du début de projet</v>
      </c>
      <c r="F5" s="483"/>
      <c r="I5" s="484"/>
      <c r="K5" s="108"/>
      <c r="L5" s="108"/>
      <c r="M5" s="481"/>
      <c r="N5" s="482" t="str">
        <f>'entete pret'!$B$2</f>
        <v>Date de l'emprunt si différent du début de projet</v>
      </c>
      <c r="O5" s="483"/>
      <c r="P5" s="156"/>
      <c r="Q5" s="156"/>
      <c r="R5" s="484"/>
      <c r="S5" s="156"/>
      <c r="T5" s="108"/>
      <c r="U5" s="108"/>
      <c r="V5" s="481"/>
      <c r="W5" s="482" t="str">
        <f>'entete pret'!$B$2</f>
        <v>Date de l'emprunt si différent du début de projet</v>
      </c>
      <c r="X5" s="483"/>
      <c r="Y5" s="156"/>
      <c r="Z5" s="156"/>
      <c r="AA5" s="484"/>
      <c r="AB5" s="156"/>
      <c r="AC5" s="108"/>
      <c r="AD5" s="108"/>
      <c r="AE5" s="156"/>
      <c r="AF5" s="156"/>
      <c r="AG5" s="156"/>
      <c r="AH5" s="156"/>
      <c r="AI5" s="156"/>
      <c r="AJ5" s="156"/>
      <c r="AK5" s="108"/>
      <c r="AL5" s="108"/>
      <c r="AM5" s="108"/>
      <c r="AN5" s="481"/>
      <c r="AO5" s="482" t="str">
        <f>'entete pret'!$B$2</f>
        <v>Date de l'emprunt si différent du début de projet</v>
      </c>
      <c r="AP5" s="483"/>
      <c r="AQ5" s="156"/>
      <c r="AR5" s="156"/>
      <c r="AS5" s="484"/>
      <c r="AT5" s="156"/>
      <c r="AU5" s="108"/>
      <c r="AV5" s="108"/>
      <c r="AW5" s="481"/>
      <c r="AX5" s="482" t="str">
        <f>'entete pret'!$B$2</f>
        <v>Date de l'emprunt si différent du début de projet</v>
      </c>
      <c r="AY5" s="483"/>
      <c r="AZ5" s="156"/>
      <c r="BA5" s="156"/>
      <c r="BB5" s="484"/>
      <c r="BC5" s="156"/>
      <c r="BD5" s="108"/>
      <c r="BE5" s="108"/>
      <c r="BF5" s="481"/>
      <c r="BG5" s="482" t="str">
        <f>'entete pret'!$B$2</f>
        <v>Date de l'emprunt si différent du début de projet</v>
      </c>
      <c r="BH5" s="483"/>
      <c r="BI5" s="156"/>
      <c r="BJ5" s="156"/>
      <c r="BK5" s="484"/>
      <c r="BL5" s="156"/>
      <c r="BM5" s="108"/>
      <c r="BR5" s="106"/>
      <c r="BU5" s="106"/>
      <c r="BZ5" s="106"/>
    </row>
    <row r="6" spans="1:110" ht="23.25" customHeight="1">
      <c r="A6" s="372">
        <v>23.25</v>
      </c>
      <c r="B6" s="109"/>
      <c r="C6" s="109"/>
      <c r="D6" s="319"/>
      <c r="E6" s="314" t="str">
        <f>'entete pret'!$B$4</f>
        <v>Taux d'intérêt</v>
      </c>
      <c r="F6" s="319"/>
      <c r="H6" s="83">
        <v>0.09</v>
      </c>
      <c r="I6" s="320">
        <f>H6/12</f>
        <v>7.4999999999999997E-3</v>
      </c>
      <c r="J6" s="315"/>
      <c r="K6" s="109"/>
      <c r="L6" s="109"/>
      <c r="M6" s="319"/>
      <c r="N6" s="314" t="str">
        <f>'entete pret'!$B$4</f>
        <v>Taux d'intérêt</v>
      </c>
      <c r="O6" s="319"/>
      <c r="P6" s="156"/>
      <c r="Q6" s="83">
        <v>0.09</v>
      </c>
      <c r="R6" s="320">
        <f>Q6/12</f>
        <v>7.4999999999999997E-3</v>
      </c>
      <c r="S6" s="315"/>
      <c r="T6" s="109"/>
      <c r="U6" s="109"/>
      <c r="V6" s="319"/>
      <c r="W6" s="314" t="str">
        <f>'entete pret'!$B$4</f>
        <v>Taux d'intérêt</v>
      </c>
      <c r="X6" s="319"/>
      <c r="Y6" s="156"/>
      <c r="Z6" s="83">
        <v>0.09</v>
      </c>
      <c r="AA6" s="320">
        <f>Z6/12</f>
        <v>7.4999999999999997E-3</v>
      </c>
      <c r="AB6" s="315"/>
      <c r="AC6" s="109"/>
      <c r="AD6" s="109"/>
      <c r="AE6" s="156"/>
      <c r="AF6" s="156"/>
      <c r="AG6" s="156"/>
      <c r="AH6" s="156"/>
      <c r="AI6" s="156"/>
      <c r="AJ6" s="156"/>
      <c r="AK6" s="109"/>
      <c r="AL6" s="109"/>
      <c r="AM6" s="109"/>
      <c r="AN6" s="319"/>
      <c r="AO6" s="314" t="str">
        <f>'entete pret'!$B$4</f>
        <v>Taux d'intérêt</v>
      </c>
      <c r="AP6" s="319"/>
      <c r="AQ6" s="156"/>
      <c r="AR6" s="83">
        <v>0.09</v>
      </c>
      <c r="AS6" s="320">
        <f>AR6/12</f>
        <v>7.4999999999999997E-3</v>
      </c>
      <c r="AT6" s="315"/>
      <c r="AU6" s="109"/>
      <c r="AV6" s="109"/>
      <c r="AW6" s="319"/>
      <c r="AX6" s="314" t="str">
        <f>'entete pret'!$B$4</f>
        <v>Taux d'intérêt</v>
      </c>
      <c r="AY6" s="319"/>
      <c r="AZ6" s="156"/>
      <c r="BA6" s="83">
        <v>0.09</v>
      </c>
      <c r="BB6" s="320">
        <f>BA6/12</f>
        <v>7.4999999999999997E-3</v>
      </c>
      <c r="BC6" s="315"/>
      <c r="BD6" s="109"/>
      <c r="BE6" s="109"/>
      <c r="BF6" s="319"/>
      <c r="BG6" s="314" t="str">
        <f>'entete pret'!$B$4</f>
        <v>Taux d'intérêt</v>
      </c>
      <c r="BH6" s="319"/>
      <c r="BI6" s="156"/>
      <c r="BJ6" s="83">
        <v>0.09</v>
      </c>
      <c r="BK6" s="320">
        <f>BJ6/12</f>
        <v>7.4999999999999997E-3</v>
      </c>
      <c r="BL6" s="315"/>
      <c r="BM6" s="109"/>
      <c r="BR6" s="106"/>
      <c r="BU6" s="106"/>
      <c r="BZ6" s="106"/>
    </row>
    <row r="7" spans="1:110" ht="23.25" customHeight="1">
      <c r="A7" s="372">
        <v>23.25</v>
      </c>
      <c r="B7" s="109"/>
      <c r="C7" s="109"/>
      <c r="D7" s="319"/>
      <c r="E7" s="314"/>
      <c r="F7" s="319"/>
      <c r="H7" s="316" t="str">
        <f>'entete pret'!$E$5</f>
        <v>par année</v>
      </c>
      <c r="I7" s="293"/>
      <c r="K7" s="109"/>
      <c r="L7" s="109"/>
      <c r="M7" s="319"/>
      <c r="N7" s="314"/>
      <c r="O7" s="319"/>
      <c r="P7" s="156"/>
      <c r="Q7" s="316" t="str">
        <f>'entete pret'!$E$5</f>
        <v>par année</v>
      </c>
      <c r="R7" s="293"/>
      <c r="S7" s="156"/>
      <c r="T7" s="109"/>
      <c r="U7" s="109"/>
      <c r="V7" s="319"/>
      <c r="W7" s="314"/>
      <c r="X7" s="319"/>
      <c r="Y7" s="156"/>
      <c r="Z7" s="316" t="str">
        <f>'entete pret'!$E$5</f>
        <v>par année</v>
      </c>
      <c r="AA7" s="293"/>
      <c r="AB7" s="156"/>
      <c r="AC7" s="109"/>
      <c r="AD7" s="109"/>
      <c r="AE7" s="156"/>
      <c r="AF7" s="156"/>
      <c r="AG7" s="156"/>
      <c r="AH7" s="156"/>
      <c r="AI7" s="156"/>
      <c r="AJ7" s="156"/>
      <c r="AK7" s="109"/>
      <c r="AL7" s="109"/>
      <c r="AM7" s="109"/>
      <c r="AN7" s="319"/>
      <c r="AO7" s="314"/>
      <c r="AP7" s="319"/>
      <c r="AQ7" s="156"/>
      <c r="AR7" s="316" t="str">
        <f>'entete pret'!$E$5</f>
        <v>par année</v>
      </c>
      <c r="AS7" s="293"/>
      <c r="AT7" s="156"/>
      <c r="AU7" s="109"/>
      <c r="AV7" s="109"/>
      <c r="AW7" s="319"/>
      <c r="AX7" s="314"/>
      <c r="AY7" s="319"/>
      <c r="AZ7" s="156"/>
      <c r="BA7" s="316" t="str">
        <f>'entete pret'!$E$5</f>
        <v>par année</v>
      </c>
      <c r="BB7" s="293"/>
      <c r="BC7" s="156"/>
      <c r="BD7" s="109"/>
      <c r="BE7" s="109"/>
      <c r="BF7" s="319"/>
      <c r="BG7" s="314"/>
      <c r="BH7" s="319"/>
      <c r="BI7" s="156"/>
      <c r="BJ7" s="316" t="str">
        <f>'entete pret'!$E$5</f>
        <v>par année</v>
      </c>
      <c r="BK7" s="293"/>
      <c r="BL7" s="156"/>
      <c r="BM7" s="109"/>
      <c r="BR7" s="106"/>
      <c r="BU7" s="106"/>
      <c r="BZ7" s="106"/>
    </row>
    <row r="8" spans="1:110" ht="23.25" customHeight="1">
      <c r="A8" s="372">
        <v>23.25</v>
      </c>
      <c r="B8" s="109"/>
      <c r="C8" s="109"/>
      <c r="D8" s="85"/>
      <c r="E8" s="317" t="str">
        <f>'entete pret'!$B$6</f>
        <v>Durée du prêt</v>
      </c>
      <c r="F8" s="85"/>
      <c r="H8" s="699">
        <f>I8/12</f>
        <v>5</v>
      </c>
      <c r="I8" s="671">
        <v>60</v>
      </c>
      <c r="J8" s="318" t="str">
        <f>'entete pret'!$G$6</f>
        <v>mois</v>
      </c>
      <c r="K8" s="109"/>
      <c r="L8" s="109"/>
      <c r="M8" s="85"/>
      <c r="N8" s="317" t="str">
        <f>'entete pret'!$B$6</f>
        <v>Durée du prêt</v>
      </c>
      <c r="O8" s="85"/>
      <c r="P8" s="156"/>
      <c r="Q8" s="699">
        <f>R8/12</f>
        <v>5</v>
      </c>
      <c r="R8" s="671">
        <v>60</v>
      </c>
      <c r="S8" s="318" t="str">
        <f>'entete pret'!$G$6</f>
        <v>mois</v>
      </c>
      <c r="T8" s="109"/>
      <c r="U8" s="109"/>
      <c r="V8" s="85"/>
      <c r="W8" s="317" t="str">
        <f>'entete pret'!$B$6</f>
        <v>Durée du prêt</v>
      </c>
      <c r="X8" s="85"/>
      <c r="Y8" s="156"/>
      <c r="Z8" s="699">
        <f>AA8/12</f>
        <v>5</v>
      </c>
      <c r="AA8" s="671">
        <v>60</v>
      </c>
      <c r="AB8" s="318" t="str">
        <f>'entete pret'!$G$6</f>
        <v>mois</v>
      </c>
      <c r="AC8" s="109"/>
      <c r="AD8" s="109"/>
      <c r="AE8" s="156"/>
      <c r="AF8" s="156"/>
      <c r="AG8" s="156"/>
      <c r="AH8" s="156"/>
      <c r="AI8" s="156"/>
      <c r="AJ8" s="156"/>
      <c r="AK8" s="109"/>
      <c r="AL8" s="109"/>
      <c r="AM8" s="109"/>
      <c r="AN8" s="85"/>
      <c r="AO8" s="317" t="str">
        <f>'entete pret'!$B$6</f>
        <v>Durée du prêt</v>
      </c>
      <c r="AP8" s="85"/>
      <c r="AQ8" s="156"/>
      <c r="AR8" s="699">
        <f>AS8/12</f>
        <v>5</v>
      </c>
      <c r="AS8" s="671">
        <v>60</v>
      </c>
      <c r="AT8" s="318" t="str">
        <f>'entete pret'!$G$6</f>
        <v>mois</v>
      </c>
      <c r="AU8" s="109"/>
      <c r="AV8" s="109"/>
      <c r="AW8" s="85"/>
      <c r="AX8" s="317" t="str">
        <f>'entete pret'!$B$6</f>
        <v>Durée du prêt</v>
      </c>
      <c r="AY8" s="85"/>
      <c r="AZ8" s="156"/>
      <c r="BA8" s="699">
        <f>BB8/12</f>
        <v>5</v>
      </c>
      <c r="BB8" s="671">
        <v>60</v>
      </c>
      <c r="BC8" s="318" t="str">
        <f>'entete pret'!$G$6</f>
        <v>mois</v>
      </c>
      <c r="BD8" s="109"/>
      <c r="BE8" s="109"/>
      <c r="BF8" s="85"/>
      <c r="BG8" s="317" t="str">
        <f>'entete pret'!$B$6</f>
        <v>Durée du prêt</v>
      </c>
      <c r="BH8" s="85"/>
      <c r="BI8" s="156"/>
      <c r="BJ8" s="699">
        <f>BK8/12</f>
        <v>5</v>
      </c>
      <c r="BK8" s="671">
        <v>60</v>
      </c>
      <c r="BL8" s="318" t="str">
        <f>'entete pret'!$G$6</f>
        <v>mois</v>
      </c>
      <c r="BM8" s="109"/>
      <c r="BR8" s="106"/>
      <c r="BU8" s="106"/>
      <c r="BZ8" s="106"/>
    </row>
    <row r="9" spans="1:110" ht="23.25" customHeight="1">
      <c r="A9" s="372">
        <v>23.25</v>
      </c>
      <c r="B9" s="109"/>
      <c r="C9" s="109"/>
      <c r="D9" s="85"/>
      <c r="E9" s="85"/>
      <c r="F9" s="85"/>
      <c r="H9" s="316" t="str">
        <f>'entete pret'!$E$7</f>
        <v>années</v>
      </c>
      <c r="I9" s="321"/>
      <c r="J9" s="318"/>
      <c r="K9" s="109"/>
      <c r="L9" s="109"/>
      <c r="M9" s="85"/>
      <c r="N9" s="85"/>
      <c r="O9" s="85"/>
      <c r="P9" s="156"/>
      <c r="Q9" s="316" t="str">
        <f>'entete pret'!$E$7</f>
        <v>années</v>
      </c>
      <c r="R9" s="321"/>
      <c r="S9" s="318"/>
      <c r="T9" s="109"/>
      <c r="U9" s="109"/>
      <c r="V9" s="85"/>
      <c r="W9" s="85"/>
      <c r="X9" s="85"/>
      <c r="Y9" s="156"/>
      <c r="Z9" s="316" t="str">
        <f>'entete pret'!$E$7</f>
        <v>années</v>
      </c>
      <c r="AA9" s="321"/>
      <c r="AB9" s="318"/>
      <c r="AC9" s="109"/>
      <c r="AD9" s="109"/>
      <c r="AE9" s="156"/>
      <c r="AF9" s="156"/>
      <c r="AG9" s="156"/>
      <c r="AH9" s="156"/>
      <c r="AI9" s="156"/>
      <c r="AJ9" s="156"/>
      <c r="AK9" s="109"/>
      <c r="AL9" s="109"/>
      <c r="AM9" s="109"/>
      <c r="AN9" s="85"/>
      <c r="AO9" s="85"/>
      <c r="AP9" s="85"/>
      <c r="AQ9" s="156"/>
      <c r="AR9" s="316" t="str">
        <f>'entete pret'!$E$7</f>
        <v>années</v>
      </c>
      <c r="AS9" s="321"/>
      <c r="AT9" s="318"/>
      <c r="AU9" s="109"/>
      <c r="AV9" s="109"/>
      <c r="AW9" s="85"/>
      <c r="AX9" s="85"/>
      <c r="AY9" s="85"/>
      <c r="AZ9" s="156"/>
      <c r="BA9" s="316" t="str">
        <f>'entete pret'!$E$7</f>
        <v>années</v>
      </c>
      <c r="BB9" s="321"/>
      <c r="BC9" s="318"/>
      <c r="BD9" s="109"/>
      <c r="BE9" s="109"/>
      <c r="BF9" s="85"/>
      <c r="BG9" s="85"/>
      <c r="BH9" s="85"/>
      <c r="BI9" s="156"/>
      <c r="BJ9" s="316" t="str">
        <f>'entete pret'!$E$7</f>
        <v>années</v>
      </c>
      <c r="BK9" s="321"/>
      <c r="BL9" s="318"/>
      <c r="BM9" s="109"/>
      <c r="BR9" s="106"/>
      <c r="BU9" s="106"/>
      <c r="BZ9" s="106"/>
    </row>
    <row r="10" spans="1:110" ht="13" customHeight="1" thickBot="1">
      <c r="A10" s="372">
        <v>13</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56"/>
      <c r="AF10" s="156"/>
      <c r="AG10" s="156"/>
      <c r="AH10" s="156"/>
      <c r="AI10" s="156"/>
      <c r="AJ10" s="156"/>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R10" s="106"/>
      <c r="BU10" s="106"/>
      <c r="BZ10" s="106"/>
    </row>
    <row r="11" spans="1:110" ht="23.25" customHeight="1" thickTop="1">
      <c r="A11" s="372">
        <v>23.25</v>
      </c>
      <c r="B11" s="110"/>
      <c r="C11" s="110"/>
      <c r="E11" s="774" t="str">
        <f>'entete pret'!$B$9</f>
        <v>Type de moratoire en mois</v>
      </c>
      <c r="F11" s="774"/>
      <c r="G11" s="774"/>
      <c r="H11" s="774"/>
      <c r="I11" s="485" t="str">
        <f>'entete pret'!$F$9</f>
        <v>Période</v>
      </c>
      <c r="K11" s="110"/>
      <c r="L11" s="110"/>
      <c r="M11" s="156"/>
      <c r="N11" s="774" t="str">
        <f>'entete pret'!$B$9</f>
        <v>Type de moratoire en mois</v>
      </c>
      <c r="O11" s="774"/>
      <c r="P11" s="774"/>
      <c r="Q11" s="774"/>
      <c r="R11" s="485" t="str">
        <f>'entete pret'!$F$9</f>
        <v>Période</v>
      </c>
      <c r="S11" s="156"/>
      <c r="T11" s="110"/>
      <c r="U11" s="110"/>
      <c r="V11" s="156"/>
      <c r="W11" s="774" t="str">
        <f>'entete pret'!$B$9</f>
        <v>Type de moratoire en mois</v>
      </c>
      <c r="X11" s="774"/>
      <c r="Y11" s="774"/>
      <c r="Z11" s="774"/>
      <c r="AA11" s="485" t="str">
        <f>'entete pret'!$F$9</f>
        <v>Période</v>
      </c>
      <c r="AB11" s="156"/>
      <c r="AC11" s="110"/>
      <c r="AD11" s="110"/>
      <c r="AE11" s="762" t="s">
        <v>107</v>
      </c>
      <c r="AF11" s="776"/>
      <c r="AG11" s="776"/>
      <c r="AH11" s="777"/>
      <c r="AI11" s="304"/>
      <c r="AJ11" s="304"/>
      <c r="AK11" s="110"/>
      <c r="AL11" s="110"/>
      <c r="AM11" s="110"/>
      <c r="AN11" s="156"/>
      <c r="AO11" s="774" t="str">
        <f>'entete pret'!$B$9</f>
        <v>Type de moratoire en mois</v>
      </c>
      <c r="AP11" s="774"/>
      <c r="AQ11" s="774"/>
      <c r="AR11" s="774"/>
      <c r="AS11" s="485" t="str">
        <f>'entete pret'!$F$9</f>
        <v>Période</v>
      </c>
      <c r="AT11" s="156"/>
      <c r="AU11" s="110"/>
      <c r="AV11" s="110"/>
      <c r="AW11" s="156"/>
      <c r="AX11" s="774" t="str">
        <f>'entete pret'!$B$9</f>
        <v>Type de moratoire en mois</v>
      </c>
      <c r="AY11" s="774"/>
      <c r="AZ11" s="774"/>
      <c r="BA11" s="774"/>
      <c r="BB11" s="485" t="str">
        <f>'entete pret'!$F$9</f>
        <v>Période</v>
      </c>
      <c r="BC11" s="156"/>
      <c r="BD11" s="110"/>
      <c r="BE11" s="110"/>
      <c r="BF11" s="156"/>
      <c r="BG11" s="774" t="str">
        <f>'entete pret'!$B$9</f>
        <v>Type de moratoire en mois</v>
      </c>
      <c r="BH11" s="774"/>
      <c r="BI11" s="774"/>
      <c r="BJ11" s="774"/>
      <c r="BK11" s="485" t="str">
        <f>'entete pret'!$F$9</f>
        <v>Période</v>
      </c>
      <c r="BL11" s="156"/>
      <c r="BM11" s="110"/>
      <c r="BN11" s="775" t="s">
        <v>108</v>
      </c>
      <c r="BO11" s="776"/>
      <c r="BP11" s="776"/>
      <c r="BQ11" s="777"/>
      <c r="BR11" s="106"/>
      <c r="BU11" s="106"/>
      <c r="BV11" s="762" t="str">
        <f>PROPER(BN11) &amp; " AVANT démarage"</f>
        <v>Tableau Récapitulatif Des Prêts AVANT démarage</v>
      </c>
      <c r="BW11" s="763"/>
      <c r="BX11" s="764"/>
      <c r="BY11" s="674"/>
      <c r="BZ11" s="106"/>
    </row>
    <row r="12" spans="1:110" ht="23.25" customHeight="1">
      <c r="A12" s="372">
        <v>23.25</v>
      </c>
      <c r="B12" s="110"/>
      <c r="C12" s="110"/>
      <c r="E12" s="784" t="str">
        <f>'entete pret'!$C$10</f>
        <v>Congé d'intérét et moratoire de capital</v>
      </c>
      <c r="F12" s="784"/>
      <c r="G12" s="784"/>
      <c r="H12" s="486" t="str">
        <f>'entete pret'!$E$10</f>
        <v>Moratoire</v>
      </c>
      <c r="I12" s="487"/>
      <c r="J12" s="318" t="str">
        <f>'entete pret'!$G$6</f>
        <v>mois</v>
      </c>
      <c r="K12" s="110"/>
      <c r="L12" s="110"/>
      <c r="M12" s="156"/>
      <c r="N12" s="784" t="str">
        <f>'entete pret'!$C$10</f>
        <v>Congé d'intérét et moratoire de capital</v>
      </c>
      <c r="O12" s="784"/>
      <c r="P12" s="784"/>
      <c r="Q12" s="486" t="str">
        <f>'entete pret'!$E$10</f>
        <v>Moratoire</v>
      </c>
      <c r="R12" s="487"/>
      <c r="S12" s="318" t="str">
        <f>'entete pret'!$G$6</f>
        <v>mois</v>
      </c>
      <c r="T12" s="110"/>
      <c r="U12" s="110"/>
      <c r="V12" s="156"/>
      <c r="W12" s="784" t="str">
        <f>'entete pret'!$C$10</f>
        <v>Congé d'intérét et moratoire de capital</v>
      </c>
      <c r="X12" s="784"/>
      <c r="Y12" s="784"/>
      <c r="Z12" s="486" t="str">
        <f>'entete pret'!$E$10</f>
        <v>Moratoire</v>
      </c>
      <c r="AA12" s="487"/>
      <c r="AB12" s="318" t="str">
        <f>'entete pret'!$G$6</f>
        <v>mois</v>
      </c>
      <c r="AC12" s="110"/>
      <c r="AD12" s="110"/>
      <c r="AE12" s="778"/>
      <c r="AF12" s="779"/>
      <c r="AG12" s="779"/>
      <c r="AH12" s="780"/>
      <c r="AI12" s="304"/>
      <c r="AJ12" s="304"/>
      <c r="AK12" s="110"/>
      <c r="AL12" s="110"/>
      <c r="AM12" s="110"/>
      <c r="AN12" s="156"/>
      <c r="AO12" s="784" t="str">
        <f>'entete pret'!$C$10</f>
        <v>Congé d'intérét et moratoire de capital</v>
      </c>
      <c r="AP12" s="784"/>
      <c r="AQ12" s="784"/>
      <c r="AR12" s="486" t="str">
        <f>'entete pret'!$E$10</f>
        <v>Moratoire</v>
      </c>
      <c r="AS12" s="487"/>
      <c r="AT12" s="318" t="str">
        <f>'entete pret'!$G$6</f>
        <v>mois</v>
      </c>
      <c r="AU12" s="110"/>
      <c r="AV12" s="110"/>
      <c r="AW12" s="156"/>
      <c r="AX12" s="784" t="str">
        <f>'entete pret'!$C$10</f>
        <v>Congé d'intérét et moratoire de capital</v>
      </c>
      <c r="AY12" s="784"/>
      <c r="AZ12" s="784"/>
      <c r="BA12" s="486" t="str">
        <f>'entete pret'!$E$10</f>
        <v>Moratoire</v>
      </c>
      <c r="BB12" s="487"/>
      <c r="BC12" s="318" t="str">
        <f>'entete pret'!$G$6</f>
        <v>mois</v>
      </c>
      <c r="BD12" s="110"/>
      <c r="BE12" s="110"/>
      <c r="BF12" s="156"/>
      <c r="BG12" s="784" t="str">
        <f>'entete pret'!$C$10</f>
        <v>Congé d'intérét et moratoire de capital</v>
      </c>
      <c r="BH12" s="784"/>
      <c r="BI12" s="784"/>
      <c r="BJ12" s="486" t="str">
        <f>'entete pret'!$E$10</f>
        <v>Moratoire</v>
      </c>
      <c r="BK12" s="487"/>
      <c r="BL12" s="318" t="str">
        <f>'entete pret'!$G$6</f>
        <v>mois</v>
      </c>
      <c r="BM12" s="110"/>
      <c r="BN12" s="778"/>
      <c r="BO12" s="779"/>
      <c r="BP12" s="779"/>
      <c r="BQ12" s="780"/>
      <c r="BR12" s="106"/>
      <c r="BU12" s="106"/>
      <c r="BV12" s="765"/>
      <c r="BW12" s="766"/>
      <c r="BX12" s="767"/>
      <c r="BY12" s="674"/>
      <c r="BZ12" s="106"/>
    </row>
    <row r="13" spans="1:110" ht="23.25" customHeight="1">
      <c r="A13" s="372">
        <v>23.25</v>
      </c>
      <c r="B13" s="110"/>
      <c r="C13" s="110"/>
      <c r="E13" s="784" t="str">
        <f>'entete pret'!$C$11</f>
        <v>Moratoire capital et intéret ajoutés au capital</v>
      </c>
      <c r="F13" s="784"/>
      <c r="G13" s="784"/>
      <c r="H13" s="486" t="str">
        <f>'entete pret'!$E$11</f>
        <v>Moratoire</v>
      </c>
      <c r="I13" s="487"/>
      <c r="J13" s="318" t="str">
        <f>'entete pret'!$G$6</f>
        <v>mois</v>
      </c>
      <c r="K13" s="110"/>
      <c r="L13" s="110"/>
      <c r="M13" s="156"/>
      <c r="N13" s="784" t="str">
        <f>'entete pret'!$C$11</f>
        <v>Moratoire capital et intéret ajoutés au capital</v>
      </c>
      <c r="O13" s="784"/>
      <c r="P13" s="784"/>
      <c r="Q13" s="486" t="str">
        <f>'entete pret'!$E$11</f>
        <v>Moratoire</v>
      </c>
      <c r="R13" s="487"/>
      <c r="S13" s="318" t="str">
        <f>'entete pret'!$G$6</f>
        <v>mois</v>
      </c>
      <c r="T13" s="110"/>
      <c r="U13" s="110"/>
      <c r="V13" s="156"/>
      <c r="W13" s="784" t="str">
        <f>'entete pret'!$C$11</f>
        <v>Moratoire capital et intéret ajoutés au capital</v>
      </c>
      <c r="X13" s="784"/>
      <c r="Y13" s="784"/>
      <c r="Z13" s="486" t="str">
        <f>'entete pret'!$E$11</f>
        <v>Moratoire</v>
      </c>
      <c r="AA13" s="487"/>
      <c r="AB13" s="318" t="str">
        <f>'entete pret'!$G$6</f>
        <v>mois</v>
      </c>
      <c r="AC13" s="110"/>
      <c r="AD13" s="110"/>
      <c r="AE13" s="778"/>
      <c r="AF13" s="779"/>
      <c r="AG13" s="779"/>
      <c r="AH13" s="780"/>
      <c r="AI13" s="304"/>
      <c r="AJ13" s="304"/>
      <c r="AK13" s="110"/>
      <c r="AL13" s="110"/>
      <c r="AM13" s="110"/>
      <c r="AN13" s="156"/>
      <c r="AO13" s="784" t="str">
        <f>'entete pret'!$C$11</f>
        <v>Moratoire capital et intéret ajoutés au capital</v>
      </c>
      <c r="AP13" s="784"/>
      <c r="AQ13" s="784"/>
      <c r="AR13" s="486" t="str">
        <f>'entete pret'!$E$11</f>
        <v>Moratoire</v>
      </c>
      <c r="AS13" s="487"/>
      <c r="AT13" s="318" t="str">
        <f>'entete pret'!$G$6</f>
        <v>mois</v>
      </c>
      <c r="AU13" s="110"/>
      <c r="AV13" s="110"/>
      <c r="AW13" s="156"/>
      <c r="AX13" s="784" t="str">
        <f>'entete pret'!$C$11</f>
        <v>Moratoire capital et intéret ajoutés au capital</v>
      </c>
      <c r="AY13" s="784"/>
      <c r="AZ13" s="784"/>
      <c r="BA13" s="486" t="str">
        <f>'entete pret'!$E$11</f>
        <v>Moratoire</v>
      </c>
      <c r="BB13" s="487"/>
      <c r="BC13" s="318" t="str">
        <f>'entete pret'!$G$6</f>
        <v>mois</v>
      </c>
      <c r="BD13" s="110"/>
      <c r="BE13" s="110"/>
      <c r="BF13" s="156"/>
      <c r="BG13" s="784" t="str">
        <f>'entete pret'!$C$11</f>
        <v>Moratoire capital et intéret ajoutés au capital</v>
      </c>
      <c r="BH13" s="784"/>
      <c r="BI13" s="784"/>
      <c r="BJ13" s="486" t="str">
        <f>'entete pret'!$E$11</f>
        <v>Moratoire</v>
      </c>
      <c r="BK13" s="487"/>
      <c r="BL13" s="318" t="str">
        <f>'entete pret'!$G$6</f>
        <v>mois</v>
      </c>
      <c r="BM13" s="110"/>
      <c r="BN13" s="778"/>
      <c r="BO13" s="779"/>
      <c r="BP13" s="779"/>
      <c r="BQ13" s="780"/>
      <c r="BR13" s="106"/>
      <c r="BU13" s="106"/>
      <c r="BV13" s="765"/>
      <c r="BW13" s="766"/>
      <c r="BX13" s="767"/>
      <c r="BY13" s="674"/>
      <c r="BZ13" s="106"/>
    </row>
    <row r="14" spans="1:110" ht="23.25" customHeight="1">
      <c r="A14" s="372">
        <v>23.25</v>
      </c>
      <c r="B14" s="110"/>
      <c r="C14" s="110"/>
      <c r="E14" s="784" t="str">
        <f>'entete pret'!$C$12</f>
        <v>Moratoire capital et intéret ajoutés au 1er versement</v>
      </c>
      <c r="F14" s="784"/>
      <c r="G14" s="784"/>
      <c r="H14" s="486" t="str">
        <f>'entete pret'!$E$12</f>
        <v>Moratoire</v>
      </c>
      <c r="I14" s="391"/>
      <c r="J14" s="318" t="str">
        <f>'entete pret'!$G$6</f>
        <v>mois</v>
      </c>
      <c r="K14" s="110"/>
      <c r="L14" s="110"/>
      <c r="M14" s="156"/>
      <c r="N14" s="784" t="str">
        <f>'entete pret'!$C$12</f>
        <v>Moratoire capital et intéret ajoutés au 1er versement</v>
      </c>
      <c r="O14" s="784"/>
      <c r="P14" s="784"/>
      <c r="Q14" s="486" t="str">
        <f>'entete pret'!$E$12</f>
        <v>Moratoire</v>
      </c>
      <c r="R14" s="391"/>
      <c r="S14" s="318" t="str">
        <f>'entete pret'!$G$6</f>
        <v>mois</v>
      </c>
      <c r="T14" s="110"/>
      <c r="U14" s="110"/>
      <c r="V14" s="156"/>
      <c r="W14" s="784" t="str">
        <f>'entete pret'!$C$12</f>
        <v>Moratoire capital et intéret ajoutés au 1er versement</v>
      </c>
      <c r="X14" s="784"/>
      <c r="Y14" s="784"/>
      <c r="Z14" s="486" t="str">
        <f>'entete pret'!$E$12</f>
        <v>Moratoire</v>
      </c>
      <c r="AA14" s="391"/>
      <c r="AB14" s="318" t="str">
        <f>'entete pret'!$G$6</f>
        <v>mois</v>
      </c>
      <c r="AC14" s="110"/>
      <c r="AD14" s="110"/>
      <c r="AE14" s="778"/>
      <c r="AF14" s="779"/>
      <c r="AG14" s="779"/>
      <c r="AH14" s="780"/>
      <c r="AI14" s="304"/>
      <c r="AJ14" s="304"/>
      <c r="AK14" s="110"/>
      <c r="AL14" s="110"/>
      <c r="AM14" s="110"/>
      <c r="AN14" s="156"/>
      <c r="AO14" s="784" t="str">
        <f>'entete pret'!$C$12</f>
        <v>Moratoire capital et intéret ajoutés au 1er versement</v>
      </c>
      <c r="AP14" s="784"/>
      <c r="AQ14" s="784"/>
      <c r="AR14" s="486" t="str">
        <f>'entete pret'!$E$12</f>
        <v>Moratoire</v>
      </c>
      <c r="AS14" s="391"/>
      <c r="AT14" s="318" t="str">
        <f>'entete pret'!$G$6</f>
        <v>mois</v>
      </c>
      <c r="AU14" s="110"/>
      <c r="AV14" s="110"/>
      <c r="AW14" s="156"/>
      <c r="AX14" s="784" t="str">
        <f>'entete pret'!$C$12</f>
        <v>Moratoire capital et intéret ajoutés au 1er versement</v>
      </c>
      <c r="AY14" s="784"/>
      <c r="AZ14" s="784"/>
      <c r="BA14" s="486" t="str">
        <f>'entete pret'!$E$12</f>
        <v>Moratoire</v>
      </c>
      <c r="BB14" s="391"/>
      <c r="BC14" s="318" t="str">
        <f>'entete pret'!$G$6</f>
        <v>mois</v>
      </c>
      <c r="BD14" s="110"/>
      <c r="BE14" s="110"/>
      <c r="BF14" s="156"/>
      <c r="BG14" s="784" t="str">
        <f>'entete pret'!$C$12</f>
        <v>Moratoire capital et intéret ajoutés au 1er versement</v>
      </c>
      <c r="BH14" s="784"/>
      <c r="BI14" s="784"/>
      <c r="BJ14" s="486" t="str">
        <f>'entete pret'!$E$12</f>
        <v>Moratoire</v>
      </c>
      <c r="BK14" s="391"/>
      <c r="BL14" s="318" t="str">
        <f>'entete pret'!$G$6</f>
        <v>mois</v>
      </c>
      <c r="BM14" s="110"/>
      <c r="BN14" s="778"/>
      <c r="BO14" s="779"/>
      <c r="BP14" s="779"/>
      <c r="BQ14" s="780"/>
      <c r="BR14" s="106"/>
      <c r="BU14" s="106"/>
      <c r="BV14" s="765"/>
      <c r="BW14" s="766"/>
      <c r="BX14" s="767"/>
      <c r="BY14" s="674"/>
      <c r="BZ14" s="106"/>
      <c r="DD14"/>
      <c r="DE14"/>
      <c r="DF14"/>
    </row>
    <row r="15" spans="1:110" ht="23.25" customHeight="1" thickBot="1">
      <c r="A15" s="372">
        <v>23.25</v>
      </c>
      <c r="B15" s="110"/>
      <c r="C15" s="110"/>
      <c r="E15" s="784" t="str">
        <f>'entete pret'!$C$13</f>
        <v>Moratoire de capital</v>
      </c>
      <c r="F15" s="784"/>
      <c r="G15" s="784"/>
      <c r="H15" s="486" t="str">
        <f>'entete pret'!$E$13</f>
        <v>Moratoire</v>
      </c>
      <c r="I15" s="487"/>
      <c r="J15" s="318" t="str">
        <f>'entete pret'!$G$6</f>
        <v>mois</v>
      </c>
      <c r="K15" s="110"/>
      <c r="L15" s="110"/>
      <c r="M15" s="156"/>
      <c r="N15" s="784" t="str">
        <f>'entete pret'!$C$13</f>
        <v>Moratoire de capital</v>
      </c>
      <c r="O15" s="784"/>
      <c r="P15" s="784"/>
      <c r="Q15" s="486" t="str">
        <f>'entete pret'!$E$13</f>
        <v>Moratoire</v>
      </c>
      <c r="R15" s="487"/>
      <c r="S15" s="318" t="str">
        <f>'entete pret'!$G$6</f>
        <v>mois</v>
      </c>
      <c r="T15" s="110"/>
      <c r="U15" s="110"/>
      <c r="V15" s="156"/>
      <c r="W15" s="784" t="str">
        <f>'entete pret'!$C$13</f>
        <v>Moratoire de capital</v>
      </c>
      <c r="X15" s="784"/>
      <c r="Y15" s="784"/>
      <c r="Z15" s="486" t="str">
        <f>'entete pret'!$E$13</f>
        <v>Moratoire</v>
      </c>
      <c r="AA15" s="487"/>
      <c r="AB15" s="318" t="str">
        <f>'entete pret'!$G$6</f>
        <v>mois</v>
      </c>
      <c r="AC15" s="110"/>
      <c r="AD15" s="110"/>
      <c r="AE15" s="781"/>
      <c r="AF15" s="782"/>
      <c r="AG15" s="782"/>
      <c r="AH15" s="783"/>
      <c r="AI15" s="304"/>
      <c r="AJ15" s="304"/>
      <c r="AK15" s="110"/>
      <c r="AL15" s="110"/>
      <c r="AM15" s="110"/>
      <c r="AN15" s="156"/>
      <c r="AO15" s="784" t="str">
        <f>'entete pret'!$C$13</f>
        <v>Moratoire de capital</v>
      </c>
      <c r="AP15" s="784"/>
      <c r="AQ15" s="784"/>
      <c r="AR15" s="486" t="str">
        <f>'entete pret'!$E$13</f>
        <v>Moratoire</v>
      </c>
      <c r="AS15" s="487"/>
      <c r="AT15" s="318" t="str">
        <f>'entete pret'!$G$6</f>
        <v>mois</v>
      </c>
      <c r="AU15" s="110"/>
      <c r="AV15" s="110"/>
      <c r="AW15" s="156"/>
      <c r="AX15" s="784" t="str">
        <f>'entete pret'!$C$13</f>
        <v>Moratoire de capital</v>
      </c>
      <c r="AY15" s="784"/>
      <c r="AZ15" s="784"/>
      <c r="BA15" s="486" t="str">
        <f>'entete pret'!$E$13</f>
        <v>Moratoire</v>
      </c>
      <c r="BB15" s="487"/>
      <c r="BC15" s="318" t="str">
        <f>'entete pret'!$G$6</f>
        <v>mois</v>
      </c>
      <c r="BD15" s="110"/>
      <c r="BE15" s="110"/>
      <c r="BF15" s="156"/>
      <c r="BG15" s="784" t="str">
        <f>'entete pret'!$C$13</f>
        <v>Moratoire de capital</v>
      </c>
      <c r="BH15" s="784"/>
      <c r="BI15" s="784"/>
      <c r="BJ15" s="486" t="str">
        <f>'entete pret'!$E$13</f>
        <v>Moratoire</v>
      </c>
      <c r="BK15" s="487"/>
      <c r="BL15" s="318" t="str">
        <f>'entete pret'!$G$6</f>
        <v>mois</v>
      </c>
      <c r="BM15" s="110"/>
      <c r="BN15" s="781"/>
      <c r="BO15" s="782"/>
      <c r="BP15" s="782"/>
      <c r="BQ15" s="783"/>
      <c r="BR15" s="106"/>
      <c r="BU15" s="106"/>
      <c r="BV15" s="768"/>
      <c r="BW15" s="769"/>
      <c r="BX15" s="770"/>
      <c r="BY15" s="674"/>
      <c r="BZ15" s="106"/>
      <c r="DD15"/>
      <c r="DE15"/>
      <c r="DF15"/>
    </row>
    <row r="16" spans="1:110" ht="23.25" hidden="1" customHeight="1" thickBot="1">
      <c r="A16" s="372">
        <v>0</v>
      </c>
      <c r="B16" s="110"/>
      <c r="C16" s="110"/>
      <c r="D16" s="786" t="str">
        <f>'entete pret'!$A$14</f>
        <v>Versement mensuel</v>
      </c>
      <c r="E16" s="786"/>
      <c r="F16" s="786"/>
      <c r="G16" s="786"/>
      <c r="H16" s="786"/>
      <c r="I16" s="326">
        <f>emp1_vers</f>
        <v>0</v>
      </c>
      <c r="K16" s="110"/>
      <c r="L16" s="110"/>
      <c r="M16" s="786" t="str">
        <f>'entete pret'!$A$14</f>
        <v>Versement mensuel</v>
      </c>
      <c r="N16" s="786"/>
      <c r="O16" s="786"/>
      <c r="P16" s="786"/>
      <c r="Q16" s="786"/>
      <c r="R16" s="326">
        <f>emp2_vers</f>
        <v>0</v>
      </c>
      <c r="S16" s="156"/>
      <c r="T16" s="110"/>
      <c r="U16" s="110"/>
      <c r="V16" s="786" t="str">
        <f>'entete pret'!$A$14</f>
        <v>Versement mensuel</v>
      </c>
      <c r="W16" s="786"/>
      <c r="X16" s="786"/>
      <c r="Y16" s="786"/>
      <c r="Z16" s="786"/>
      <c r="AA16" s="326">
        <f>emp3_vers</f>
        <v>0</v>
      </c>
      <c r="AB16" s="156"/>
      <c r="AC16" s="110"/>
      <c r="AD16" s="110"/>
      <c r="AE16" s="304"/>
      <c r="AF16" s="304"/>
      <c r="AG16" s="304"/>
      <c r="AH16" s="304"/>
      <c r="AI16" s="304"/>
      <c r="AJ16" s="304"/>
      <c r="AK16" s="110"/>
      <c r="AL16" s="110"/>
      <c r="AM16" s="110"/>
      <c r="AN16" s="786" t="str">
        <f>'entete pret'!$A$14</f>
        <v>Versement mensuel</v>
      </c>
      <c r="AO16" s="786"/>
      <c r="AP16" s="786"/>
      <c r="AQ16" s="786"/>
      <c r="AR16" s="786"/>
      <c r="AS16" s="326">
        <f>emp4_vers</f>
        <v>0</v>
      </c>
      <c r="AT16" s="156"/>
      <c r="AU16" s="110"/>
      <c r="AV16" s="110"/>
      <c r="AW16" s="786" t="str">
        <f>'entete pret'!$A$14</f>
        <v>Versement mensuel</v>
      </c>
      <c r="AX16" s="786"/>
      <c r="AY16" s="786"/>
      <c r="AZ16" s="786"/>
      <c r="BA16" s="786"/>
      <c r="BB16" s="326">
        <f>emp5_vers</f>
        <v>0</v>
      </c>
      <c r="BC16" s="156"/>
      <c r="BD16" s="110"/>
      <c r="BE16" s="110"/>
      <c r="BF16" s="786" t="str">
        <f>'entete pret'!$A$14</f>
        <v>Versement mensuel</v>
      </c>
      <c r="BG16" s="786"/>
      <c r="BH16" s="786"/>
      <c r="BI16" s="786"/>
      <c r="BJ16" s="786"/>
      <c r="BK16" s="326">
        <f>emp6_vers</f>
        <v>0</v>
      </c>
      <c r="BL16" s="156"/>
      <c r="BM16" s="110"/>
      <c r="BN16" s="304"/>
      <c r="BO16" s="304"/>
      <c r="BP16" s="304"/>
      <c r="BQ16" s="304"/>
      <c r="BR16" s="106"/>
      <c r="BU16" s="106"/>
      <c r="BZ16" s="106"/>
      <c r="DD16"/>
      <c r="DE16"/>
      <c r="DF16"/>
    </row>
    <row r="17" spans="1:110" ht="15" hidden="1" customHeight="1" thickTop="1">
      <c r="A17" s="298">
        <v>0</v>
      </c>
      <c r="B17" s="110"/>
      <c r="C17" s="110"/>
      <c r="E17" s="787"/>
      <c r="F17" s="787"/>
      <c r="G17" s="787"/>
      <c r="H17" s="787"/>
      <c r="I17" s="787"/>
      <c r="K17" s="110"/>
      <c r="L17" s="110"/>
      <c r="M17" s="156"/>
      <c r="N17" s="787"/>
      <c r="O17" s="787"/>
      <c r="P17" s="787"/>
      <c r="Q17" s="787"/>
      <c r="R17" s="787"/>
      <c r="S17" s="156"/>
      <c r="T17" s="110"/>
      <c r="U17" s="110"/>
      <c r="V17" s="156"/>
      <c r="W17" s="787"/>
      <c r="X17" s="787"/>
      <c r="Y17" s="787"/>
      <c r="Z17" s="787"/>
      <c r="AA17" s="787"/>
      <c r="AB17" s="156"/>
      <c r="AC17" s="110"/>
      <c r="AD17" s="110"/>
      <c r="AE17" s="304"/>
      <c r="AF17" s="304"/>
      <c r="AG17" s="304"/>
      <c r="AH17" s="304"/>
      <c r="AI17" s="304"/>
      <c r="AJ17" s="304"/>
      <c r="AK17" s="110"/>
      <c r="AL17" s="110"/>
      <c r="AM17" s="110"/>
      <c r="AN17" s="156"/>
      <c r="AO17" s="787"/>
      <c r="AP17" s="787"/>
      <c r="AQ17" s="787"/>
      <c r="AR17" s="787"/>
      <c r="AS17" s="787"/>
      <c r="AT17" s="156"/>
      <c r="AU17" s="110"/>
      <c r="AV17" s="110"/>
      <c r="AW17" s="156"/>
      <c r="AX17" s="787"/>
      <c r="AY17" s="787"/>
      <c r="AZ17" s="787"/>
      <c r="BA17" s="787"/>
      <c r="BB17" s="787"/>
      <c r="BC17" s="156"/>
      <c r="BD17" s="110"/>
      <c r="BE17" s="110"/>
      <c r="BF17" s="156"/>
      <c r="BG17" s="787"/>
      <c r="BH17" s="787"/>
      <c r="BI17" s="787"/>
      <c r="BJ17" s="787"/>
      <c r="BK17" s="787"/>
      <c r="BL17" s="156"/>
      <c r="BM17" s="110"/>
      <c r="BN17" s="304"/>
      <c r="BO17" s="304"/>
      <c r="BP17" s="304"/>
      <c r="BQ17" s="304"/>
      <c r="BR17" s="106"/>
      <c r="BU17" s="106"/>
      <c r="BZ17" s="106"/>
      <c r="DD17"/>
      <c r="DE17"/>
      <c r="DF17"/>
    </row>
    <row r="18" spans="1:110" ht="15" hidden="1" customHeight="1" thickTop="1">
      <c r="A18" s="298">
        <v>0</v>
      </c>
      <c r="B18" s="110"/>
      <c r="C18" s="110"/>
      <c r="K18" s="110"/>
      <c r="L18" s="110"/>
      <c r="T18" s="110"/>
      <c r="U18" s="110"/>
      <c r="AC18" s="110"/>
      <c r="AD18" s="110"/>
      <c r="AE18" s="304"/>
      <c r="AF18" s="304"/>
      <c r="AG18" s="304"/>
      <c r="AH18" s="304"/>
      <c r="AI18" s="304"/>
      <c r="AJ18" s="304"/>
      <c r="AK18" s="110"/>
      <c r="AL18" s="110"/>
      <c r="AM18" s="110"/>
      <c r="AN18" s="156"/>
      <c r="AO18" s="374"/>
      <c r="AP18" s="374"/>
      <c r="AQ18" s="374"/>
      <c r="AR18" s="374"/>
      <c r="AS18" s="374"/>
      <c r="AT18" s="156"/>
      <c r="AU18" s="110"/>
      <c r="AV18" s="110"/>
      <c r="BD18" s="110"/>
      <c r="BE18" s="110"/>
      <c r="BF18" s="156"/>
      <c r="BG18" s="374"/>
      <c r="BH18" s="374"/>
      <c r="BI18" s="374"/>
      <c r="BJ18" s="374"/>
      <c r="BK18" s="374"/>
      <c r="BL18" s="156"/>
      <c r="BM18" s="110"/>
      <c r="BN18" s="304"/>
      <c r="BO18" s="304"/>
      <c r="BP18" s="304"/>
      <c r="BQ18" s="304"/>
      <c r="BR18" s="106"/>
      <c r="BU18" s="106"/>
      <c r="BZ18" s="106"/>
      <c r="DD18"/>
      <c r="DE18"/>
      <c r="DF18"/>
    </row>
    <row r="19" spans="1:110" ht="15" hidden="1" customHeight="1" thickTop="1">
      <c r="A19" s="298">
        <v>0</v>
      </c>
      <c r="B19" s="110"/>
      <c r="C19" s="110"/>
      <c r="K19" s="110"/>
      <c r="L19" s="110"/>
      <c r="T19" s="110"/>
      <c r="U19" s="110"/>
      <c r="AC19" s="110"/>
      <c r="AD19" s="110"/>
      <c r="AE19" s="304"/>
      <c r="AF19" s="304"/>
      <c r="AG19" s="304"/>
      <c r="AH19" s="304"/>
      <c r="AI19" s="304"/>
      <c r="AJ19" s="304"/>
      <c r="AK19" s="110"/>
      <c r="AL19" s="110"/>
      <c r="AM19" s="110"/>
      <c r="AU19" s="110"/>
      <c r="AV19" s="110"/>
      <c r="BD19" s="110"/>
      <c r="BE19" s="110"/>
      <c r="BM19" s="110"/>
      <c r="BN19" s="304"/>
      <c r="BO19" s="304"/>
      <c r="BP19" s="304"/>
      <c r="BQ19" s="304"/>
      <c r="BR19" s="106"/>
      <c r="BU19" s="106"/>
      <c r="BZ19" s="106"/>
    </row>
    <row r="20" spans="1:110" ht="15" hidden="1" customHeight="1" thickTop="1">
      <c r="A20" s="298">
        <v>0</v>
      </c>
      <c r="B20" s="110"/>
      <c r="C20" s="110"/>
      <c r="K20" s="110"/>
      <c r="L20" s="110"/>
      <c r="T20" s="110"/>
      <c r="U20" s="110"/>
      <c r="AC20" s="110"/>
      <c r="AD20" s="110"/>
      <c r="AE20" s="304"/>
      <c r="AF20" s="304"/>
      <c r="AG20" s="304"/>
      <c r="AH20" s="304"/>
      <c r="AI20" s="304"/>
      <c r="AJ20" s="304"/>
      <c r="AK20" s="110"/>
      <c r="AL20" s="110"/>
      <c r="AM20" s="110"/>
      <c r="AU20" s="110"/>
      <c r="AV20" s="110"/>
      <c r="BD20" s="110"/>
      <c r="BE20" s="110"/>
      <c r="BM20" s="110"/>
      <c r="BN20" s="304"/>
      <c r="BO20" s="304"/>
      <c r="BP20" s="304"/>
      <c r="BQ20" s="304"/>
      <c r="BR20" s="106"/>
      <c r="BU20" s="106"/>
      <c r="BZ20" s="106"/>
    </row>
    <row r="21" spans="1:110" ht="15" hidden="1" customHeight="1" thickTop="1">
      <c r="A21" s="298">
        <v>0</v>
      </c>
      <c r="B21" s="110"/>
      <c r="C21" s="110"/>
      <c r="K21" s="110"/>
      <c r="L21" s="110"/>
      <c r="T21" s="110"/>
      <c r="U21" s="110"/>
      <c r="AC21" s="110"/>
      <c r="AD21" s="110"/>
      <c r="AE21" s="304"/>
      <c r="AF21" s="304"/>
      <c r="AG21" s="304"/>
      <c r="AH21" s="304"/>
      <c r="AI21" s="304"/>
      <c r="AJ21" s="304"/>
      <c r="AK21" s="110"/>
      <c r="AL21" s="110"/>
      <c r="AM21" s="110"/>
      <c r="AU21" s="110"/>
      <c r="AV21" s="110"/>
      <c r="BD21" s="110"/>
      <c r="BE21" s="110"/>
      <c r="BM21" s="110"/>
      <c r="BN21" s="304"/>
      <c r="BO21" s="304"/>
      <c r="BP21" s="304"/>
      <c r="BQ21" s="304"/>
      <c r="BR21" s="106"/>
      <c r="BU21" s="106"/>
      <c r="BZ21" s="106"/>
    </row>
    <row r="22" spans="1:110" ht="15" hidden="1" customHeight="1" thickTop="1">
      <c r="A22" s="298">
        <v>0</v>
      </c>
      <c r="B22" s="110"/>
      <c r="C22" s="110"/>
      <c r="K22" s="110"/>
      <c r="L22" s="110"/>
      <c r="T22" s="110"/>
      <c r="U22" s="110"/>
      <c r="AC22" s="110"/>
      <c r="AD22" s="110"/>
      <c r="AE22" s="304"/>
      <c r="AF22" s="304"/>
      <c r="AG22" s="304"/>
      <c r="AH22" s="304"/>
      <c r="AI22" s="304"/>
      <c r="AJ22" s="304"/>
      <c r="AK22" s="110"/>
      <c r="AL22" s="110"/>
      <c r="AM22" s="110"/>
      <c r="AU22" s="110"/>
      <c r="AV22" s="110"/>
      <c r="BD22" s="110"/>
      <c r="BE22" s="110"/>
      <c r="BM22" s="110"/>
      <c r="BN22" s="304"/>
      <c r="BO22" s="304"/>
      <c r="BP22" s="304"/>
      <c r="BQ22" s="304"/>
      <c r="BR22" s="106"/>
      <c r="BU22" s="106"/>
      <c r="BZ22" s="106"/>
    </row>
    <row r="23" spans="1:110" ht="15" hidden="1" customHeight="1" thickTop="1">
      <c r="A23" s="298">
        <v>0</v>
      </c>
      <c r="B23" s="110"/>
      <c r="C23" s="110"/>
      <c r="K23" s="110"/>
      <c r="L23" s="110"/>
      <c r="T23" s="110"/>
      <c r="U23" s="110"/>
      <c r="AC23" s="110"/>
      <c r="AD23" s="110"/>
      <c r="AE23" s="91"/>
      <c r="AF23" s="82"/>
      <c r="AG23" s="82"/>
      <c r="AH23" s="82"/>
      <c r="AI23" s="82"/>
      <c r="AJ23" s="82"/>
      <c r="AK23" s="110"/>
      <c r="AL23" s="110"/>
      <c r="AM23" s="110"/>
      <c r="AU23" s="110"/>
      <c r="AV23" s="110"/>
      <c r="BD23" s="110"/>
      <c r="BE23" s="110"/>
      <c r="BM23" s="110"/>
      <c r="BN23" s="91"/>
      <c r="BO23" s="82"/>
      <c r="BP23" s="82"/>
      <c r="BQ23" s="82"/>
      <c r="BR23" s="106"/>
      <c r="BU23" s="106"/>
      <c r="BZ23" s="106"/>
    </row>
    <row r="24" spans="1:110" ht="15" hidden="1" customHeight="1">
      <c r="A24" s="298">
        <v>0</v>
      </c>
      <c r="CD24" s="156">
        <f>emp1_debut</f>
        <v>2</v>
      </c>
      <c r="CE24" s="156">
        <f>emp1_debut</f>
        <v>2</v>
      </c>
      <c r="CF24" s="156">
        <f>emp1_debut</f>
        <v>2</v>
      </c>
      <c r="CH24" s="156">
        <f>emp2_debut</f>
        <v>2</v>
      </c>
      <c r="CI24" s="156">
        <f>emp2_debut</f>
        <v>2</v>
      </c>
      <c r="CJ24" s="156">
        <f>emp2_debut</f>
        <v>2</v>
      </c>
      <c r="CL24" s="156">
        <f>emp3_debut</f>
        <v>2</v>
      </c>
      <c r="CM24" s="156">
        <f>emp3_debut</f>
        <v>2</v>
      </c>
      <c r="CN24" s="156">
        <f>emp3_debut</f>
        <v>2</v>
      </c>
      <c r="CP24" s="156">
        <f>emp4_debut</f>
        <v>2</v>
      </c>
      <c r="CQ24" s="156">
        <f>emp4_debut</f>
        <v>2</v>
      </c>
      <c r="CR24" s="156">
        <f>emp4_debut</f>
        <v>2</v>
      </c>
      <c r="CT24" s="156">
        <f>emp5_debut</f>
        <v>2</v>
      </c>
      <c r="CU24" s="156">
        <f>emp5_debut</f>
        <v>2</v>
      </c>
      <c r="CV24" s="156">
        <f>emp5_debut</f>
        <v>2</v>
      </c>
      <c r="CX24" s="156">
        <f>emp6_debut</f>
        <v>2</v>
      </c>
      <c r="CY24" s="156">
        <f>emp6_debut</f>
        <v>2</v>
      </c>
      <c r="CZ24" s="156">
        <f>emp6_debut</f>
        <v>2</v>
      </c>
    </row>
    <row r="25" spans="1:110" ht="15" customHeight="1" thickTop="1">
      <c r="A25" s="372">
        <v>15</v>
      </c>
      <c r="B25" s="106"/>
      <c r="C25" s="106"/>
      <c r="D25" s="488" t="s">
        <v>109</v>
      </c>
      <c r="E25" s="785" t="str">
        <f>IF(empr_cal!J2+empr_cal!J3+empr_cal!J5+empr_cal!J4&gt;1,'entete pret'!$B$15,"")</f>
        <v/>
      </c>
      <c r="F25" s="785"/>
      <c r="G25" s="785"/>
      <c r="H25" s="785"/>
      <c r="I25" s="82"/>
      <c r="K25" s="106"/>
      <c r="L25" s="106"/>
      <c r="M25" s="488" t="s">
        <v>109</v>
      </c>
      <c r="N25" s="785" t="str">
        <f>IF(empr_cal!X2+empr_cal!X3+empr_cal!X5+empr_cal!X4&gt;1,'entete pret'!$B$15,"")</f>
        <v/>
      </c>
      <c r="O25" s="785"/>
      <c r="P25" s="785"/>
      <c r="Q25" s="785"/>
      <c r="R25" s="82"/>
      <c r="S25" s="156"/>
      <c r="T25" s="106"/>
      <c r="U25" s="106"/>
      <c r="V25" s="488" t="s">
        <v>109</v>
      </c>
      <c r="W25" s="785" t="str">
        <f>IF(empr_cal!AL2+empr_cal!AL3+empr_cal!AL5+empr_cal!AL4&gt;1,'entete pret'!$B$15,"")</f>
        <v/>
      </c>
      <c r="X25" s="785"/>
      <c r="Y25" s="785"/>
      <c r="Z25" s="785"/>
      <c r="AA25" s="82"/>
      <c r="AB25" s="156"/>
      <c r="AC25" s="106"/>
      <c r="AD25" s="106"/>
      <c r="AE25" s="84"/>
      <c r="AF25" s="489" t="s">
        <v>110</v>
      </c>
      <c r="AG25" s="489" t="s">
        <v>110</v>
      </c>
      <c r="AH25" s="489" t="s">
        <v>110</v>
      </c>
      <c r="AI25" s="397"/>
      <c r="AJ25" s="397"/>
      <c r="AK25" s="106"/>
      <c r="AL25" s="106"/>
      <c r="AM25" s="106"/>
      <c r="AN25" s="488" t="s">
        <v>109</v>
      </c>
      <c r="AO25" s="785" t="str">
        <f>IF(empr_cal!AZ2+empr_cal!AZ3+empr_cal!AZ5+empr_cal!AZ4&gt;1,'entete pret'!$B$15,"")</f>
        <v/>
      </c>
      <c r="AP25" s="785"/>
      <c r="AQ25" s="785"/>
      <c r="AR25" s="785"/>
      <c r="AS25" s="82"/>
      <c r="AT25" s="156"/>
      <c r="AU25" s="106"/>
      <c r="AV25" s="106"/>
      <c r="AW25" s="488" t="s">
        <v>109</v>
      </c>
      <c r="AX25" s="785" t="str">
        <f>IF(empr_cal!BN2+empr_cal!BN3+empr_cal!BN5+empr_cal!BN4&gt;1,'entete pret'!$B$15,"")</f>
        <v/>
      </c>
      <c r="AY25" s="785"/>
      <c r="AZ25" s="785"/>
      <c r="BA25" s="785"/>
      <c r="BB25" s="82"/>
      <c r="BC25" s="156"/>
      <c r="BD25" s="106"/>
      <c r="BE25" s="106"/>
      <c r="BF25" s="488" t="s">
        <v>109</v>
      </c>
      <c r="BG25" s="785" t="str">
        <f>IF(empr_cal!CB2+empr_cal!CB3+empr_cal!CB5+empr_cal!CB4&gt;1,'entete pret'!$B$15,"")</f>
        <v/>
      </c>
      <c r="BH25" s="785"/>
      <c r="BI25" s="785"/>
      <c r="BJ25" s="785"/>
      <c r="BK25" s="82"/>
      <c r="BL25" s="156"/>
      <c r="BM25" s="106"/>
      <c r="BN25" s="84"/>
      <c r="BO25" s="675" t="s">
        <v>110</v>
      </c>
      <c r="BP25" s="675" t="s">
        <v>110</v>
      </c>
      <c r="BQ25" s="675" t="s">
        <v>110</v>
      </c>
      <c r="BR25" s="106"/>
      <c r="BU25" s="106"/>
      <c r="BV25" s="84"/>
      <c r="BW25" s="676" t="s">
        <v>21</v>
      </c>
      <c r="BX25" s="676" t="s">
        <v>21</v>
      </c>
      <c r="BY25" s="675" t="s">
        <v>110</v>
      </c>
      <c r="BZ25" s="106"/>
    </row>
    <row r="26" spans="1:110" ht="23.25" customHeight="1">
      <c r="A26" s="372">
        <v>23.25</v>
      </c>
      <c r="B26" s="106"/>
      <c r="C26" s="106"/>
      <c r="D26" s="328" t="s">
        <v>111</v>
      </c>
      <c r="E26" s="490" t="s">
        <v>112</v>
      </c>
      <c r="F26" s="491" t="s">
        <v>113</v>
      </c>
      <c r="G26" s="491" t="s">
        <v>114</v>
      </c>
      <c r="H26" s="491" t="s">
        <v>115</v>
      </c>
      <c r="I26" s="491" t="s">
        <v>116</v>
      </c>
      <c r="K26" s="106"/>
      <c r="L26" s="106"/>
      <c r="M26" s="328" t="s">
        <v>111</v>
      </c>
      <c r="N26" s="490" t="s">
        <v>112</v>
      </c>
      <c r="O26" s="491" t="s">
        <v>113</v>
      </c>
      <c r="P26" s="491" t="s">
        <v>114</v>
      </c>
      <c r="Q26" s="491" t="s">
        <v>115</v>
      </c>
      <c r="R26" s="491" t="s">
        <v>116</v>
      </c>
      <c r="S26" s="156"/>
      <c r="T26" s="106"/>
      <c r="U26" s="106"/>
      <c r="V26" s="328" t="s">
        <v>111</v>
      </c>
      <c r="W26" s="490" t="s">
        <v>112</v>
      </c>
      <c r="X26" s="491" t="s">
        <v>113</v>
      </c>
      <c r="Y26" s="491" t="s">
        <v>114</v>
      </c>
      <c r="Z26" s="491" t="s">
        <v>115</v>
      </c>
      <c r="AA26" s="491" t="s">
        <v>116</v>
      </c>
      <c r="AB26" s="156"/>
      <c r="AC26" s="106"/>
      <c r="AD26" s="106"/>
      <c r="AE26" s="492" t="s">
        <v>117</v>
      </c>
      <c r="AF26" s="289" t="s">
        <v>118</v>
      </c>
      <c r="AG26" s="289" t="s">
        <v>115</v>
      </c>
      <c r="AH26" s="289" t="s">
        <v>119</v>
      </c>
      <c r="AI26" s="84"/>
      <c r="AJ26" s="84"/>
      <c r="AK26" s="106"/>
      <c r="AL26" s="106"/>
      <c r="AM26" s="106"/>
      <c r="AN26" s="328" t="s">
        <v>111</v>
      </c>
      <c r="AO26" s="490" t="s">
        <v>112</v>
      </c>
      <c r="AP26" s="491" t="s">
        <v>113</v>
      </c>
      <c r="AQ26" s="491" t="s">
        <v>114</v>
      </c>
      <c r="AR26" s="491" t="s">
        <v>115</v>
      </c>
      <c r="AS26" s="491" t="s">
        <v>116</v>
      </c>
      <c r="AT26" s="156"/>
      <c r="AU26" s="106"/>
      <c r="AV26" s="106"/>
      <c r="AW26" s="328" t="s">
        <v>111</v>
      </c>
      <c r="AX26" s="490" t="s">
        <v>112</v>
      </c>
      <c r="AY26" s="491" t="s">
        <v>113</v>
      </c>
      <c r="AZ26" s="491" t="s">
        <v>114</v>
      </c>
      <c r="BA26" s="491" t="s">
        <v>115</v>
      </c>
      <c r="BB26" s="491" t="s">
        <v>116</v>
      </c>
      <c r="BC26" s="156"/>
      <c r="BD26" s="106"/>
      <c r="BE26" s="106"/>
      <c r="BF26" s="328" t="s">
        <v>111</v>
      </c>
      <c r="BG26" s="490" t="s">
        <v>112</v>
      </c>
      <c r="BH26" s="491" t="s">
        <v>113</v>
      </c>
      <c r="BI26" s="491" t="s">
        <v>114</v>
      </c>
      <c r="BJ26" s="491" t="s">
        <v>115</v>
      </c>
      <c r="BK26" s="491" t="s">
        <v>116</v>
      </c>
      <c r="BL26" s="156"/>
      <c r="BM26" s="106"/>
      <c r="BN26" s="492" t="s">
        <v>117</v>
      </c>
      <c r="BO26" s="289" t="s">
        <v>118</v>
      </c>
      <c r="BP26" s="289" t="s">
        <v>115</v>
      </c>
      <c r="BQ26" s="289" t="s">
        <v>119</v>
      </c>
      <c r="BR26" s="106"/>
      <c r="BU26" s="106"/>
      <c r="BV26" s="492" t="s">
        <v>117</v>
      </c>
      <c r="BW26" s="289" t="s">
        <v>118</v>
      </c>
      <c r="BX26" s="289" t="s">
        <v>115</v>
      </c>
      <c r="BY26" s="289" t="s">
        <v>119</v>
      </c>
      <c r="BZ26" s="106"/>
      <c r="CD26" s="156" t="str">
        <f>G26</f>
        <v>Intérêts</v>
      </c>
      <c r="CE26" s="156" t="str">
        <f>H26</f>
        <v xml:space="preserve">Capital  </v>
      </c>
      <c r="CF26" s="156" t="str">
        <f>I26</f>
        <v xml:space="preserve">Solde  </v>
      </c>
      <c r="CH26" s="156" t="str">
        <f>P26</f>
        <v>Intérêts</v>
      </c>
      <c r="CI26" s="156" t="str">
        <f>Q26</f>
        <v xml:space="preserve">Capital  </v>
      </c>
      <c r="CJ26" s="156" t="str">
        <f>R26</f>
        <v xml:space="preserve">Solde  </v>
      </c>
      <c r="CL26" s="156" t="str">
        <f>Y26</f>
        <v>Intérêts</v>
      </c>
      <c r="CM26" s="156" t="str">
        <f>Z26</f>
        <v xml:space="preserve">Capital  </v>
      </c>
      <c r="CN26" s="156" t="str">
        <f>AA26</f>
        <v xml:space="preserve">Solde  </v>
      </c>
      <c r="CP26" s="156" t="str">
        <f>AQ26</f>
        <v>Intérêts</v>
      </c>
      <c r="CQ26" s="156" t="str">
        <f>AR26</f>
        <v xml:space="preserve">Capital  </v>
      </c>
      <c r="CR26" s="156" t="str">
        <f>AS26</f>
        <v xml:space="preserve">Solde  </v>
      </c>
      <c r="CT26" s="156" t="str">
        <f>AZ26</f>
        <v>Intérêts</v>
      </c>
      <c r="CU26" s="156" t="str">
        <f>BA26</f>
        <v xml:space="preserve">Capital  </v>
      </c>
      <c r="CV26" s="156" t="str">
        <f>BB26</f>
        <v xml:space="preserve">Solde  </v>
      </c>
      <c r="CX26" s="156" t="str">
        <f>BI26</f>
        <v>Intérêts</v>
      </c>
      <c r="CY26" s="156" t="str">
        <f>BJ26</f>
        <v xml:space="preserve">Capital  </v>
      </c>
      <c r="CZ26" s="156" t="str">
        <f>BK26</f>
        <v xml:space="preserve">Solde  </v>
      </c>
    </row>
    <row r="27" spans="1:110" ht="8.25" customHeight="1">
      <c r="A27" s="372">
        <v>8.25</v>
      </c>
      <c r="B27" s="106"/>
      <c r="C27" s="106"/>
      <c r="D27" s="322"/>
      <c r="E27" s="323"/>
      <c r="F27" s="324"/>
      <c r="G27" s="324"/>
      <c r="H27" s="324"/>
      <c r="I27" s="324"/>
      <c r="K27" s="106"/>
      <c r="L27" s="106"/>
      <c r="M27" s="322"/>
      <c r="N27" s="323"/>
      <c r="O27" s="324"/>
      <c r="P27" s="324"/>
      <c r="Q27" s="324"/>
      <c r="R27" s="324"/>
      <c r="S27" s="156"/>
      <c r="T27" s="106"/>
      <c r="U27" s="106"/>
      <c r="V27" s="322"/>
      <c r="W27" s="323"/>
      <c r="X27" s="324"/>
      <c r="Y27" s="324"/>
      <c r="Z27" s="324"/>
      <c r="AA27" s="324"/>
      <c r="AB27" s="156"/>
      <c r="AC27" s="106"/>
      <c r="AD27" s="106"/>
      <c r="AE27" s="84"/>
      <c r="AF27" s="84"/>
      <c r="AG27" s="84"/>
      <c r="AH27" s="84"/>
      <c r="AI27" s="84"/>
      <c r="AJ27" s="84"/>
      <c r="AK27" s="106"/>
      <c r="AL27" s="106"/>
      <c r="AM27" s="106"/>
      <c r="AN27" s="322"/>
      <c r="AO27" s="323"/>
      <c r="AP27" s="324"/>
      <c r="AQ27" s="324"/>
      <c r="AR27" s="324"/>
      <c r="AS27" s="324"/>
      <c r="AT27" s="156"/>
      <c r="AU27" s="106"/>
      <c r="AV27" s="106"/>
      <c r="AW27" s="322"/>
      <c r="AX27" s="323"/>
      <c r="AY27" s="324"/>
      <c r="AZ27" s="324"/>
      <c r="BA27" s="324"/>
      <c r="BB27" s="324"/>
      <c r="BC27" s="156"/>
      <c r="BD27" s="106"/>
      <c r="BE27" s="106"/>
      <c r="BF27" s="322"/>
      <c r="BG27" s="323"/>
      <c r="BH27" s="324"/>
      <c r="BI27" s="324"/>
      <c r="BJ27" s="324"/>
      <c r="BK27" s="324"/>
      <c r="BL27" s="156"/>
      <c r="BM27" s="106"/>
      <c r="BN27" s="84"/>
      <c r="BO27" s="84"/>
      <c r="BP27" s="84"/>
      <c r="BQ27" s="84"/>
      <c r="BR27" s="106"/>
      <c r="BU27" s="106"/>
      <c r="BZ27" s="106"/>
    </row>
    <row r="28" spans="1:110" ht="22" customHeight="1">
      <c r="A28" s="372">
        <v>22</v>
      </c>
      <c r="B28" s="106"/>
      <c r="C28" s="106"/>
      <c r="E28" s="306">
        <v>0</v>
      </c>
      <c r="F28" s="159"/>
      <c r="G28" s="159"/>
      <c r="H28" s="159"/>
      <c r="I28" s="330">
        <f>IF(ISNA(VLOOKUP(emp1_type&amp; "xx0",emp1_,RfCol_solde,FALSE)),0,VLOOKUP(emp1_type&amp; "xx0",emp1_,RfCol_solde,FALSE))</f>
        <v>0</v>
      </c>
      <c r="K28" s="106"/>
      <c r="L28" s="106"/>
      <c r="M28" s="156"/>
      <c r="N28" s="306">
        <v>0</v>
      </c>
      <c r="O28" s="159"/>
      <c r="P28" s="159"/>
      <c r="Q28" s="159"/>
      <c r="R28" s="330">
        <f>IF(ISNA(VLOOKUP(emp2_type&amp; "xx0",emp2_,RfCol_solde,FALSE)),0,VLOOKUP(emp2_type&amp; "xx0",emp2_,RfCol_solde,FALSE))</f>
        <v>0</v>
      </c>
      <c r="S28" s="156"/>
      <c r="T28" s="106"/>
      <c r="U28" s="106"/>
      <c r="V28" s="156"/>
      <c r="W28" s="306">
        <v>0</v>
      </c>
      <c r="X28" s="159"/>
      <c r="Y28" s="159"/>
      <c r="Z28" s="159"/>
      <c r="AA28" s="330">
        <f>IF(ISNA(VLOOKUP(emp3_type&amp; "xx0",emp3_,RfCol_solde,FALSE)),0,VLOOKUP(emp3_type&amp; "xx0",emp3_,RfCol_solde,FALSE))</f>
        <v>0</v>
      </c>
      <c r="AB28" s="156"/>
      <c r="AC28" s="106"/>
      <c r="AD28" s="106"/>
      <c r="AE28" s="86"/>
      <c r="AF28" s="160"/>
      <c r="AG28" s="160"/>
      <c r="AH28" s="327">
        <f t="shared" ref="AH28:AH59" si="0">I28+R28+AA28</f>
        <v>0</v>
      </c>
      <c r="AI28" s="398"/>
      <c r="AJ28" s="398"/>
      <c r="AK28" s="106"/>
      <c r="AL28" s="106"/>
      <c r="AM28" s="106"/>
      <c r="AN28" s="156"/>
      <c r="AO28" s="306">
        <v>0</v>
      </c>
      <c r="AP28" s="159"/>
      <c r="AQ28" s="159"/>
      <c r="AR28" s="159"/>
      <c r="AS28" s="330">
        <f>IF(ISNA(VLOOKUP(emp4_type&amp; "xx0",emp4_,RfCol_solde,FALSE)),0,VLOOKUP(emp4_type&amp; "xx0",emp4_,RfCol_solde,FALSE))</f>
        <v>0</v>
      </c>
      <c r="AT28" s="156"/>
      <c r="AU28" s="106"/>
      <c r="AV28" s="106"/>
      <c r="AW28" s="156"/>
      <c r="AX28" s="306">
        <v>0</v>
      </c>
      <c r="AY28" s="159"/>
      <c r="AZ28" s="159"/>
      <c r="BA28" s="159"/>
      <c r="BB28" s="330">
        <f>IF(ISNA(VLOOKUP(emp5_type&amp; "xx0",emp5_,RfCol_solde,FALSE)),0,VLOOKUP(emp5_type&amp; "xx0",emp5_,RfCol_solde,FALSE))</f>
        <v>0</v>
      </c>
      <c r="BC28" s="156"/>
      <c r="BD28" s="106"/>
      <c r="BE28" s="106"/>
      <c r="BF28" s="156"/>
      <c r="BG28" s="306">
        <v>0</v>
      </c>
      <c r="BH28" s="159"/>
      <c r="BI28" s="159"/>
      <c r="BJ28" s="159"/>
      <c r="BK28" s="330">
        <f>IF(ISNA(VLOOKUP(emp6_type&amp; "xx0",emp6_,RfCol_solde,FALSE)),0,VLOOKUP(emp6_type&amp; "xx0",emp6_,RfCol_solde,FALSE))</f>
        <v>0</v>
      </c>
      <c r="BL28" s="156"/>
      <c r="BM28" s="106"/>
      <c r="BN28" s="86"/>
      <c r="BO28" s="160"/>
      <c r="BP28" s="160"/>
      <c r="BQ28" s="327">
        <f t="shared" ref="BQ28:BQ59" si="1">I28+R28+AA28+AS28+BB28+BK28</f>
        <v>0</v>
      </c>
      <c r="BR28" s="112"/>
      <c r="BU28" s="112"/>
      <c r="BV28" s="677"/>
      <c r="BW28" s="677"/>
      <c r="BX28" s="677"/>
      <c r="BZ28" s="106"/>
    </row>
    <row r="29" spans="1:110" ht="22" customHeight="1">
      <c r="A29" s="298">
        <f t="shared" ref="A29:A64" si="2">A28</f>
        <v>22</v>
      </c>
      <c r="B29" s="106"/>
      <c r="C29" s="106" t="str">
        <f t="shared" ref="C29:C57" si="3">emp1_type&amp;"XX"&amp;E29</f>
        <v>aXX1</v>
      </c>
      <c r="D29" s="305">
        <f t="shared" ref="D29:D76" si="4">IF(ISNA(VLOOKUP($C29,emp1_,RfCol_nuVers,FALSE)),0,VLOOKUP(emp1_type&amp;"xx"&amp;E29,emp1_,RfCol_nuVers,FALSE))</f>
        <v>0</v>
      </c>
      <c r="E29" s="306">
        <f t="shared" ref="E29:E76" si="5">E28+1</f>
        <v>1</v>
      </c>
      <c r="F29" s="331">
        <f t="shared" ref="F29:F76" si="6">IF(ISNA(VLOOKUP(C29,emp1_,RfCol_Vers,FALSE)),0,VLOOKUP(C29,emp1_,RfCol_Vers,FALSE))</f>
        <v>0</v>
      </c>
      <c r="G29" s="331">
        <f t="shared" ref="G29:G76" si="7">IF(ISNA(VLOOKUP(C29,emp1_,RfCol_int,FALSE)),0,VLOOKUP(C29,emp1_,RfCol_int,FALSE))</f>
        <v>0</v>
      </c>
      <c r="H29" s="332">
        <f t="shared" ref="H29:H76" si="8">IF(ISNA(VLOOKUP(C29,emp1_,RfCol_cap,FALSE)),0,VLOOKUP(C29,emp1_,RfCol_cap,FALSE))</f>
        <v>0</v>
      </c>
      <c r="I29" s="330">
        <f t="shared" ref="I29:I76" si="9">IF(ISNA(VLOOKUP(C29,emp1_,RfCol_solde,FALSE)),0,VLOOKUP(C29,emp1_,RfCol_solde,FALSE))</f>
        <v>0</v>
      </c>
      <c r="K29" s="106"/>
      <c r="L29" s="106" t="str">
        <f t="shared" ref="L29:L76" si="10">emp2_type&amp;"XX"&amp;N29</f>
        <v>aXX1</v>
      </c>
      <c r="M29" s="305">
        <f t="shared" ref="M29:M76" si="11">IF(ISNA(VLOOKUP($C29,emp2_,RfCol_nuVers,FALSE)),0,VLOOKUP(emp2_type&amp;"xx"&amp;N29,emp2_,RfCol_nuVers,FALSE))</f>
        <v>0</v>
      </c>
      <c r="N29" s="306">
        <f t="shared" ref="N29:N76" si="12">N28+1</f>
        <v>1</v>
      </c>
      <c r="O29" s="331">
        <f t="shared" ref="O29:O76" si="13">IF(ISNA(VLOOKUP(L29,emp2_,RfCol_Vers,FALSE)),0,VLOOKUP(L29,emp2_,RfCol_Vers,FALSE))</f>
        <v>0</v>
      </c>
      <c r="P29" s="331">
        <f t="shared" ref="P29:P76" si="14">IF(ISNA(VLOOKUP(L29,emp2_,RfCol_int,FALSE)),0,VLOOKUP(L29,emp2_,RfCol_int,FALSE))</f>
        <v>0</v>
      </c>
      <c r="Q29" s="332">
        <f t="shared" ref="Q29:Q76" si="15">IF(ISNA(VLOOKUP(L29,emp2_,RfCol_cap,FALSE)),0,VLOOKUP(L29,emp2_,RfCol_cap,FALSE))</f>
        <v>0</v>
      </c>
      <c r="R29" s="330">
        <f t="shared" ref="R29:R76" si="16">IF(ISNA(VLOOKUP(L29,emp2_,RfCol_solde,FALSE)),0,VLOOKUP(L29,emp2_,RfCol_solde,FALSE))</f>
        <v>0</v>
      </c>
      <c r="S29" s="156"/>
      <c r="T29" s="106"/>
      <c r="U29" s="106" t="str">
        <f t="shared" ref="U29:U76" si="17">emp3_type&amp;"XX"&amp;W29</f>
        <v>aXX1</v>
      </c>
      <c r="V29" s="305">
        <f t="shared" ref="V29:V76" si="18">IF(ISNA(VLOOKUP($C29,emp3_,RfCol_nuVers,FALSE)),0,VLOOKUP(emp3_type&amp;"xx"&amp;W29,emp3_,RfCol_nuVers,FALSE))</f>
        <v>0</v>
      </c>
      <c r="W29" s="306">
        <f t="shared" ref="W29:W76" si="19">W28+1</f>
        <v>1</v>
      </c>
      <c r="X29" s="331">
        <f t="shared" ref="X29:X76" si="20">IF(ISNA(VLOOKUP(U29,emp3_,RfCol_Vers,FALSE)),0,VLOOKUP(U29,emp3_,RfCol_Vers,FALSE))</f>
        <v>0</v>
      </c>
      <c r="Y29" s="331">
        <f t="shared" ref="Y29:Y76" si="21">IF(ISNA(VLOOKUP(U29,emp3_,RfCol_int,FALSE)),0,VLOOKUP(U29,emp3_,RfCol_int,FALSE))</f>
        <v>0</v>
      </c>
      <c r="Z29" s="332">
        <f t="shared" ref="Z29:Z76" si="22">IF(ISNA(VLOOKUP(U29,emp3_,RfCol_cap,FALSE)),0,VLOOKUP(U29,emp3_,RfCol_cap,FALSE))</f>
        <v>0</v>
      </c>
      <c r="AA29" s="330">
        <f t="shared" ref="AA29:AA76" si="23">IF(ISNA(VLOOKUP(U29,emp3_,RfCol_solde,FALSE)),0,VLOOKUP(U29,emp3_,RfCol_solde,FALSE))</f>
        <v>0</v>
      </c>
      <c r="AB29" s="156"/>
      <c r="AC29" s="106"/>
      <c r="AD29" s="106"/>
      <c r="AE29" s="291">
        <v>1</v>
      </c>
      <c r="AF29" s="327">
        <f t="shared" ref="AF29:AF76" si="24">G29+P29+Y29</f>
        <v>0</v>
      </c>
      <c r="AG29" s="327">
        <f t="shared" ref="AG29:AG76" si="25">H29+Q29+Z29</f>
        <v>0</v>
      </c>
      <c r="AH29" s="327">
        <f t="shared" si="0"/>
        <v>0</v>
      </c>
      <c r="AI29" s="398"/>
      <c r="AJ29" s="398"/>
      <c r="AK29" s="106"/>
      <c r="AL29" s="106" t="str">
        <f t="shared" ref="AL29:AL76" si="26">emp4_type&amp;"XX"&amp;AO29</f>
        <v>aXX1</v>
      </c>
      <c r="AM29" s="106"/>
      <c r="AN29" s="305">
        <f t="shared" ref="AN29:AN76" si="27">IF(ISNA(VLOOKUP($C29,emp4_,RfCol_nuVers,FALSE)),0,VLOOKUP(emp4_type&amp;"xx"&amp;AO29,emp4_,RfCol_nuVers,FALSE))</f>
        <v>0</v>
      </c>
      <c r="AO29" s="306">
        <f t="shared" ref="AO29:AO76" si="28">AO28+1</f>
        <v>1</v>
      </c>
      <c r="AP29" s="331">
        <f t="shared" ref="AP29:AP76" si="29">IF(ISNA(VLOOKUP(AL29,emp4_,RfCol_Vers,FALSE)),0,VLOOKUP(AL29,emp4_,RfCol_Vers,FALSE))</f>
        <v>0</v>
      </c>
      <c r="AQ29" s="331">
        <f t="shared" ref="AQ29:AQ76" si="30">IF(ISNA(VLOOKUP(AL29,emp4_,RfCol_int,FALSE)),0,VLOOKUP(AL29,emp4_,RfCol_int,FALSE))</f>
        <v>0</v>
      </c>
      <c r="AR29" s="332">
        <f t="shared" ref="AR29:AR76" si="31">IF(ISNA(VLOOKUP(AL29,emp4_,RfCol_cap,FALSE)),0,VLOOKUP(AL29,emp4_,RfCol_cap,FALSE))</f>
        <v>0</v>
      </c>
      <c r="AS29" s="330">
        <f t="shared" ref="AS29:AS76" si="32">IF(ISNA(VLOOKUP(AL29,emp4_,RfCol_solde,FALSE)),0,VLOOKUP(AL29,emp4_,RfCol_solde,FALSE))</f>
        <v>0</v>
      </c>
      <c r="AT29" s="156"/>
      <c r="AU29" s="106"/>
      <c r="AV29" s="106" t="str">
        <f t="shared" ref="AV29:AV76" si="33">emp5_type&amp;"XX"&amp;AX29</f>
        <v>aXX1</v>
      </c>
      <c r="AW29" s="305">
        <f t="shared" ref="AW29:AW76" si="34">IF(ISNA(VLOOKUP($C29,emp5_,RfCol_nuVers,FALSE)),0,VLOOKUP(emp5_type&amp;"xx"&amp;AX29,emp5_,RfCol_nuVers,FALSE))</f>
        <v>0</v>
      </c>
      <c r="AX29" s="306">
        <f t="shared" ref="AX29:AX76" si="35">AX28+1</f>
        <v>1</v>
      </c>
      <c r="AY29" s="331">
        <f t="shared" ref="AY29:AY76" si="36">IF(ISNA(VLOOKUP(AV29,emp5_,RfCol_Vers,FALSE)),0,VLOOKUP(AV29,emp5_,RfCol_Vers,FALSE))</f>
        <v>0</v>
      </c>
      <c r="AZ29" s="331">
        <f t="shared" ref="AZ29:AZ76" si="37">IF(ISNA(VLOOKUP(AV29,emp5_,RfCol_int,FALSE)),0,VLOOKUP(AV29,emp5_,RfCol_int,FALSE))</f>
        <v>0</v>
      </c>
      <c r="BA29" s="332">
        <f t="shared" ref="BA29:BA76" si="38">IF(ISNA(VLOOKUP(AV29,emp5_,RfCol_cap,FALSE)),0,VLOOKUP(AV29,emp5_,RfCol_cap,FALSE))</f>
        <v>0</v>
      </c>
      <c r="BB29" s="330">
        <f t="shared" ref="BB29:BB76" si="39">IF(ISNA(VLOOKUP(AV29,emp5_,RfCol_solde,FALSE)),0,VLOOKUP(AV29,emp5_,RfCol_solde,FALSE))</f>
        <v>0</v>
      </c>
      <c r="BC29" s="156"/>
      <c r="BD29" s="106"/>
      <c r="BE29" s="106" t="str">
        <f t="shared" ref="BE29:BE76" si="40">emp6_type&amp;"XX"&amp;BG29</f>
        <v>aXX1</v>
      </c>
      <c r="BF29" s="305">
        <f t="shared" ref="BF29:BF76" si="41">IF(ISNA(VLOOKUP($C29,emp6_,RfCol_nuVers,FALSE)),0,VLOOKUP(emp6_type&amp;"xx"&amp;BG29,emp6_,RfCol_nuVers,FALSE))</f>
        <v>0</v>
      </c>
      <c r="BG29" s="306">
        <f t="shared" ref="BG29:BG76" si="42">BG28+1</f>
        <v>1</v>
      </c>
      <c r="BH29" s="331">
        <f t="shared" ref="BH29:BH76" si="43">IF(ISNA(VLOOKUP(BE29,emp6_,RfCol_Vers,FALSE)),0,VLOOKUP(BE29,emp6_,RfCol_Vers,FALSE))</f>
        <v>0</v>
      </c>
      <c r="BI29" s="331">
        <f t="shared" ref="BI29:BI76" si="44">IF(ISNA(VLOOKUP(BE29,emp6_,RfCol_int,FALSE)),0,VLOOKUP(BE29,emp6_,RfCol_int,FALSE))</f>
        <v>0</v>
      </c>
      <c r="BJ29" s="332">
        <f t="shared" ref="BJ29:BJ76" si="45">IF(ISNA(VLOOKUP(BE29,emp6_,RfCol_cap,FALSE)),0,VLOOKUP(BE29,emp6_,RfCol_cap,FALSE))</f>
        <v>0</v>
      </c>
      <c r="BK29" s="330">
        <f t="shared" ref="BK29:BK76" si="46">IF(ISNA(VLOOKUP(BE29,emp6_,RfCol_solde,FALSE)),0,VLOOKUP(BE29,emp6_,RfCol_solde,FALSE))</f>
        <v>0</v>
      </c>
      <c r="BL29" s="156"/>
      <c r="BM29" s="106"/>
      <c r="BN29" s="291">
        <v>1</v>
      </c>
      <c r="BO29" s="327">
        <f t="shared" ref="BO29:BO76" si="47">G29+P29+Y29+AQ29+AZ29+BI29</f>
        <v>0</v>
      </c>
      <c r="BP29" s="327">
        <f t="shared" ref="BP29:BP76" si="48">H29+Q29+Z29+AR29+BA29+BJ29</f>
        <v>0</v>
      </c>
      <c r="BQ29" s="327">
        <f t="shared" si="1"/>
        <v>0</v>
      </c>
      <c r="BR29" s="112"/>
      <c r="BU29" s="112"/>
      <c r="BV29" s="678">
        <f>BN29</f>
        <v>1</v>
      </c>
      <c r="BW29" s="327">
        <f>CD29+CH29+CL29+CP29+CT29+CX29</f>
        <v>0</v>
      </c>
      <c r="BX29" s="327">
        <f>CE29+CI29+CM29+CQ29+CU29+CY29</f>
        <v>0</v>
      </c>
      <c r="BY29" s="327">
        <f>CF29+CJ29+CN29+CR29+CV29+CZ29</f>
        <v>0</v>
      </c>
      <c r="BZ29" s="106"/>
      <c r="CD29" s="156">
        <f t="shared" ref="CD29:CD76" si="49">IF(CD$24&lt;2,G29,0)</f>
        <v>0</v>
      </c>
      <c r="CE29" s="156">
        <f t="shared" ref="CE29:CE76" si="50">IF(CE$24&lt;2,H29,0)</f>
        <v>0</v>
      </c>
      <c r="CF29" s="156">
        <f t="shared" ref="CF29:CF76" si="51">IF(CF$24&lt;2,I29,0)</f>
        <v>0</v>
      </c>
      <c r="CH29" s="156">
        <f t="shared" ref="CH29:CH76" si="52">IF(CH$24&lt;2,P29,0)</f>
        <v>0</v>
      </c>
      <c r="CI29" s="156">
        <f t="shared" ref="CI29:CI76" si="53">IF(CI$24&lt;2,Q29,0)</f>
        <v>0</v>
      </c>
      <c r="CJ29" s="156">
        <f t="shared" ref="CJ29:CJ76" si="54">IF(CJ$24&lt;2,R29,0)</f>
        <v>0</v>
      </c>
      <c r="CL29" s="156">
        <f t="shared" ref="CL29:CL76" si="55">IF(CL$24&lt;2,Y29,0)</f>
        <v>0</v>
      </c>
      <c r="CM29" s="156">
        <f t="shared" ref="CM29:CM76" si="56">IF(CM$24&lt;2,Z29,0)</f>
        <v>0</v>
      </c>
      <c r="CN29" s="156">
        <f t="shared" ref="CN29:CN76" si="57">IF(CN$24&lt;2,AA29,0)</f>
        <v>0</v>
      </c>
      <c r="CP29" s="156">
        <f t="shared" ref="CP29:CP76" si="58">IF(CP$24&lt;2,AQ29,0)</f>
        <v>0</v>
      </c>
      <c r="CQ29" s="156">
        <f t="shared" ref="CQ29:CQ76" si="59">IF(CQ$24&lt;2,AR29,0)</f>
        <v>0</v>
      </c>
      <c r="CR29" s="156">
        <f t="shared" ref="CR29:CR76" si="60">IF(CR$24&lt;2,AS29,0)</f>
        <v>0</v>
      </c>
      <c r="CT29" s="156">
        <f t="shared" ref="CT29:CT76" si="61">IF(CT$24&lt;2,AZ29,0)</f>
        <v>0</v>
      </c>
      <c r="CU29" s="156">
        <f t="shared" ref="CU29:CU76" si="62">IF(CU$24&lt;2,BA29,0)</f>
        <v>0</v>
      </c>
      <c r="CV29" s="156">
        <f t="shared" ref="CV29:CV76" si="63">IF(CV$24&lt;2,BB29,0)</f>
        <v>0</v>
      </c>
      <c r="CX29" s="156">
        <f t="shared" ref="CX29:CX76" si="64">IF(CX$24&lt;2,BI29,0)</f>
        <v>0</v>
      </c>
      <c r="CY29" s="156">
        <f t="shared" ref="CY29:CY76" si="65">IF(CY$24&lt;2,BJ29,0)</f>
        <v>0</v>
      </c>
      <c r="CZ29" s="156">
        <f t="shared" ref="CZ29:CZ76" si="66">IF(CZ$24&lt;2,BK29,0)</f>
        <v>0</v>
      </c>
    </row>
    <row r="30" spans="1:110" ht="22" customHeight="1">
      <c r="A30" s="298">
        <f t="shared" si="2"/>
        <v>22</v>
      </c>
      <c r="B30" s="106"/>
      <c r="C30" s="106" t="str">
        <f t="shared" si="3"/>
        <v>aXX2</v>
      </c>
      <c r="D30" s="305">
        <f t="shared" si="4"/>
        <v>1</v>
      </c>
      <c r="E30" s="306">
        <f t="shared" si="5"/>
        <v>2</v>
      </c>
      <c r="F30" s="331">
        <f t="shared" si="6"/>
        <v>0</v>
      </c>
      <c r="G30" s="331">
        <f t="shared" si="7"/>
        <v>0</v>
      </c>
      <c r="H30" s="332">
        <f t="shared" si="8"/>
        <v>0</v>
      </c>
      <c r="I30" s="330">
        <f t="shared" si="9"/>
        <v>0</v>
      </c>
      <c r="K30" s="106"/>
      <c r="L30" s="106" t="str">
        <f t="shared" si="10"/>
        <v>aXX2</v>
      </c>
      <c r="M30" s="305">
        <f t="shared" si="11"/>
        <v>1</v>
      </c>
      <c r="N30" s="306">
        <f t="shared" si="12"/>
        <v>2</v>
      </c>
      <c r="O30" s="331">
        <f t="shared" si="13"/>
        <v>0</v>
      </c>
      <c r="P30" s="331">
        <f t="shared" si="14"/>
        <v>0</v>
      </c>
      <c r="Q30" s="332">
        <f t="shared" si="15"/>
        <v>0</v>
      </c>
      <c r="R30" s="330">
        <f t="shared" si="16"/>
        <v>0</v>
      </c>
      <c r="S30" s="156"/>
      <c r="T30" s="106"/>
      <c r="U30" s="106" t="str">
        <f t="shared" si="17"/>
        <v>aXX2</v>
      </c>
      <c r="V30" s="305">
        <f t="shared" si="18"/>
        <v>1</v>
      </c>
      <c r="W30" s="306">
        <f t="shared" si="19"/>
        <v>2</v>
      </c>
      <c r="X30" s="331">
        <f t="shared" si="20"/>
        <v>0</v>
      </c>
      <c r="Y30" s="331">
        <f t="shared" si="21"/>
        <v>0</v>
      </c>
      <c r="Z30" s="332">
        <f t="shared" si="22"/>
        <v>0</v>
      </c>
      <c r="AA30" s="330">
        <f t="shared" si="23"/>
        <v>0</v>
      </c>
      <c r="AB30" s="156"/>
      <c r="AC30" s="106"/>
      <c r="AD30" s="106"/>
      <c r="AE30" s="291">
        <v>2</v>
      </c>
      <c r="AF30" s="327">
        <f t="shared" si="24"/>
        <v>0</v>
      </c>
      <c r="AG30" s="327">
        <f t="shared" si="25"/>
        <v>0</v>
      </c>
      <c r="AH30" s="327">
        <f t="shared" si="0"/>
        <v>0</v>
      </c>
      <c r="AI30" s="398"/>
      <c r="AJ30" s="398"/>
      <c r="AK30" s="106"/>
      <c r="AL30" s="106" t="str">
        <f t="shared" si="26"/>
        <v>aXX2</v>
      </c>
      <c r="AM30" s="106"/>
      <c r="AN30" s="305">
        <f t="shared" si="27"/>
        <v>1</v>
      </c>
      <c r="AO30" s="306">
        <f t="shared" si="28"/>
        <v>2</v>
      </c>
      <c r="AP30" s="331">
        <f t="shared" si="29"/>
        <v>0</v>
      </c>
      <c r="AQ30" s="331">
        <f t="shared" si="30"/>
        <v>0</v>
      </c>
      <c r="AR30" s="332">
        <f t="shared" si="31"/>
        <v>0</v>
      </c>
      <c r="AS30" s="330">
        <f t="shared" si="32"/>
        <v>0</v>
      </c>
      <c r="AT30" s="156"/>
      <c r="AU30" s="106"/>
      <c r="AV30" s="106" t="str">
        <f t="shared" si="33"/>
        <v>aXX2</v>
      </c>
      <c r="AW30" s="305">
        <f t="shared" si="34"/>
        <v>1</v>
      </c>
      <c r="AX30" s="306">
        <f t="shared" si="35"/>
        <v>2</v>
      </c>
      <c r="AY30" s="331">
        <f t="shared" si="36"/>
        <v>0</v>
      </c>
      <c r="AZ30" s="331">
        <f t="shared" si="37"/>
        <v>0</v>
      </c>
      <c r="BA30" s="332">
        <f t="shared" si="38"/>
        <v>0</v>
      </c>
      <c r="BB30" s="330">
        <f t="shared" si="39"/>
        <v>0</v>
      </c>
      <c r="BC30" s="156"/>
      <c r="BD30" s="106"/>
      <c r="BE30" s="106" t="str">
        <f t="shared" si="40"/>
        <v>aXX2</v>
      </c>
      <c r="BF30" s="305">
        <f t="shared" si="41"/>
        <v>1</v>
      </c>
      <c r="BG30" s="306">
        <f t="shared" si="42"/>
        <v>2</v>
      </c>
      <c r="BH30" s="331">
        <f t="shared" si="43"/>
        <v>0</v>
      </c>
      <c r="BI30" s="331">
        <f t="shared" si="44"/>
        <v>0</v>
      </c>
      <c r="BJ30" s="332">
        <f t="shared" si="45"/>
        <v>0</v>
      </c>
      <c r="BK30" s="330">
        <f t="shared" si="46"/>
        <v>0</v>
      </c>
      <c r="BL30" s="156"/>
      <c r="BM30" s="106"/>
      <c r="BN30" s="291">
        <v>2</v>
      </c>
      <c r="BO30" s="327">
        <f t="shared" si="47"/>
        <v>0</v>
      </c>
      <c r="BP30" s="327">
        <f t="shared" si="48"/>
        <v>0</v>
      </c>
      <c r="BQ30" s="327">
        <f t="shared" si="1"/>
        <v>0</v>
      </c>
      <c r="BR30" s="112"/>
      <c r="BU30" s="112"/>
      <c r="BV30" s="678">
        <f t="shared" ref="BV30:BV93" si="67">BN30</f>
        <v>2</v>
      </c>
      <c r="BW30" s="327">
        <f t="shared" ref="BW30:BW76" si="68">CD30+CH30+CL30+CP30+CT30+CX30</f>
        <v>0</v>
      </c>
      <c r="BX30" s="327">
        <f t="shared" ref="BX30:BX76" si="69">CE30+CI30+CM30+CQ30+CU30+CY30</f>
        <v>0</v>
      </c>
      <c r="BY30" s="327">
        <f t="shared" ref="BY30:BY75" si="70">CF30+CJ30+CN30+CR30+CV30+CZ30</f>
        <v>0</v>
      </c>
      <c r="BZ30" s="106"/>
      <c r="CD30" s="156">
        <f t="shared" si="49"/>
        <v>0</v>
      </c>
      <c r="CE30" s="156">
        <f t="shared" si="50"/>
        <v>0</v>
      </c>
      <c r="CF30" s="156">
        <f t="shared" si="51"/>
        <v>0</v>
      </c>
      <c r="CH30" s="156">
        <f t="shared" si="52"/>
        <v>0</v>
      </c>
      <c r="CI30" s="156">
        <f t="shared" si="53"/>
        <v>0</v>
      </c>
      <c r="CJ30" s="156">
        <f t="shared" si="54"/>
        <v>0</v>
      </c>
      <c r="CL30" s="156">
        <f t="shared" si="55"/>
        <v>0</v>
      </c>
      <c r="CM30" s="156">
        <f t="shared" si="56"/>
        <v>0</v>
      </c>
      <c r="CN30" s="156">
        <f t="shared" si="57"/>
        <v>0</v>
      </c>
      <c r="CP30" s="156">
        <f t="shared" si="58"/>
        <v>0</v>
      </c>
      <c r="CQ30" s="156">
        <f t="shared" si="59"/>
        <v>0</v>
      </c>
      <c r="CR30" s="156">
        <f t="shared" si="60"/>
        <v>0</v>
      </c>
      <c r="CT30" s="156">
        <f t="shared" si="61"/>
        <v>0</v>
      </c>
      <c r="CU30" s="156">
        <f t="shared" si="62"/>
        <v>0</v>
      </c>
      <c r="CV30" s="156">
        <f t="shared" si="63"/>
        <v>0</v>
      </c>
      <c r="CX30" s="156">
        <f t="shared" si="64"/>
        <v>0</v>
      </c>
      <c r="CY30" s="156">
        <f t="shared" si="65"/>
        <v>0</v>
      </c>
      <c r="CZ30" s="156">
        <f t="shared" si="66"/>
        <v>0</v>
      </c>
    </row>
    <row r="31" spans="1:110" ht="22" customHeight="1">
      <c r="A31" s="298">
        <f t="shared" si="2"/>
        <v>22</v>
      </c>
      <c r="B31" s="106"/>
      <c r="C31" s="106" t="str">
        <f t="shared" si="3"/>
        <v>aXX3</v>
      </c>
      <c r="D31" s="305">
        <f t="shared" si="4"/>
        <v>2</v>
      </c>
      <c r="E31" s="306">
        <f t="shared" si="5"/>
        <v>3</v>
      </c>
      <c r="F31" s="331">
        <f t="shared" si="6"/>
        <v>0</v>
      </c>
      <c r="G31" s="331">
        <f t="shared" si="7"/>
        <v>0</v>
      </c>
      <c r="H31" s="332">
        <f t="shared" si="8"/>
        <v>0</v>
      </c>
      <c r="I31" s="330">
        <f t="shared" si="9"/>
        <v>0</v>
      </c>
      <c r="K31" s="106"/>
      <c r="L31" s="106" t="str">
        <f t="shared" si="10"/>
        <v>aXX3</v>
      </c>
      <c r="M31" s="305">
        <f t="shared" si="11"/>
        <v>2</v>
      </c>
      <c r="N31" s="306">
        <f t="shared" si="12"/>
        <v>3</v>
      </c>
      <c r="O31" s="331">
        <f t="shared" si="13"/>
        <v>0</v>
      </c>
      <c r="P31" s="331">
        <f t="shared" si="14"/>
        <v>0</v>
      </c>
      <c r="Q31" s="332">
        <f t="shared" si="15"/>
        <v>0</v>
      </c>
      <c r="R31" s="330">
        <f t="shared" si="16"/>
        <v>0</v>
      </c>
      <c r="S31" s="156"/>
      <c r="T31" s="106"/>
      <c r="U31" s="106" t="str">
        <f t="shared" si="17"/>
        <v>aXX3</v>
      </c>
      <c r="V31" s="305">
        <f t="shared" si="18"/>
        <v>2</v>
      </c>
      <c r="W31" s="306">
        <f t="shared" si="19"/>
        <v>3</v>
      </c>
      <c r="X31" s="331">
        <f t="shared" si="20"/>
        <v>0</v>
      </c>
      <c r="Y31" s="331">
        <f t="shared" si="21"/>
        <v>0</v>
      </c>
      <c r="Z31" s="332">
        <f t="shared" si="22"/>
        <v>0</v>
      </c>
      <c r="AA31" s="330">
        <f t="shared" si="23"/>
        <v>0</v>
      </c>
      <c r="AB31" s="156"/>
      <c r="AC31" s="106"/>
      <c r="AD31" s="106"/>
      <c r="AE31" s="291">
        <v>3</v>
      </c>
      <c r="AF31" s="327">
        <f t="shared" si="24"/>
        <v>0</v>
      </c>
      <c r="AG31" s="327">
        <f t="shared" si="25"/>
        <v>0</v>
      </c>
      <c r="AH31" s="327">
        <f t="shared" si="0"/>
        <v>0</v>
      </c>
      <c r="AI31" s="398"/>
      <c r="AJ31" s="398"/>
      <c r="AK31" s="106"/>
      <c r="AL31" s="106" t="str">
        <f t="shared" si="26"/>
        <v>aXX3</v>
      </c>
      <c r="AM31" s="106"/>
      <c r="AN31" s="305">
        <f t="shared" si="27"/>
        <v>2</v>
      </c>
      <c r="AO31" s="306">
        <f t="shared" si="28"/>
        <v>3</v>
      </c>
      <c r="AP31" s="331">
        <f t="shared" si="29"/>
        <v>0</v>
      </c>
      <c r="AQ31" s="331">
        <f t="shared" si="30"/>
        <v>0</v>
      </c>
      <c r="AR31" s="332">
        <f t="shared" si="31"/>
        <v>0</v>
      </c>
      <c r="AS31" s="330">
        <f t="shared" si="32"/>
        <v>0</v>
      </c>
      <c r="AT31" s="156"/>
      <c r="AU31" s="106"/>
      <c r="AV31" s="106" t="str">
        <f t="shared" si="33"/>
        <v>aXX3</v>
      </c>
      <c r="AW31" s="305">
        <f t="shared" si="34"/>
        <v>2</v>
      </c>
      <c r="AX31" s="306">
        <f t="shared" si="35"/>
        <v>3</v>
      </c>
      <c r="AY31" s="331">
        <f t="shared" si="36"/>
        <v>0</v>
      </c>
      <c r="AZ31" s="331">
        <f t="shared" si="37"/>
        <v>0</v>
      </c>
      <c r="BA31" s="332">
        <f t="shared" si="38"/>
        <v>0</v>
      </c>
      <c r="BB31" s="330">
        <f t="shared" si="39"/>
        <v>0</v>
      </c>
      <c r="BC31" s="156"/>
      <c r="BD31" s="106"/>
      <c r="BE31" s="106" t="str">
        <f t="shared" si="40"/>
        <v>aXX3</v>
      </c>
      <c r="BF31" s="305">
        <f t="shared" si="41"/>
        <v>2</v>
      </c>
      <c r="BG31" s="306">
        <f t="shared" si="42"/>
        <v>3</v>
      </c>
      <c r="BH31" s="331">
        <f t="shared" si="43"/>
        <v>0</v>
      </c>
      <c r="BI31" s="331">
        <f t="shared" si="44"/>
        <v>0</v>
      </c>
      <c r="BJ31" s="332">
        <f t="shared" si="45"/>
        <v>0</v>
      </c>
      <c r="BK31" s="330">
        <f t="shared" si="46"/>
        <v>0</v>
      </c>
      <c r="BL31" s="156"/>
      <c r="BM31" s="106"/>
      <c r="BN31" s="291">
        <v>3</v>
      </c>
      <c r="BO31" s="327">
        <f t="shared" si="47"/>
        <v>0</v>
      </c>
      <c r="BP31" s="327">
        <f t="shared" si="48"/>
        <v>0</v>
      </c>
      <c r="BQ31" s="327">
        <f t="shared" si="1"/>
        <v>0</v>
      </c>
      <c r="BR31" s="112"/>
      <c r="BU31" s="112"/>
      <c r="BV31" s="678">
        <f t="shared" si="67"/>
        <v>3</v>
      </c>
      <c r="BW31" s="327">
        <f t="shared" si="68"/>
        <v>0</v>
      </c>
      <c r="BX31" s="327">
        <f t="shared" si="69"/>
        <v>0</v>
      </c>
      <c r="BY31" s="327">
        <f t="shared" si="70"/>
        <v>0</v>
      </c>
      <c r="BZ31" s="106"/>
      <c r="CD31" s="156">
        <f t="shared" si="49"/>
        <v>0</v>
      </c>
      <c r="CE31" s="156">
        <f t="shared" si="50"/>
        <v>0</v>
      </c>
      <c r="CF31" s="156">
        <f t="shared" si="51"/>
        <v>0</v>
      </c>
      <c r="CH31" s="156">
        <f t="shared" si="52"/>
        <v>0</v>
      </c>
      <c r="CI31" s="156">
        <f t="shared" si="53"/>
        <v>0</v>
      </c>
      <c r="CJ31" s="156">
        <f t="shared" si="54"/>
        <v>0</v>
      </c>
      <c r="CL31" s="156">
        <f t="shared" si="55"/>
        <v>0</v>
      </c>
      <c r="CM31" s="156">
        <f t="shared" si="56"/>
        <v>0</v>
      </c>
      <c r="CN31" s="156">
        <f t="shared" si="57"/>
        <v>0</v>
      </c>
      <c r="CP31" s="156">
        <f t="shared" si="58"/>
        <v>0</v>
      </c>
      <c r="CQ31" s="156">
        <f t="shared" si="59"/>
        <v>0</v>
      </c>
      <c r="CR31" s="156">
        <f t="shared" si="60"/>
        <v>0</v>
      </c>
      <c r="CT31" s="156">
        <f t="shared" si="61"/>
        <v>0</v>
      </c>
      <c r="CU31" s="156">
        <f t="shared" si="62"/>
        <v>0</v>
      </c>
      <c r="CV31" s="156">
        <f t="shared" si="63"/>
        <v>0</v>
      </c>
      <c r="CX31" s="156">
        <f t="shared" si="64"/>
        <v>0</v>
      </c>
      <c r="CY31" s="156">
        <f t="shared" si="65"/>
        <v>0</v>
      </c>
      <c r="CZ31" s="156">
        <f t="shared" si="66"/>
        <v>0</v>
      </c>
    </row>
    <row r="32" spans="1:110" ht="22" customHeight="1">
      <c r="A32" s="298">
        <f t="shared" si="2"/>
        <v>22</v>
      </c>
      <c r="B32" s="106"/>
      <c r="C32" s="106" t="str">
        <f t="shared" si="3"/>
        <v>aXX4</v>
      </c>
      <c r="D32" s="305">
        <f t="shared" si="4"/>
        <v>3</v>
      </c>
      <c r="E32" s="306">
        <f t="shared" si="5"/>
        <v>4</v>
      </c>
      <c r="F32" s="331">
        <f t="shared" si="6"/>
        <v>0</v>
      </c>
      <c r="G32" s="331">
        <f t="shared" si="7"/>
        <v>0</v>
      </c>
      <c r="H32" s="332">
        <f t="shared" si="8"/>
        <v>0</v>
      </c>
      <c r="I32" s="330">
        <f t="shared" si="9"/>
        <v>0</v>
      </c>
      <c r="K32" s="106"/>
      <c r="L32" s="106" t="str">
        <f t="shared" si="10"/>
        <v>aXX4</v>
      </c>
      <c r="M32" s="305">
        <f t="shared" si="11"/>
        <v>3</v>
      </c>
      <c r="N32" s="306">
        <f t="shared" si="12"/>
        <v>4</v>
      </c>
      <c r="O32" s="331">
        <f t="shared" si="13"/>
        <v>0</v>
      </c>
      <c r="P32" s="331">
        <f t="shared" si="14"/>
        <v>0</v>
      </c>
      <c r="Q32" s="332">
        <f t="shared" si="15"/>
        <v>0</v>
      </c>
      <c r="R32" s="330">
        <f t="shared" si="16"/>
        <v>0</v>
      </c>
      <c r="S32" s="156"/>
      <c r="T32" s="106"/>
      <c r="U32" s="106" t="str">
        <f t="shared" si="17"/>
        <v>aXX4</v>
      </c>
      <c r="V32" s="305">
        <f t="shared" si="18"/>
        <v>3</v>
      </c>
      <c r="W32" s="306">
        <f t="shared" si="19"/>
        <v>4</v>
      </c>
      <c r="X32" s="331">
        <f t="shared" si="20"/>
        <v>0</v>
      </c>
      <c r="Y32" s="331">
        <f t="shared" si="21"/>
        <v>0</v>
      </c>
      <c r="Z32" s="332">
        <f t="shared" si="22"/>
        <v>0</v>
      </c>
      <c r="AA32" s="330">
        <f t="shared" si="23"/>
        <v>0</v>
      </c>
      <c r="AB32" s="156"/>
      <c r="AC32" s="106"/>
      <c r="AD32" s="106"/>
      <c r="AE32" s="291">
        <v>4</v>
      </c>
      <c r="AF32" s="327">
        <f t="shared" si="24"/>
        <v>0</v>
      </c>
      <c r="AG32" s="327">
        <f t="shared" si="25"/>
        <v>0</v>
      </c>
      <c r="AH32" s="327">
        <f t="shared" si="0"/>
        <v>0</v>
      </c>
      <c r="AI32" s="398"/>
      <c r="AJ32" s="398"/>
      <c r="AK32" s="106"/>
      <c r="AL32" s="106" t="str">
        <f t="shared" si="26"/>
        <v>aXX4</v>
      </c>
      <c r="AM32" s="106"/>
      <c r="AN32" s="305">
        <f t="shared" si="27"/>
        <v>3</v>
      </c>
      <c r="AO32" s="306">
        <f t="shared" si="28"/>
        <v>4</v>
      </c>
      <c r="AP32" s="331">
        <f t="shared" si="29"/>
        <v>0</v>
      </c>
      <c r="AQ32" s="331">
        <f t="shared" si="30"/>
        <v>0</v>
      </c>
      <c r="AR32" s="332">
        <f t="shared" si="31"/>
        <v>0</v>
      </c>
      <c r="AS32" s="330">
        <f t="shared" si="32"/>
        <v>0</v>
      </c>
      <c r="AT32" s="156"/>
      <c r="AU32" s="106"/>
      <c r="AV32" s="106" t="str">
        <f t="shared" si="33"/>
        <v>aXX4</v>
      </c>
      <c r="AW32" s="305">
        <f t="shared" si="34"/>
        <v>3</v>
      </c>
      <c r="AX32" s="306">
        <f t="shared" si="35"/>
        <v>4</v>
      </c>
      <c r="AY32" s="331">
        <f t="shared" si="36"/>
        <v>0</v>
      </c>
      <c r="AZ32" s="331">
        <f t="shared" si="37"/>
        <v>0</v>
      </c>
      <c r="BA32" s="332">
        <f t="shared" si="38"/>
        <v>0</v>
      </c>
      <c r="BB32" s="330">
        <f t="shared" si="39"/>
        <v>0</v>
      </c>
      <c r="BC32" s="156"/>
      <c r="BD32" s="106"/>
      <c r="BE32" s="106" t="str">
        <f t="shared" si="40"/>
        <v>aXX4</v>
      </c>
      <c r="BF32" s="305">
        <f t="shared" si="41"/>
        <v>3</v>
      </c>
      <c r="BG32" s="306">
        <f t="shared" si="42"/>
        <v>4</v>
      </c>
      <c r="BH32" s="331">
        <f t="shared" si="43"/>
        <v>0</v>
      </c>
      <c r="BI32" s="331">
        <f t="shared" si="44"/>
        <v>0</v>
      </c>
      <c r="BJ32" s="332">
        <f t="shared" si="45"/>
        <v>0</v>
      </c>
      <c r="BK32" s="330">
        <f t="shared" si="46"/>
        <v>0</v>
      </c>
      <c r="BL32" s="156"/>
      <c r="BM32" s="106"/>
      <c r="BN32" s="291">
        <v>4</v>
      </c>
      <c r="BO32" s="327">
        <f t="shared" si="47"/>
        <v>0</v>
      </c>
      <c r="BP32" s="327">
        <f t="shared" si="48"/>
        <v>0</v>
      </c>
      <c r="BQ32" s="327">
        <f t="shared" si="1"/>
        <v>0</v>
      </c>
      <c r="BR32" s="112"/>
      <c r="BU32" s="112"/>
      <c r="BV32" s="678">
        <f t="shared" si="67"/>
        <v>4</v>
      </c>
      <c r="BW32" s="327">
        <f t="shared" si="68"/>
        <v>0</v>
      </c>
      <c r="BX32" s="327">
        <f t="shared" si="69"/>
        <v>0</v>
      </c>
      <c r="BY32" s="327">
        <f t="shared" si="70"/>
        <v>0</v>
      </c>
      <c r="BZ32" s="106"/>
      <c r="CD32" s="156">
        <f t="shared" si="49"/>
        <v>0</v>
      </c>
      <c r="CE32" s="156">
        <f t="shared" si="50"/>
        <v>0</v>
      </c>
      <c r="CF32" s="156">
        <f t="shared" si="51"/>
        <v>0</v>
      </c>
      <c r="CH32" s="156">
        <f t="shared" si="52"/>
        <v>0</v>
      </c>
      <c r="CI32" s="156">
        <f t="shared" si="53"/>
        <v>0</v>
      </c>
      <c r="CJ32" s="156">
        <f t="shared" si="54"/>
        <v>0</v>
      </c>
      <c r="CL32" s="156">
        <f t="shared" si="55"/>
        <v>0</v>
      </c>
      <c r="CM32" s="156">
        <f t="shared" si="56"/>
        <v>0</v>
      </c>
      <c r="CN32" s="156">
        <f t="shared" si="57"/>
        <v>0</v>
      </c>
      <c r="CP32" s="156">
        <f t="shared" si="58"/>
        <v>0</v>
      </c>
      <c r="CQ32" s="156">
        <f t="shared" si="59"/>
        <v>0</v>
      </c>
      <c r="CR32" s="156">
        <f t="shared" si="60"/>
        <v>0</v>
      </c>
      <c r="CT32" s="156">
        <f t="shared" si="61"/>
        <v>0</v>
      </c>
      <c r="CU32" s="156">
        <f t="shared" si="62"/>
        <v>0</v>
      </c>
      <c r="CV32" s="156">
        <f t="shared" si="63"/>
        <v>0</v>
      </c>
      <c r="CX32" s="156">
        <f t="shared" si="64"/>
        <v>0</v>
      </c>
      <c r="CY32" s="156">
        <f t="shared" si="65"/>
        <v>0</v>
      </c>
      <c r="CZ32" s="156">
        <f t="shared" si="66"/>
        <v>0</v>
      </c>
    </row>
    <row r="33" spans="1:104" ht="22" customHeight="1">
      <c r="A33" s="298">
        <f t="shared" si="2"/>
        <v>22</v>
      </c>
      <c r="B33" s="106"/>
      <c r="C33" s="106" t="str">
        <f t="shared" si="3"/>
        <v>aXX5</v>
      </c>
      <c r="D33" s="305">
        <f t="shared" si="4"/>
        <v>4</v>
      </c>
      <c r="E33" s="306">
        <f t="shared" si="5"/>
        <v>5</v>
      </c>
      <c r="F33" s="331">
        <f t="shared" si="6"/>
        <v>0</v>
      </c>
      <c r="G33" s="331">
        <f t="shared" si="7"/>
        <v>0</v>
      </c>
      <c r="H33" s="332">
        <f t="shared" si="8"/>
        <v>0</v>
      </c>
      <c r="I33" s="330">
        <f t="shared" si="9"/>
        <v>0</v>
      </c>
      <c r="K33" s="106"/>
      <c r="L33" s="106" t="str">
        <f t="shared" si="10"/>
        <v>aXX5</v>
      </c>
      <c r="M33" s="305">
        <f t="shared" si="11"/>
        <v>4</v>
      </c>
      <c r="N33" s="306">
        <f t="shared" si="12"/>
        <v>5</v>
      </c>
      <c r="O33" s="331">
        <f t="shared" si="13"/>
        <v>0</v>
      </c>
      <c r="P33" s="331">
        <f t="shared" si="14"/>
        <v>0</v>
      </c>
      <c r="Q33" s="332">
        <f t="shared" si="15"/>
        <v>0</v>
      </c>
      <c r="R33" s="330">
        <f t="shared" si="16"/>
        <v>0</v>
      </c>
      <c r="S33" s="156"/>
      <c r="T33" s="106"/>
      <c r="U33" s="106" t="str">
        <f t="shared" si="17"/>
        <v>aXX5</v>
      </c>
      <c r="V33" s="305">
        <f t="shared" si="18"/>
        <v>4</v>
      </c>
      <c r="W33" s="306">
        <f t="shared" si="19"/>
        <v>5</v>
      </c>
      <c r="X33" s="331">
        <f t="shared" si="20"/>
        <v>0</v>
      </c>
      <c r="Y33" s="331">
        <f t="shared" si="21"/>
        <v>0</v>
      </c>
      <c r="Z33" s="332">
        <f t="shared" si="22"/>
        <v>0</v>
      </c>
      <c r="AA33" s="330">
        <f t="shared" si="23"/>
        <v>0</v>
      </c>
      <c r="AB33" s="156"/>
      <c r="AC33" s="106"/>
      <c r="AD33" s="106"/>
      <c r="AE33" s="291">
        <v>5</v>
      </c>
      <c r="AF33" s="327">
        <f t="shared" si="24"/>
        <v>0</v>
      </c>
      <c r="AG33" s="327">
        <f t="shared" si="25"/>
        <v>0</v>
      </c>
      <c r="AH33" s="327">
        <f t="shared" si="0"/>
        <v>0</v>
      </c>
      <c r="AI33" s="398"/>
      <c r="AJ33" s="398"/>
      <c r="AK33" s="106"/>
      <c r="AL33" s="106" t="str">
        <f t="shared" si="26"/>
        <v>aXX5</v>
      </c>
      <c r="AM33" s="106"/>
      <c r="AN33" s="305">
        <f t="shared" si="27"/>
        <v>4</v>
      </c>
      <c r="AO33" s="306">
        <f t="shared" si="28"/>
        <v>5</v>
      </c>
      <c r="AP33" s="331">
        <f t="shared" si="29"/>
        <v>0</v>
      </c>
      <c r="AQ33" s="331">
        <f t="shared" si="30"/>
        <v>0</v>
      </c>
      <c r="AR33" s="332">
        <f t="shared" si="31"/>
        <v>0</v>
      </c>
      <c r="AS33" s="330">
        <f t="shared" si="32"/>
        <v>0</v>
      </c>
      <c r="AT33" s="156"/>
      <c r="AU33" s="106"/>
      <c r="AV33" s="106" t="str">
        <f t="shared" si="33"/>
        <v>aXX5</v>
      </c>
      <c r="AW33" s="305">
        <f t="shared" si="34"/>
        <v>4</v>
      </c>
      <c r="AX33" s="306">
        <f t="shared" si="35"/>
        <v>5</v>
      </c>
      <c r="AY33" s="331">
        <f t="shared" si="36"/>
        <v>0</v>
      </c>
      <c r="AZ33" s="331">
        <f t="shared" si="37"/>
        <v>0</v>
      </c>
      <c r="BA33" s="332">
        <f t="shared" si="38"/>
        <v>0</v>
      </c>
      <c r="BB33" s="330">
        <f t="shared" si="39"/>
        <v>0</v>
      </c>
      <c r="BC33" s="156"/>
      <c r="BD33" s="106"/>
      <c r="BE33" s="106" t="str">
        <f t="shared" si="40"/>
        <v>aXX5</v>
      </c>
      <c r="BF33" s="305">
        <f t="shared" si="41"/>
        <v>4</v>
      </c>
      <c r="BG33" s="306">
        <f t="shared" si="42"/>
        <v>5</v>
      </c>
      <c r="BH33" s="331">
        <f t="shared" si="43"/>
        <v>0</v>
      </c>
      <c r="BI33" s="331">
        <f t="shared" si="44"/>
        <v>0</v>
      </c>
      <c r="BJ33" s="332">
        <f t="shared" si="45"/>
        <v>0</v>
      </c>
      <c r="BK33" s="330">
        <f t="shared" si="46"/>
        <v>0</v>
      </c>
      <c r="BL33" s="156"/>
      <c r="BM33" s="106"/>
      <c r="BN33" s="291">
        <v>5</v>
      </c>
      <c r="BO33" s="327">
        <f t="shared" si="47"/>
        <v>0</v>
      </c>
      <c r="BP33" s="327">
        <f t="shared" si="48"/>
        <v>0</v>
      </c>
      <c r="BQ33" s="327">
        <f t="shared" si="1"/>
        <v>0</v>
      </c>
      <c r="BR33" s="112"/>
      <c r="BU33" s="112"/>
      <c r="BV33" s="678">
        <f t="shared" si="67"/>
        <v>5</v>
      </c>
      <c r="BW33" s="327">
        <f t="shared" si="68"/>
        <v>0</v>
      </c>
      <c r="BX33" s="327">
        <f t="shared" si="69"/>
        <v>0</v>
      </c>
      <c r="BY33" s="327">
        <f t="shared" si="70"/>
        <v>0</v>
      </c>
      <c r="BZ33" s="106"/>
      <c r="CD33" s="156">
        <f t="shared" si="49"/>
        <v>0</v>
      </c>
      <c r="CE33" s="156">
        <f t="shared" si="50"/>
        <v>0</v>
      </c>
      <c r="CF33" s="156">
        <f t="shared" si="51"/>
        <v>0</v>
      </c>
      <c r="CH33" s="156">
        <f t="shared" si="52"/>
        <v>0</v>
      </c>
      <c r="CI33" s="156">
        <f t="shared" si="53"/>
        <v>0</v>
      </c>
      <c r="CJ33" s="156">
        <f t="shared" si="54"/>
        <v>0</v>
      </c>
      <c r="CL33" s="156">
        <f t="shared" si="55"/>
        <v>0</v>
      </c>
      <c r="CM33" s="156">
        <f t="shared" si="56"/>
        <v>0</v>
      </c>
      <c r="CN33" s="156">
        <f t="shared" si="57"/>
        <v>0</v>
      </c>
      <c r="CP33" s="156">
        <f t="shared" si="58"/>
        <v>0</v>
      </c>
      <c r="CQ33" s="156">
        <f t="shared" si="59"/>
        <v>0</v>
      </c>
      <c r="CR33" s="156">
        <f t="shared" si="60"/>
        <v>0</v>
      </c>
      <c r="CT33" s="156">
        <f t="shared" si="61"/>
        <v>0</v>
      </c>
      <c r="CU33" s="156">
        <f t="shared" si="62"/>
        <v>0</v>
      </c>
      <c r="CV33" s="156">
        <f t="shared" si="63"/>
        <v>0</v>
      </c>
      <c r="CX33" s="156">
        <f t="shared" si="64"/>
        <v>0</v>
      </c>
      <c r="CY33" s="156">
        <f t="shared" si="65"/>
        <v>0</v>
      </c>
      <c r="CZ33" s="156">
        <f t="shared" si="66"/>
        <v>0</v>
      </c>
    </row>
    <row r="34" spans="1:104" ht="22" customHeight="1">
      <c r="A34" s="298">
        <f t="shared" si="2"/>
        <v>22</v>
      </c>
      <c r="B34" s="106"/>
      <c r="C34" s="106" t="str">
        <f t="shared" si="3"/>
        <v>aXX6</v>
      </c>
      <c r="D34" s="305">
        <f t="shared" si="4"/>
        <v>5</v>
      </c>
      <c r="E34" s="306">
        <f t="shared" si="5"/>
        <v>6</v>
      </c>
      <c r="F34" s="331">
        <f t="shared" si="6"/>
        <v>0</v>
      </c>
      <c r="G34" s="331">
        <f t="shared" si="7"/>
        <v>0</v>
      </c>
      <c r="H34" s="332">
        <f t="shared" si="8"/>
        <v>0</v>
      </c>
      <c r="I34" s="330">
        <f t="shared" si="9"/>
        <v>0</v>
      </c>
      <c r="K34" s="106"/>
      <c r="L34" s="106" t="str">
        <f t="shared" si="10"/>
        <v>aXX6</v>
      </c>
      <c r="M34" s="305">
        <f t="shared" si="11"/>
        <v>5</v>
      </c>
      <c r="N34" s="306">
        <f t="shared" si="12"/>
        <v>6</v>
      </c>
      <c r="O34" s="331">
        <f t="shared" si="13"/>
        <v>0</v>
      </c>
      <c r="P34" s="331">
        <f t="shared" si="14"/>
        <v>0</v>
      </c>
      <c r="Q34" s="332">
        <f t="shared" si="15"/>
        <v>0</v>
      </c>
      <c r="R34" s="330">
        <f t="shared" si="16"/>
        <v>0</v>
      </c>
      <c r="S34" s="156"/>
      <c r="T34" s="106"/>
      <c r="U34" s="106" t="str">
        <f t="shared" si="17"/>
        <v>aXX6</v>
      </c>
      <c r="V34" s="305">
        <f t="shared" si="18"/>
        <v>5</v>
      </c>
      <c r="W34" s="306">
        <f t="shared" si="19"/>
        <v>6</v>
      </c>
      <c r="X34" s="331">
        <f t="shared" si="20"/>
        <v>0</v>
      </c>
      <c r="Y34" s="331">
        <f t="shared" si="21"/>
        <v>0</v>
      </c>
      <c r="Z34" s="332">
        <f t="shared" si="22"/>
        <v>0</v>
      </c>
      <c r="AA34" s="330">
        <f t="shared" si="23"/>
        <v>0</v>
      </c>
      <c r="AB34" s="156"/>
      <c r="AC34" s="106"/>
      <c r="AD34" s="106"/>
      <c r="AE34" s="291">
        <v>6</v>
      </c>
      <c r="AF34" s="327">
        <f t="shared" si="24"/>
        <v>0</v>
      </c>
      <c r="AG34" s="327">
        <f t="shared" si="25"/>
        <v>0</v>
      </c>
      <c r="AH34" s="327">
        <f t="shared" si="0"/>
        <v>0</v>
      </c>
      <c r="AI34" s="398"/>
      <c r="AJ34" s="398"/>
      <c r="AK34" s="106"/>
      <c r="AL34" s="106" t="str">
        <f t="shared" si="26"/>
        <v>aXX6</v>
      </c>
      <c r="AM34" s="106"/>
      <c r="AN34" s="305">
        <f t="shared" si="27"/>
        <v>5</v>
      </c>
      <c r="AO34" s="306">
        <f t="shared" si="28"/>
        <v>6</v>
      </c>
      <c r="AP34" s="331">
        <f t="shared" si="29"/>
        <v>0</v>
      </c>
      <c r="AQ34" s="331">
        <f t="shared" si="30"/>
        <v>0</v>
      </c>
      <c r="AR34" s="332">
        <f t="shared" si="31"/>
        <v>0</v>
      </c>
      <c r="AS34" s="330">
        <f t="shared" si="32"/>
        <v>0</v>
      </c>
      <c r="AT34" s="156"/>
      <c r="AU34" s="106"/>
      <c r="AV34" s="106" t="str">
        <f t="shared" si="33"/>
        <v>aXX6</v>
      </c>
      <c r="AW34" s="305">
        <f t="shared" si="34"/>
        <v>5</v>
      </c>
      <c r="AX34" s="306">
        <f t="shared" si="35"/>
        <v>6</v>
      </c>
      <c r="AY34" s="331">
        <f t="shared" si="36"/>
        <v>0</v>
      </c>
      <c r="AZ34" s="331">
        <f t="shared" si="37"/>
        <v>0</v>
      </c>
      <c r="BA34" s="332">
        <f t="shared" si="38"/>
        <v>0</v>
      </c>
      <c r="BB34" s="330">
        <f t="shared" si="39"/>
        <v>0</v>
      </c>
      <c r="BC34" s="156"/>
      <c r="BD34" s="106"/>
      <c r="BE34" s="106" t="str">
        <f t="shared" si="40"/>
        <v>aXX6</v>
      </c>
      <c r="BF34" s="305">
        <f t="shared" si="41"/>
        <v>5</v>
      </c>
      <c r="BG34" s="306">
        <f t="shared" si="42"/>
        <v>6</v>
      </c>
      <c r="BH34" s="331">
        <f t="shared" si="43"/>
        <v>0</v>
      </c>
      <c r="BI34" s="331">
        <f t="shared" si="44"/>
        <v>0</v>
      </c>
      <c r="BJ34" s="332">
        <f t="shared" si="45"/>
        <v>0</v>
      </c>
      <c r="BK34" s="330">
        <f t="shared" si="46"/>
        <v>0</v>
      </c>
      <c r="BL34" s="156"/>
      <c r="BM34" s="106"/>
      <c r="BN34" s="291">
        <v>6</v>
      </c>
      <c r="BO34" s="327">
        <f t="shared" si="47"/>
        <v>0</v>
      </c>
      <c r="BP34" s="327">
        <f t="shared" si="48"/>
        <v>0</v>
      </c>
      <c r="BQ34" s="327">
        <f t="shared" si="1"/>
        <v>0</v>
      </c>
      <c r="BR34" s="112"/>
      <c r="BU34" s="112"/>
      <c r="BV34" s="678">
        <f t="shared" si="67"/>
        <v>6</v>
      </c>
      <c r="BW34" s="327">
        <f t="shared" si="68"/>
        <v>0</v>
      </c>
      <c r="BX34" s="327">
        <f t="shared" si="69"/>
        <v>0</v>
      </c>
      <c r="BY34" s="327">
        <f t="shared" si="70"/>
        <v>0</v>
      </c>
      <c r="BZ34" s="106"/>
      <c r="CD34" s="156">
        <f t="shared" si="49"/>
        <v>0</v>
      </c>
      <c r="CE34" s="156">
        <f t="shared" si="50"/>
        <v>0</v>
      </c>
      <c r="CF34" s="156">
        <f t="shared" si="51"/>
        <v>0</v>
      </c>
      <c r="CH34" s="156">
        <f t="shared" si="52"/>
        <v>0</v>
      </c>
      <c r="CI34" s="156">
        <f t="shared" si="53"/>
        <v>0</v>
      </c>
      <c r="CJ34" s="156">
        <f t="shared" si="54"/>
        <v>0</v>
      </c>
      <c r="CL34" s="156">
        <f t="shared" si="55"/>
        <v>0</v>
      </c>
      <c r="CM34" s="156">
        <f t="shared" si="56"/>
        <v>0</v>
      </c>
      <c r="CN34" s="156">
        <f t="shared" si="57"/>
        <v>0</v>
      </c>
      <c r="CP34" s="156">
        <f t="shared" si="58"/>
        <v>0</v>
      </c>
      <c r="CQ34" s="156">
        <f t="shared" si="59"/>
        <v>0</v>
      </c>
      <c r="CR34" s="156">
        <f t="shared" si="60"/>
        <v>0</v>
      </c>
      <c r="CT34" s="156">
        <f t="shared" si="61"/>
        <v>0</v>
      </c>
      <c r="CU34" s="156">
        <f t="shared" si="62"/>
        <v>0</v>
      </c>
      <c r="CV34" s="156">
        <f t="shared" si="63"/>
        <v>0</v>
      </c>
      <c r="CX34" s="156">
        <f t="shared" si="64"/>
        <v>0</v>
      </c>
      <c r="CY34" s="156">
        <f t="shared" si="65"/>
        <v>0</v>
      </c>
      <c r="CZ34" s="156">
        <f t="shared" si="66"/>
        <v>0</v>
      </c>
    </row>
    <row r="35" spans="1:104" ht="22" customHeight="1">
      <c r="A35" s="298">
        <f t="shared" si="2"/>
        <v>22</v>
      </c>
      <c r="B35" s="106"/>
      <c r="C35" s="106" t="str">
        <f t="shared" si="3"/>
        <v>aXX7</v>
      </c>
      <c r="D35" s="305">
        <f t="shared" si="4"/>
        <v>6</v>
      </c>
      <c r="E35" s="306">
        <f t="shared" si="5"/>
        <v>7</v>
      </c>
      <c r="F35" s="331">
        <f t="shared" si="6"/>
        <v>0</v>
      </c>
      <c r="G35" s="331">
        <f t="shared" si="7"/>
        <v>0</v>
      </c>
      <c r="H35" s="332">
        <f t="shared" si="8"/>
        <v>0</v>
      </c>
      <c r="I35" s="330">
        <f t="shared" si="9"/>
        <v>0</v>
      </c>
      <c r="K35" s="106"/>
      <c r="L35" s="106" t="str">
        <f t="shared" si="10"/>
        <v>aXX7</v>
      </c>
      <c r="M35" s="305">
        <f t="shared" si="11"/>
        <v>6</v>
      </c>
      <c r="N35" s="306">
        <f t="shared" si="12"/>
        <v>7</v>
      </c>
      <c r="O35" s="331">
        <f t="shared" si="13"/>
        <v>0</v>
      </c>
      <c r="P35" s="331">
        <f t="shared" si="14"/>
        <v>0</v>
      </c>
      <c r="Q35" s="332">
        <f t="shared" si="15"/>
        <v>0</v>
      </c>
      <c r="R35" s="330">
        <f t="shared" si="16"/>
        <v>0</v>
      </c>
      <c r="S35" s="156"/>
      <c r="T35" s="106"/>
      <c r="U35" s="106" t="str">
        <f t="shared" si="17"/>
        <v>aXX7</v>
      </c>
      <c r="V35" s="305">
        <f t="shared" si="18"/>
        <v>6</v>
      </c>
      <c r="W35" s="306">
        <f t="shared" si="19"/>
        <v>7</v>
      </c>
      <c r="X35" s="331">
        <f t="shared" si="20"/>
        <v>0</v>
      </c>
      <c r="Y35" s="331">
        <f t="shared" si="21"/>
        <v>0</v>
      </c>
      <c r="Z35" s="332">
        <f t="shared" si="22"/>
        <v>0</v>
      </c>
      <c r="AA35" s="330">
        <f t="shared" si="23"/>
        <v>0</v>
      </c>
      <c r="AB35" s="156"/>
      <c r="AC35" s="106"/>
      <c r="AD35" s="106"/>
      <c r="AE35" s="291">
        <v>7</v>
      </c>
      <c r="AF35" s="327">
        <f t="shared" si="24"/>
        <v>0</v>
      </c>
      <c r="AG35" s="327">
        <f t="shared" si="25"/>
        <v>0</v>
      </c>
      <c r="AH35" s="327">
        <f t="shared" si="0"/>
        <v>0</v>
      </c>
      <c r="AI35" s="398"/>
      <c r="AJ35" s="398"/>
      <c r="AK35" s="106"/>
      <c r="AL35" s="106" t="str">
        <f t="shared" si="26"/>
        <v>aXX7</v>
      </c>
      <c r="AM35" s="106"/>
      <c r="AN35" s="305">
        <f t="shared" si="27"/>
        <v>6</v>
      </c>
      <c r="AO35" s="306">
        <f t="shared" si="28"/>
        <v>7</v>
      </c>
      <c r="AP35" s="331">
        <f t="shared" si="29"/>
        <v>0</v>
      </c>
      <c r="AQ35" s="331">
        <f t="shared" si="30"/>
        <v>0</v>
      </c>
      <c r="AR35" s="332">
        <f t="shared" si="31"/>
        <v>0</v>
      </c>
      <c r="AS35" s="330">
        <f t="shared" si="32"/>
        <v>0</v>
      </c>
      <c r="AT35" s="156"/>
      <c r="AU35" s="106"/>
      <c r="AV35" s="106" t="str">
        <f t="shared" si="33"/>
        <v>aXX7</v>
      </c>
      <c r="AW35" s="305">
        <f t="shared" si="34"/>
        <v>6</v>
      </c>
      <c r="AX35" s="306">
        <f t="shared" si="35"/>
        <v>7</v>
      </c>
      <c r="AY35" s="331">
        <f t="shared" si="36"/>
        <v>0</v>
      </c>
      <c r="AZ35" s="331">
        <f t="shared" si="37"/>
        <v>0</v>
      </c>
      <c r="BA35" s="332">
        <f t="shared" si="38"/>
        <v>0</v>
      </c>
      <c r="BB35" s="330">
        <f t="shared" si="39"/>
        <v>0</v>
      </c>
      <c r="BC35" s="156"/>
      <c r="BD35" s="106"/>
      <c r="BE35" s="106" t="str">
        <f t="shared" si="40"/>
        <v>aXX7</v>
      </c>
      <c r="BF35" s="305">
        <f t="shared" si="41"/>
        <v>6</v>
      </c>
      <c r="BG35" s="306">
        <f t="shared" si="42"/>
        <v>7</v>
      </c>
      <c r="BH35" s="331">
        <f t="shared" si="43"/>
        <v>0</v>
      </c>
      <c r="BI35" s="331">
        <f t="shared" si="44"/>
        <v>0</v>
      </c>
      <c r="BJ35" s="332">
        <f t="shared" si="45"/>
        <v>0</v>
      </c>
      <c r="BK35" s="330">
        <f t="shared" si="46"/>
        <v>0</v>
      </c>
      <c r="BL35" s="156"/>
      <c r="BM35" s="106"/>
      <c r="BN35" s="291">
        <v>7</v>
      </c>
      <c r="BO35" s="327">
        <f t="shared" si="47"/>
        <v>0</v>
      </c>
      <c r="BP35" s="327">
        <f t="shared" si="48"/>
        <v>0</v>
      </c>
      <c r="BQ35" s="327">
        <f t="shared" si="1"/>
        <v>0</v>
      </c>
      <c r="BR35" s="112"/>
      <c r="BU35" s="112"/>
      <c r="BV35" s="678">
        <f t="shared" si="67"/>
        <v>7</v>
      </c>
      <c r="BW35" s="327">
        <f t="shared" si="68"/>
        <v>0</v>
      </c>
      <c r="BX35" s="327">
        <f t="shared" si="69"/>
        <v>0</v>
      </c>
      <c r="BY35" s="327">
        <f t="shared" si="70"/>
        <v>0</v>
      </c>
      <c r="BZ35" s="106"/>
      <c r="CD35" s="156">
        <f t="shared" si="49"/>
        <v>0</v>
      </c>
      <c r="CE35" s="156">
        <f t="shared" si="50"/>
        <v>0</v>
      </c>
      <c r="CF35" s="156">
        <f t="shared" si="51"/>
        <v>0</v>
      </c>
      <c r="CH35" s="156">
        <f t="shared" si="52"/>
        <v>0</v>
      </c>
      <c r="CI35" s="156">
        <f t="shared" si="53"/>
        <v>0</v>
      </c>
      <c r="CJ35" s="156">
        <f t="shared" si="54"/>
        <v>0</v>
      </c>
      <c r="CL35" s="156">
        <f t="shared" si="55"/>
        <v>0</v>
      </c>
      <c r="CM35" s="156">
        <f t="shared" si="56"/>
        <v>0</v>
      </c>
      <c r="CN35" s="156">
        <f t="shared" si="57"/>
        <v>0</v>
      </c>
      <c r="CP35" s="156">
        <f t="shared" si="58"/>
        <v>0</v>
      </c>
      <c r="CQ35" s="156">
        <f t="shared" si="59"/>
        <v>0</v>
      </c>
      <c r="CR35" s="156">
        <f t="shared" si="60"/>
        <v>0</v>
      </c>
      <c r="CT35" s="156">
        <f t="shared" si="61"/>
        <v>0</v>
      </c>
      <c r="CU35" s="156">
        <f t="shared" si="62"/>
        <v>0</v>
      </c>
      <c r="CV35" s="156">
        <f t="shared" si="63"/>
        <v>0</v>
      </c>
      <c r="CX35" s="156">
        <f t="shared" si="64"/>
        <v>0</v>
      </c>
      <c r="CY35" s="156">
        <f t="shared" si="65"/>
        <v>0</v>
      </c>
      <c r="CZ35" s="156">
        <f t="shared" si="66"/>
        <v>0</v>
      </c>
    </row>
    <row r="36" spans="1:104" ht="22" customHeight="1">
      <c r="A36" s="298">
        <f t="shared" si="2"/>
        <v>22</v>
      </c>
      <c r="B36" s="106"/>
      <c r="C36" s="106" t="str">
        <f t="shared" si="3"/>
        <v>aXX8</v>
      </c>
      <c r="D36" s="305">
        <f t="shared" si="4"/>
        <v>7</v>
      </c>
      <c r="E36" s="306">
        <f t="shared" si="5"/>
        <v>8</v>
      </c>
      <c r="F36" s="331">
        <f t="shared" si="6"/>
        <v>0</v>
      </c>
      <c r="G36" s="331">
        <f t="shared" si="7"/>
        <v>0</v>
      </c>
      <c r="H36" s="332">
        <f t="shared" si="8"/>
        <v>0</v>
      </c>
      <c r="I36" s="330">
        <f t="shared" si="9"/>
        <v>0</v>
      </c>
      <c r="K36" s="106"/>
      <c r="L36" s="106" t="str">
        <f t="shared" si="10"/>
        <v>aXX8</v>
      </c>
      <c r="M36" s="305">
        <f t="shared" si="11"/>
        <v>7</v>
      </c>
      <c r="N36" s="306">
        <f t="shared" si="12"/>
        <v>8</v>
      </c>
      <c r="O36" s="331">
        <f t="shared" si="13"/>
        <v>0</v>
      </c>
      <c r="P36" s="331">
        <f t="shared" si="14"/>
        <v>0</v>
      </c>
      <c r="Q36" s="332">
        <f t="shared" si="15"/>
        <v>0</v>
      </c>
      <c r="R36" s="330">
        <f t="shared" si="16"/>
        <v>0</v>
      </c>
      <c r="S36" s="156"/>
      <c r="T36" s="106"/>
      <c r="U36" s="106" t="str">
        <f t="shared" si="17"/>
        <v>aXX8</v>
      </c>
      <c r="V36" s="305">
        <f t="shared" si="18"/>
        <v>7</v>
      </c>
      <c r="W36" s="306">
        <f t="shared" si="19"/>
        <v>8</v>
      </c>
      <c r="X36" s="331">
        <f t="shared" si="20"/>
        <v>0</v>
      </c>
      <c r="Y36" s="331">
        <f t="shared" si="21"/>
        <v>0</v>
      </c>
      <c r="Z36" s="332">
        <f t="shared" si="22"/>
        <v>0</v>
      </c>
      <c r="AA36" s="330">
        <f t="shared" si="23"/>
        <v>0</v>
      </c>
      <c r="AB36" s="156"/>
      <c r="AC36" s="106"/>
      <c r="AD36" s="106"/>
      <c r="AE36" s="291">
        <v>8</v>
      </c>
      <c r="AF36" s="327">
        <f t="shared" si="24"/>
        <v>0</v>
      </c>
      <c r="AG36" s="327">
        <f t="shared" si="25"/>
        <v>0</v>
      </c>
      <c r="AH36" s="327">
        <f t="shared" si="0"/>
        <v>0</v>
      </c>
      <c r="AI36" s="398"/>
      <c r="AJ36" s="398"/>
      <c r="AK36" s="106"/>
      <c r="AL36" s="106" t="str">
        <f t="shared" si="26"/>
        <v>aXX8</v>
      </c>
      <c r="AM36" s="106"/>
      <c r="AN36" s="305">
        <f t="shared" si="27"/>
        <v>7</v>
      </c>
      <c r="AO36" s="306">
        <f t="shared" si="28"/>
        <v>8</v>
      </c>
      <c r="AP36" s="331">
        <f t="shared" si="29"/>
        <v>0</v>
      </c>
      <c r="AQ36" s="331">
        <f t="shared" si="30"/>
        <v>0</v>
      </c>
      <c r="AR36" s="332">
        <f t="shared" si="31"/>
        <v>0</v>
      </c>
      <c r="AS36" s="330">
        <f t="shared" si="32"/>
        <v>0</v>
      </c>
      <c r="AT36" s="156"/>
      <c r="AU36" s="106"/>
      <c r="AV36" s="106" t="str">
        <f t="shared" si="33"/>
        <v>aXX8</v>
      </c>
      <c r="AW36" s="305">
        <f t="shared" si="34"/>
        <v>7</v>
      </c>
      <c r="AX36" s="306">
        <f t="shared" si="35"/>
        <v>8</v>
      </c>
      <c r="AY36" s="331">
        <f t="shared" si="36"/>
        <v>0</v>
      </c>
      <c r="AZ36" s="331">
        <f t="shared" si="37"/>
        <v>0</v>
      </c>
      <c r="BA36" s="332">
        <f t="shared" si="38"/>
        <v>0</v>
      </c>
      <c r="BB36" s="330">
        <f t="shared" si="39"/>
        <v>0</v>
      </c>
      <c r="BC36" s="156"/>
      <c r="BD36" s="106"/>
      <c r="BE36" s="106" t="str">
        <f t="shared" si="40"/>
        <v>aXX8</v>
      </c>
      <c r="BF36" s="305">
        <f t="shared" si="41"/>
        <v>7</v>
      </c>
      <c r="BG36" s="306">
        <f t="shared" si="42"/>
        <v>8</v>
      </c>
      <c r="BH36" s="331">
        <f t="shared" si="43"/>
        <v>0</v>
      </c>
      <c r="BI36" s="331">
        <f t="shared" si="44"/>
        <v>0</v>
      </c>
      <c r="BJ36" s="332">
        <f t="shared" si="45"/>
        <v>0</v>
      </c>
      <c r="BK36" s="330">
        <f t="shared" si="46"/>
        <v>0</v>
      </c>
      <c r="BL36" s="156"/>
      <c r="BM36" s="106"/>
      <c r="BN36" s="291">
        <v>8</v>
      </c>
      <c r="BO36" s="327">
        <f t="shared" si="47"/>
        <v>0</v>
      </c>
      <c r="BP36" s="327">
        <f t="shared" si="48"/>
        <v>0</v>
      </c>
      <c r="BQ36" s="327">
        <f t="shared" si="1"/>
        <v>0</v>
      </c>
      <c r="BR36" s="112"/>
      <c r="BU36" s="112"/>
      <c r="BV36" s="678">
        <f t="shared" si="67"/>
        <v>8</v>
      </c>
      <c r="BW36" s="327">
        <f t="shared" si="68"/>
        <v>0</v>
      </c>
      <c r="BX36" s="327">
        <f t="shared" si="69"/>
        <v>0</v>
      </c>
      <c r="BY36" s="327">
        <f t="shared" si="70"/>
        <v>0</v>
      </c>
      <c r="BZ36" s="106"/>
      <c r="CD36" s="156">
        <f t="shared" si="49"/>
        <v>0</v>
      </c>
      <c r="CE36" s="156">
        <f t="shared" si="50"/>
        <v>0</v>
      </c>
      <c r="CF36" s="156">
        <f t="shared" si="51"/>
        <v>0</v>
      </c>
      <c r="CH36" s="156">
        <f t="shared" si="52"/>
        <v>0</v>
      </c>
      <c r="CI36" s="156">
        <f t="shared" si="53"/>
        <v>0</v>
      </c>
      <c r="CJ36" s="156">
        <f t="shared" si="54"/>
        <v>0</v>
      </c>
      <c r="CL36" s="156">
        <f t="shared" si="55"/>
        <v>0</v>
      </c>
      <c r="CM36" s="156">
        <f t="shared" si="56"/>
        <v>0</v>
      </c>
      <c r="CN36" s="156">
        <f t="shared" si="57"/>
        <v>0</v>
      </c>
      <c r="CP36" s="156">
        <f t="shared" si="58"/>
        <v>0</v>
      </c>
      <c r="CQ36" s="156">
        <f t="shared" si="59"/>
        <v>0</v>
      </c>
      <c r="CR36" s="156">
        <f t="shared" si="60"/>
        <v>0</v>
      </c>
      <c r="CT36" s="156">
        <f t="shared" si="61"/>
        <v>0</v>
      </c>
      <c r="CU36" s="156">
        <f t="shared" si="62"/>
        <v>0</v>
      </c>
      <c r="CV36" s="156">
        <f t="shared" si="63"/>
        <v>0</v>
      </c>
      <c r="CX36" s="156">
        <f t="shared" si="64"/>
        <v>0</v>
      </c>
      <c r="CY36" s="156">
        <f t="shared" si="65"/>
        <v>0</v>
      </c>
      <c r="CZ36" s="156">
        <f t="shared" si="66"/>
        <v>0</v>
      </c>
    </row>
    <row r="37" spans="1:104" ht="22" customHeight="1">
      <c r="A37" s="298">
        <f t="shared" si="2"/>
        <v>22</v>
      </c>
      <c r="B37" s="106"/>
      <c r="C37" s="106" t="str">
        <f t="shared" si="3"/>
        <v>aXX9</v>
      </c>
      <c r="D37" s="305">
        <f t="shared" si="4"/>
        <v>8</v>
      </c>
      <c r="E37" s="306">
        <f t="shared" si="5"/>
        <v>9</v>
      </c>
      <c r="F37" s="331">
        <f t="shared" si="6"/>
        <v>0</v>
      </c>
      <c r="G37" s="331">
        <f t="shared" si="7"/>
        <v>0</v>
      </c>
      <c r="H37" s="332">
        <f t="shared" si="8"/>
        <v>0</v>
      </c>
      <c r="I37" s="330">
        <f t="shared" si="9"/>
        <v>0</v>
      </c>
      <c r="K37" s="106"/>
      <c r="L37" s="106" t="str">
        <f t="shared" si="10"/>
        <v>aXX9</v>
      </c>
      <c r="M37" s="305">
        <f t="shared" si="11"/>
        <v>8</v>
      </c>
      <c r="N37" s="306">
        <f t="shared" si="12"/>
        <v>9</v>
      </c>
      <c r="O37" s="331">
        <f t="shared" si="13"/>
        <v>0</v>
      </c>
      <c r="P37" s="331">
        <f t="shared" si="14"/>
        <v>0</v>
      </c>
      <c r="Q37" s="332">
        <f t="shared" si="15"/>
        <v>0</v>
      </c>
      <c r="R37" s="330">
        <f t="shared" si="16"/>
        <v>0</v>
      </c>
      <c r="S37" s="156"/>
      <c r="T37" s="106"/>
      <c r="U37" s="106" t="str">
        <f t="shared" si="17"/>
        <v>aXX9</v>
      </c>
      <c r="V37" s="305">
        <f t="shared" si="18"/>
        <v>8</v>
      </c>
      <c r="W37" s="306">
        <f t="shared" si="19"/>
        <v>9</v>
      </c>
      <c r="X37" s="331">
        <f t="shared" si="20"/>
        <v>0</v>
      </c>
      <c r="Y37" s="331">
        <f t="shared" si="21"/>
        <v>0</v>
      </c>
      <c r="Z37" s="332">
        <f t="shared" si="22"/>
        <v>0</v>
      </c>
      <c r="AA37" s="330">
        <f t="shared" si="23"/>
        <v>0</v>
      </c>
      <c r="AB37" s="156"/>
      <c r="AC37" s="106"/>
      <c r="AD37" s="106"/>
      <c r="AE37" s="291">
        <v>9</v>
      </c>
      <c r="AF37" s="327">
        <f t="shared" si="24"/>
        <v>0</v>
      </c>
      <c r="AG37" s="327">
        <f t="shared" si="25"/>
        <v>0</v>
      </c>
      <c r="AH37" s="327">
        <f t="shared" si="0"/>
        <v>0</v>
      </c>
      <c r="AI37" s="398"/>
      <c r="AJ37" s="398"/>
      <c r="AK37" s="106"/>
      <c r="AL37" s="106" t="str">
        <f t="shared" si="26"/>
        <v>aXX9</v>
      </c>
      <c r="AM37" s="106"/>
      <c r="AN37" s="305">
        <f t="shared" si="27"/>
        <v>8</v>
      </c>
      <c r="AO37" s="306">
        <f t="shared" si="28"/>
        <v>9</v>
      </c>
      <c r="AP37" s="331">
        <f t="shared" si="29"/>
        <v>0</v>
      </c>
      <c r="AQ37" s="331">
        <f t="shared" si="30"/>
        <v>0</v>
      </c>
      <c r="AR37" s="332">
        <f t="shared" si="31"/>
        <v>0</v>
      </c>
      <c r="AS37" s="330">
        <f t="shared" si="32"/>
        <v>0</v>
      </c>
      <c r="AT37" s="156"/>
      <c r="AU37" s="106"/>
      <c r="AV37" s="106" t="str">
        <f t="shared" si="33"/>
        <v>aXX9</v>
      </c>
      <c r="AW37" s="305">
        <f t="shared" si="34"/>
        <v>8</v>
      </c>
      <c r="AX37" s="306">
        <f t="shared" si="35"/>
        <v>9</v>
      </c>
      <c r="AY37" s="331">
        <f t="shared" si="36"/>
        <v>0</v>
      </c>
      <c r="AZ37" s="331">
        <f t="shared" si="37"/>
        <v>0</v>
      </c>
      <c r="BA37" s="332">
        <f t="shared" si="38"/>
        <v>0</v>
      </c>
      <c r="BB37" s="330">
        <f t="shared" si="39"/>
        <v>0</v>
      </c>
      <c r="BC37" s="156"/>
      <c r="BD37" s="106"/>
      <c r="BE37" s="106" t="str">
        <f t="shared" si="40"/>
        <v>aXX9</v>
      </c>
      <c r="BF37" s="305">
        <f t="shared" si="41"/>
        <v>8</v>
      </c>
      <c r="BG37" s="306">
        <f t="shared" si="42"/>
        <v>9</v>
      </c>
      <c r="BH37" s="331">
        <f t="shared" si="43"/>
        <v>0</v>
      </c>
      <c r="BI37" s="331">
        <f t="shared" si="44"/>
        <v>0</v>
      </c>
      <c r="BJ37" s="332">
        <f t="shared" si="45"/>
        <v>0</v>
      </c>
      <c r="BK37" s="330">
        <f t="shared" si="46"/>
        <v>0</v>
      </c>
      <c r="BL37" s="156"/>
      <c r="BM37" s="106"/>
      <c r="BN37" s="291">
        <v>9</v>
      </c>
      <c r="BO37" s="327">
        <f t="shared" si="47"/>
        <v>0</v>
      </c>
      <c r="BP37" s="327">
        <f t="shared" si="48"/>
        <v>0</v>
      </c>
      <c r="BQ37" s="327">
        <f t="shared" si="1"/>
        <v>0</v>
      </c>
      <c r="BR37" s="112"/>
      <c r="BU37" s="112"/>
      <c r="BV37" s="678">
        <f t="shared" si="67"/>
        <v>9</v>
      </c>
      <c r="BW37" s="327">
        <f t="shared" si="68"/>
        <v>0</v>
      </c>
      <c r="BX37" s="327">
        <f t="shared" si="69"/>
        <v>0</v>
      </c>
      <c r="BY37" s="327">
        <f t="shared" si="70"/>
        <v>0</v>
      </c>
      <c r="BZ37" s="106"/>
      <c r="CD37" s="156">
        <f t="shared" si="49"/>
        <v>0</v>
      </c>
      <c r="CE37" s="156">
        <f t="shared" si="50"/>
        <v>0</v>
      </c>
      <c r="CF37" s="156">
        <f t="shared" si="51"/>
        <v>0</v>
      </c>
      <c r="CH37" s="156">
        <f t="shared" si="52"/>
        <v>0</v>
      </c>
      <c r="CI37" s="156">
        <f t="shared" si="53"/>
        <v>0</v>
      </c>
      <c r="CJ37" s="156">
        <f t="shared" si="54"/>
        <v>0</v>
      </c>
      <c r="CL37" s="156">
        <f t="shared" si="55"/>
        <v>0</v>
      </c>
      <c r="CM37" s="156">
        <f t="shared" si="56"/>
        <v>0</v>
      </c>
      <c r="CN37" s="156">
        <f t="shared" si="57"/>
        <v>0</v>
      </c>
      <c r="CP37" s="156">
        <f t="shared" si="58"/>
        <v>0</v>
      </c>
      <c r="CQ37" s="156">
        <f t="shared" si="59"/>
        <v>0</v>
      </c>
      <c r="CR37" s="156">
        <f t="shared" si="60"/>
        <v>0</v>
      </c>
      <c r="CT37" s="156">
        <f t="shared" si="61"/>
        <v>0</v>
      </c>
      <c r="CU37" s="156">
        <f t="shared" si="62"/>
        <v>0</v>
      </c>
      <c r="CV37" s="156">
        <f t="shared" si="63"/>
        <v>0</v>
      </c>
      <c r="CX37" s="156">
        <f t="shared" si="64"/>
        <v>0</v>
      </c>
      <c r="CY37" s="156">
        <f t="shared" si="65"/>
        <v>0</v>
      </c>
      <c r="CZ37" s="156">
        <f t="shared" si="66"/>
        <v>0</v>
      </c>
    </row>
    <row r="38" spans="1:104" ht="22" customHeight="1">
      <c r="A38" s="298">
        <f t="shared" si="2"/>
        <v>22</v>
      </c>
      <c r="B38" s="106"/>
      <c r="C38" s="106" t="str">
        <f t="shared" si="3"/>
        <v>aXX10</v>
      </c>
      <c r="D38" s="305">
        <f t="shared" si="4"/>
        <v>9</v>
      </c>
      <c r="E38" s="306">
        <f t="shared" si="5"/>
        <v>10</v>
      </c>
      <c r="F38" s="331">
        <f t="shared" si="6"/>
        <v>0</v>
      </c>
      <c r="G38" s="331">
        <f t="shared" si="7"/>
        <v>0</v>
      </c>
      <c r="H38" s="332">
        <f t="shared" si="8"/>
        <v>0</v>
      </c>
      <c r="I38" s="330">
        <f t="shared" si="9"/>
        <v>0</v>
      </c>
      <c r="K38" s="106"/>
      <c r="L38" s="106" t="str">
        <f t="shared" si="10"/>
        <v>aXX10</v>
      </c>
      <c r="M38" s="305">
        <f t="shared" si="11"/>
        <v>9</v>
      </c>
      <c r="N38" s="306">
        <f t="shared" si="12"/>
        <v>10</v>
      </c>
      <c r="O38" s="331">
        <f t="shared" si="13"/>
        <v>0</v>
      </c>
      <c r="P38" s="331">
        <f t="shared" si="14"/>
        <v>0</v>
      </c>
      <c r="Q38" s="332">
        <f t="shared" si="15"/>
        <v>0</v>
      </c>
      <c r="R38" s="330">
        <f t="shared" si="16"/>
        <v>0</v>
      </c>
      <c r="S38" s="156"/>
      <c r="T38" s="106"/>
      <c r="U38" s="106" t="str">
        <f t="shared" si="17"/>
        <v>aXX10</v>
      </c>
      <c r="V38" s="305">
        <f t="shared" si="18"/>
        <v>9</v>
      </c>
      <c r="W38" s="306">
        <f t="shared" si="19"/>
        <v>10</v>
      </c>
      <c r="X38" s="331">
        <f t="shared" si="20"/>
        <v>0</v>
      </c>
      <c r="Y38" s="331">
        <f t="shared" si="21"/>
        <v>0</v>
      </c>
      <c r="Z38" s="332">
        <f t="shared" si="22"/>
        <v>0</v>
      </c>
      <c r="AA38" s="330">
        <f t="shared" si="23"/>
        <v>0</v>
      </c>
      <c r="AB38" s="156"/>
      <c r="AC38" s="106"/>
      <c r="AD38" s="106"/>
      <c r="AE38" s="291">
        <v>10</v>
      </c>
      <c r="AF38" s="327">
        <f t="shared" si="24"/>
        <v>0</v>
      </c>
      <c r="AG38" s="327">
        <f t="shared" si="25"/>
        <v>0</v>
      </c>
      <c r="AH38" s="327">
        <f t="shared" si="0"/>
        <v>0</v>
      </c>
      <c r="AI38" s="398"/>
      <c r="AJ38" s="398"/>
      <c r="AK38" s="106"/>
      <c r="AL38" s="106" t="str">
        <f t="shared" si="26"/>
        <v>aXX10</v>
      </c>
      <c r="AM38" s="106"/>
      <c r="AN38" s="305">
        <f t="shared" si="27"/>
        <v>9</v>
      </c>
      <c r="AO38" s="306">
        <f t="shared" si="28"/>
        <v>10</v>
      </c>
      <c r="AP38" s="331">
        <f t="shared" si="29"/>
        <v>0</v>
      </c>
      <c r="AQ38" s="331">
        <f t="shared" si="30"/>
        <v>0</v>
      </c>
      <c r="AR38" s="332">
        <f t="shared" si="31"/>
        <v>0</v>
      </c>
      <c r="AS38" s="330">
        <f t="shared" si="32"/>
        <v>0</v>
      </c>
      <c r="AT38" s="156"/>
      <c r="AU38" s="106"/>
      <c r="AV38" s="106" t="str">
        <f t="shared" si="33"/>
        <v>aXX10</v>
      </c>
      <c r="AW38" s="305">
        <f t="shared" si="34"/>
        <v>9</v>
      </c>
      <c r="AX38" s="306">
        <f t="shared" si="35"/>
        <v>10</v>
      </c>
      <c r="AY38" s="331">
        <f t="shared" si="36"/>
        <v>0</v>
      </c>
      <c r="AZ38" s="331">
        <f t="shared" si="37"/>
        <v>0</v>
      </c>
      <c r="BA38" s="332">
        <f t="shared" si="38"/>
        <v>0</v>
      </c>
      <c r="BB38" s="330">
        <f t="shared" si="39"/>
        <v>0</v>
      </c>
      <c r="BC38" s="156"/>
      <c r="BD38" s="106"/>
      <c r="BE38" s="106" t="str">
        <f t="shared" si="40"/>
        <v>aXX10</v>
      </c>
      <c r="BF38" s="305">
        <f t="shared" si="41"/>
        <v>9</v>
      </c>
      <c r="BG38" s="306">
        <f t="shared" si="42"/>
        <v>10</v>
      </c>
      <c r="BH38" s="331">
        <f t="shared" si="43"/>
        <v>0</v>
      </c>
      <c r="BI38" s="331">
        <f t="shared" si="44"/>
        <v>0</v>
      </c>
      <c r="BJ38" s="332">
        <f t="shared" si="45"/>
        <v>0</v>
      </c>
      <c r="BK38" s="330">
        <f t="shared" si="46"/>
        <v>0</v>
      </c>
      <c r="BL38" s="156"/>
      <c r="BM38" s="106"/>
      <c r="BN38" s="291">
        <v>10</v>
      </c>
      <c r="BO38" s="327">
        <f t="shared" si="47"/>
        <v>0</v>
      </c>
      <c r="BP38" s="327">
        <f t="shared" si="48"/>
        <v>0</v>
      </c>
      <c r="BQ38" s="327">
        <f t="shared" si="1"/>
        <v>0</v>
      </c>
      <c r="BR38" s="112"/>
      <c r="BU38" s="112"/>
      <c r="BV38" s="678">
        <f t="shared" si="67"/>
        <v>10</v>
      </c>
      <c r="BW38" s="327">
        <f t="shared" si="68"/>
        <v>0</v>
      </c>
      <c r="BX38" s="327">
        <f t="shared" si="69"/>
        <v>0</v>
      </c>
      <c r="BY38" s="327">
        <f t="shared" si="70"/>
        <v>0</v>
      </c>
      <c r="BZ38" s="106"/>
      <c r="CD38" s="156">
        <f t="shared" si="49"/>
        <v>0</v>
      </c>
      <c r="CE38" s="156">
        <f t="shared" si="50"/>
        <v>0</v>
      </c>
      <c r="CF38" s="156">
        <f t="shared" si="51"/>
        <v>0</v>
      </c>
      <c r="CH38" s="156">
        <f t="shared" si="52"/>
        <v>0</v>
      </c>
      <c r="CI38" s="156">
        <f t="shared" si="53"/>
        <v>0</v>
      </c>
      <c r="CJ38" s="156">
        <f t="shared" si="54"/>
        <v>0</v>
      </c>
      <c r="CL38" s="156">
        <f t="shared" si="55"/>
        <v>0</v>
      </c>
      <c r="CM38" s="156">
        <f t="shared" si="56"/>
        <v>0</v>
      </c>
      <c r="CN38" s="156">
        <f t="shared" si="57"/>
        <v>0</v>
      </c>
      <c r="CP38" s="156">
        <f t="shared" si="58"/>
        <v>0</v>
      </c>
      <c r="CQ38" s="156">
        <f t="shared" si="59"/>
        <v>0</v>
      </c>
      <c r="CR38" s="156">
        <f t="shared" si="60"/>
        <v>0</v>
      </c>
      <c r="CT38" s="156">
        <f t="shared" si="61"/>
        <v>0</v>
      </c>
      <c r="CU38" s="156">
        <f t="shared" si="62"/>
        <v>0</v>
      </c>
      <c r="CV38" s="156">
        <f t="shared" si="63"/>
        <v>0</v>
      </c>
      <c r="CX38" s="156">
        <f t="shared" si="64"/>
        <v>0</v>
      </c>
      <c r="CY38" s="156">
        <f t="shared" si="65"/>
        <v>0</v>
      </c>
      <c r="CZ38" s="156">
        <f t="shared" si="66"/>
        <v>0</v>
      </c>
    </row>
    <row r="39" spans="1:104" ht="22" customHeight="1">
      <c r="A39" s="298">
        <f t="shared" si="2"/>
        <v>22</v>
      </c>
      <c r="B39" s="106"/>
      <c r="C39" s="106" t="str">
        <f t="shared" si="3"/>
        <v>aXX11</v>
      </c>
      <c r="D39" s="305">
        <f t="shared" si="4"/>
        <v>10</v>
      </c>
      <c r="E39" s="306">
        <f t="shared" si="5"/>
        <v>11</v>
      </c>
      <c r="F39" s="331">
        <f t="shared" si="6"/>
        <v>0</v>
      </c>
      <c r="G39" s="331">
        <f t="shared" si="7"/>
        <v>0</v>
      </c>
      <c r="H39" s="332">
        <f t="shared" si="8"/>
        <v>0</v>
      </c>
      <c r="I39" s="330">
        <f t="shared" si="9"/>
        <v>0</v>
      </c>
      <c r="K39" s="106"/>
      <c r="L39" s="106" t="str">
        <f t="shared" si="10"/>
        <v>aXX11</v>
      </c>
      <c r="M39" s="305">
        <f t="shared" si="11"/>
        <v>10</v>
      </c>
      <c r="N39" s="306">
        <f t="shared" si="12"/>
        <v>11</v>
      </c>
      <c r="O39" s="331">
        <f t="shared" si="13"/>
        <v>0</v>
      </c>
      <c r="P39" s="331">
        <f t="shared" si="14"/>
        <v>0</v>
      </c>
      <c r="Q39" s="332">
        <f t="shared" si="15"/>
        <v>0</v>
      </c>
      <c r="R39" s="330">
        <f t="shared" si="16"/>
        <v>0</v>
      </c>
      <c r="S39" s="156"/>
      <c r="T39" s="106"/>
      <c r="U39" s="106" t="str">
        <f t="shared" si="17"/>
        <v>aXX11</v>
      </c>
      <c r="V39" s="305">
        <f t="shared" si="18"/>
        <v>10</v>
      </c>
      <c r="W39" s="306">
        <f t="shared" si="19"/>
        <v>11</v>
      </c>
      <c r="X39" s="331">
        <f t="shared" si="20"/>
        <v>0</v>
      </c>
      <c r="Y39" s="331">
        <f t="shared" si="21"/>
        <v>0</v>
      </c>
      <c r="Z39" s="332">
        <f t="shared" si="22"/>
        <v>0</v>
      </c>
      <c r="AA39" s="330">
        <f t="shared" si="23"/>
        <v>0</v>
      </c>
      <c r="AB39" s="156"/>
      <c r="AC39" s="106"/>
      <c r="AD39" s="106"/>
      <c r="AE39" s="291">
        <v>11</v>
      </c>
      <c r="AF39" s="327">
        <f t="shared" si="24"/>
        <v>0</v>
      </c>
      <c r="AG39" s="327">
        <f t="shared" si="25"/>
        <v>0</v>
      </c>
      <c r="AH39" s="327">
        <f t="shared" si="0"/>
        <v>0</v>
      </c>
      <c r="AI39" s="398">
        <f>BS39</f>
        <v>0</v>
      </c>
      <c r="AJ39" s="398" t="str">
        <f>BT39</f>
        <v>Intérêts</v>
      </c>
      <c r="AK39" s="106"/>
      <c r="AL39" s="106" t="str">
        <f t="shared" si="26"/>
        <v>aXX11</v>
      </c>
      <c r="AM39" s="106"/>
      <c r="AN39" s="305">
        <f t="shared" si="27"/>
        <v>10</v>
      </c>
      <c r="AO39" s="306">
        <f t="shared" si="28"/>
        <v>11</v>
      </c>
      <c r="AP39" s="331">
        <f t="shared" si="29"/>
        <v>0</v>
      </c>
      <c r="AQ39" s="331">
        <f t="shared" si="30"/>
        <v>0</v>
      </c>
      <c r="AR39" s="332">
        <f t="shared" si="31"/>
        <v>0</v>
      </c>
      <c r="AS39" s="330">
        <f t="shared" si="32"/>
        <v>0</v>
      </c>
      <c r="AT39" s="156"/>
      <c r="AU39" s="106"/>
      <c r="AV39" s="106" t="str">
        <f t="shared" si="33"/>
        <v>aXX11</v>
      </c>
      <c r="AW39" s="305">
        <f t="shared" si="34"/>
        <v>10</v>
      </c>
      <c r="AX39" s="306">
        <f t="shared" si="35"/>
        <v>11</v>
      </c>
      <c r="AY39" s="331">
        <f t="shared" si="36"/>
        <v>0</v>
      </c>
      <c r="AZ39" s="331">
        <f t="shared" si="37"/>
        <v>0</v>
      </c>
      <c r="BA39" s="332">
        <f t="shared" si="38"/>
        <v>0</v>
      </c>
      <c r="BB39" s="330">
        <f t="shared" si="39"/>
        <v>0</v>
      </c>
      <c r="BC39" s="156"/>
      <c r="BD39" s="106"/>
      <c r="BE39" s="106" t="str">
        <f t="shared" si="40"/>
        <v>aXX11</v>
      </c>
      <c r="BF39" s="305">
        <f t="shared" si="41"/>
        <v>10</v>
      </c>
      <c r="BG39" s="306">
        <f t="shared" si="42"/>
        <v>11</v>
      </c>
      <c r="BH39" s="331">
        <f t="shared" si="43"/>
        <v>0</v>
      </c>
      <c r="BI39" s="331">
        <f t="shared" si="44"/>
        <v>0</v>
      </c>
      <c r="BJ39" s="332">
        <f t="shared" si="45"/>
        <v>0</v>
      </c>
      <c r="BK39" s="330">
        <f t="shared" si="46"/>
        <v>0</v>
      </c>
      <c r="BL39" s="156"/>
      <c r="BM39" s="106"/>
      <c r="BN39" s="291">
        <v>11</v>
      </c>
      <c r="BO39" s="327">
        <f t="shared" si="47"/>
        <v>0</v>
      </c>
      <c r="BP39" s="327">
        <f t="shared" si="48"/>
        <v>0</v>
      </c>
      <c r="BQ39" s="327">
        <f t="shared" si="1"/>
        <v>0</v>
      </c>
      <c r="BR39" s="112"/>
      <c r="BS39" s="219">
        <f>ROUND(SUM(BO29:BO40),2)</f>
        <v>0</v>
      </c>
      <c r="BT39" s="90" t="s">
        <v>114</v>
      </c>
      <c r="BU39" s="112"/>
      <c r="BV39" s="678">
        <f t="shared" si="67"/>
        <v>11</v>
      </c>
      <c r="BW39" s="327">
        <f t="shared" si="68"/>
        <v>0</v>
      </c>
      <c r="BX39" s="327">
        <f t="shared" si="69"/>
        <v>0</v>
      </c>
      <c r="BY39" s="327">
        <f t="shared" si="70"/>
        <v>0</v>
      </c>
      <c r="BZ39" s="106"/>
      <c r="CA39" s="219">
        <f>ROUND(SUM(BW29:BW40),2)</f>
        <v>0</v>
      </c>
      <c r="CB39" s="90" t="s">
        <v>114</v>
      </c>
      <c r="CC39" s="90"/>
      <c r="CD39" s="156">
        <f t="shared" si="49"/>
        <v>0</v>
      </c>
      <c r="CE39" s="156">
        <f t="shared" si="50"/>
        <v>0</v>
      </c>
      <c r="CF39" s="156">
        <f t="shared" si="51"/>
        <v>0</v>
      </c>
      <c r="CH39" s="156">
        <f t="shared" si="52"/>
        <v>0</v>
      </c>
      <c r="CI39" s="156">
        <f t="shared" si="53"/>
        <v>0</v>
      </c>
      <c r="CJ39" s="156">
        <f t="shared" si="54"/>
        <v>0</v>
      </c>
      <c r="CL39" s="156">
        <f t="shared" si="55"/>
        <v>0</v>
      </c>
      <c r="CM39" s="156">
        <f t="shared" si="56"/>
        <v>0</v>
      </c>
      <c r="CN39" s="156">
        <f t="shared" si="57"/>
        <v>0</v>
      </c>
      <c r="CP39" s="156">
        <f t="shared" si="58"/>
        <v>0</v>
      </c>
      <c r="CQ39" s="156">
        <f t="shared" si="59"/>
        <v>0</v>
      </c>
      <c r="CR39" s="156">
        <f t="shared" si="60"/>
        <v>0</v>
      </c>
      <c r="CT39" s="156">
        <f t="shared" si="61"/>
        <v>0</v>
      </c>
      <c r="CU39" s="156">
        <f t="shared" si="62"/>
        <v>0</v>
      </c>
      <c r="CV39" s="156">
        <f t="shared" si="63"/>
        <v>0</v>
      </c>
      <c r="CX39" s="156">
        <f t="shared" si="64"/>
        <v>0</v>
      </c>
      <c r="CY39" s="156">
        <f t="shared" si="65"/>
        <v>0</v>
      </c>
      <c r="CZ39" s="156">
        <f t="shared" si="66"/>
        <v>0</v>
      </c>
    </row>
    <row r="40" spans="1:104" ht="22" customHeight="1">
      <c r="A40" s="298">
        <f t="shared" si="2"/>
        <v>22</v>
      </c>
      <c r="B40" s="493"/>
      <c r="C40" s="106" t="str">
        <f t="shared" si="3"/>
        <v>aXX12</v>
      </c>
      <c r="D40" s="305">
        <f t="shared" si="4"/>
        <v>11</v>
      </c>
      <c r="E40" s="306">
        <f t="shared" si="5"/>
        <v>12</v>
      </c>
      <c r="F40" s="331">
        <f t="shared" si="6"/>
        <v>0</v>
      </c>
      <c r="G40" s="331">
        <f t="shared" si="7"/>
        <v>0</v>
      </c>
      <c r="H40" s="332">
        <f t="shared" si="8"/>
        <v>0</v>
      </c>
      <c r="I40" s="330">
        <f t="shared" si="9"/>
        <v>0</v>
      </c>
      <c r="K40" s="493"/>
      <c r="L40" s="106" t="str">
        <f t="shared" si="10"/>
        <v>aXX12</v>
      </c>
      <c r="M40" s="305">
        <f t="shared" si="11"/>
        <v>11</v>
      </c>
      <c r="N40" s="306">
        <f t="shared" si="12"/>
        <v>12</v>
      </c>
      <c r="O40" s="331">
        <f t="shared" si="13"/>
        <v>0</v>
      </c>
      <c r="P40" s="331">
        <f t="shared" si="14"/>
        <v>0</v>
      </c>
      <c r="Q40" s="332">
        <f t="shared" si="15"/>
        <v>0</v>
      </c>
      <c r="R40" s="330">
        <f t="shared" si="16"/>
        <v>0</v>
      </c>
      <c r="S40" s="156"/>
      <c r="T40" s="493"/>
      <c r="U40" s="106" t="str">
        <f t="shared" si="17"/>
        <v>aXX12</v>
      </c>
      <c r="V40" s="305">
        <f t="shared" si="18"/>
        <v>11</v>
      </c>
      <c r="W40" s="306">
        <f t="shared" si="19"/>
        <v>12</v>
      </c>
      <c r="X40" s="331">
        <f t="shared" si="20"/>
        <v>0</v>
      </c>
      <c r="Y40" s="331">
        <f t="shared" si="21"/>
        <v>0</v>
      </c>
      <c r="Z40" s="332">
        <f t="shared" si="22"/>
        <v>0</v>
      </c>
      <c r="AA40" s="330">
        <f t="shared" si="23"/>
        <v>0</v>
      </c>
      <c r="AB40" s="156"/>
      <c r="AC40" s="493"/>
      <c r="AD40" s="493"/>
      <c r="AE40" s="292">
        <v>12</v>
      </c>
      <c r="AF40" s="327">
        <f t="shared" si="24"/>
        <v>0</v>
      </c>
      <c r="AG40" s="327">
        <f t="shared" si="25"/>
        <v>0</v>
      </c>
      <c r="AH40" s="327">
        <f t="shared" si="0"/>
        <v>0</v>
      </c>
      <c r="AI40" s="398">
        <f>BS40</f>
        <v>0</v>
      </c>
      <c r="AJ40" s="398" t="str">
        <f>BT40</f>
        <v>Capital</v>
      </c>
      <c r="AK40" s="493"/>
      <c r="AL40" s="106" t="str">
        <f t="shared" si="26"/>
        <v>aXX12</v>
      </c>
      <c r="AM40" s="106"/>
      <c r="AN40" s="305">
        <f t="shared" si="27"/>
        <v>11</v>
      </c>
      <c r="AO40" s="306">
        <f t="shared" si="28"/>
        <v>12</v>
      </c>
      <c r="AP40" s="331">
        <f t="shared" si="29"/>
        <v>0</v>
      </c>
      <c r="AQ40" s="331">
        <f t="shared" si="30"/>
        <v>0</v>
      </c>
      <c r="AR40" s="332">
        <f t="shared" si="31"/>
        <v>0</v>
      </c>
      <c r="AS40" s="330">
        <f t="shared" si="32"/>
        <v>0</v>
      </c>
      <c r="AT40" s="156"/>
      <c r="AU40" s="493"/>
      <c r="AV40" s="106" t="str">
        <f t="shared" si="33"/>
        <v>aXX12</v>
      </c>
      <c r="AW40" s="305">
        <f t="shared" si="34"/>
        <v>11</v>
      </c>
      <c r="AX40" s="306">
        <f t="shared" si="35"/>
        <v>12</v>
      </c>
      <c r="AY40" s="331">
        <f t="shared" si="36"/>
        <v>0</v>
      </c>
      <c r="AZ40" s="331">
        <f t="shared" si="37"/>
        <v>0</v>
      </c>
      <c r="BA40" s="332">
        <f t="shared" si="38"/>
        <v>0</v>
      </c>
      <c r="BB40" s="330">
        <f t="shared" si="39"/>
        <v>0</v>
      </c>
      <c r="BC40" s="156"/>
      <c r="BD40" s="493"/>
      <c r="BE40" s="106" t="str">
        <f t="shared" si="40"/>
        <v>aXX12</v>
      </c>
      <c r="BF40" s="305">
        <f t="shared" si="41"/>
        <v>11</v>
      </c>
      <c r="BG40" s="306">
        <f t="shared" si="42"/>
        <v>12</v>
      </c>
      <c r="BH40" s="331">
        <f t="shared" si="43"/>
        <v>0</v>
      </c>
      <c r="BI40" s="331">
        <f t="shared" si="44"/>
        <v>0</v>
      </c>
      <c r="BJ40" s="332">
        <f t="shared" si="45"/>
        <v>0</v>
      </c>
      <c r="BK40" s="330">
        <f t="shared" si="46"/>
        <v>0</v>
      </c>
      <c r="BL40" s="156"/>
      <c r="BM40" s="493"/>
      <c r="BN40" s="292">
        <v>12</v>
      </c>
      <c r="BO40" s="327">
        <f t="shared" si="47"/>
        <v>0</v>
      </c>
      <c r="BP40" s="327">
        <f t="shared" si="48"/>
        <v>0</v>
      </c>
      <c r="BQ40" s="464">
        <f t="shared" si="1"/>
        <v>0</v>
      </c>
      <c r="BR40" s="112"/>
      <c r="BS40" s="219">
        <f>ROUND((SUM(BP29:BP40)),0)</f>
        <v>0</v>
      </c>
      <c r="BT40" s="90" t="s">
        <v>120</v>
      </c>
      <c r="BU40" s="112"/>
      <c r="BV40" s="678">
        <f t="shared" si="67"/>
        <v>12</v>
      </c>
      <c r="BW40" s="327">
        <f t="shared" si="68"/>
        <v>0</v>
      </c>
      <c r="BX40" s="327">
        <f t="shared" si="69"/>
        <v>0</v>
      </c>
      <c r="BY40" s="327">
        <f t="shared" si="70"/>
        <v>0</v>
      </c>
      <c r="BZ40" s="106"/>
      <c r="CA40" s="219">
        <f>ROUND((SUM(BX29:BX40)),0)</f>
        <v>0</v>
      </c>
      <c r="CB40" s="90" t="s">
        <v>120</v>
      </c>
      <c r="CC40" s="90"/>
      <c r="CD40" s="156">
        <f t="shared" si="49"/>
        <v>0</v>
      </c>
      <c r="CE40" s="156">
        <f t="shared" si="50"/>
        <v>0</v>
      </c>
      <c r="CF40" s="156">
        <f t="shared" si="51"/>
        <v>0</v>
      </c>
      <c r="CH40" s="156">
        <f t="shared" si="52"/>
        <v>0</v>
      </c>
      <c r="CI40" s="156">
        <f t="shared" si="53"/>
        <v>0</v>
      </c>
      <c r="CJ40" s="156">
        <f t="shared" si="54"/>
        <v>0</v>
      </c>
      <c r="CL40" s="156">
        <f t="shared" si="55"/>
        <v>0</v>
      </c>
      <c r="CM40" s="156">
        <f t="shared" si="56"/>
        <v>0</v>
      </c>
      <c r="CN40" s="156">
        <f t="shared" si="57"/>
        <v>0</v>
      </c>
      <c r="CP40" s="156">
        <f t="shared" si="58"/>
        <v>0</v>
      </c>
      <c r="CQ40" s="156">
        <f t="shared" si="59"/>
        <v>0</v>
      </c>
      <c r="CR40" s="156">
        <f t="shared" si="60"/>
        <v>0</v>
      </c>
      <c r="CT40" s="156">
        <f t="shared" si="61"/>
        <v>0</v>
      </c>
      <c r="CU40" s="156">
        <f t="shared" si="62"/>
        <v>0</v>
      </c>
      <c r="CV40" s="156">
        <f t="shared" si="63"/>
        <v>0</v>
      </c>
      <c r="CX40" s="156">
        <f t="shared" si="64"/>
        <v>0</v>
      </c>
      <c r="CY40" s="156">
        <f t="shared" si="65"/>
        <v>0</v>
      </c>
      <c r="CZ40" s="156">
        <f t="shared" si="66"/>
        <v>0</v>
      </c>
    </row>
    <row r="41" spans="1:104" ht="22" customHeight="1">
      <c r="A41" s="298">
        <f t="shared" si="2"/>
        <v>22</v>
      </c>
      <c r="B41" s="106"/>
      <c r="C41" s="106" t="str">
        <f t="shared" si="3"/>
        <v>aXX13</v>
      </c>
      <c r="D41" s="305">
        <f t="shared" si="4"/>
        <v>12</v>
      </c>
      <c r="E41" s="306">
        <f t="shared" si="5"/>
        <v>13</v>
      </c>
      <c r="F41" s="331">
        <f t="shared" si="6"/>
        <v>0</v>
      </c>
      <c r="G41" s="331">
        <f t="shared" si="7"/>
        <v>0</v>
      </c>
      <c r="H41" s="332">
        <f t="shared" si="8"/>
        <v>0</v>
      </c>
      <c r="I41" s="330">
        <f t="shared" si="9"/>
        <v>0</v>
      </c>
      <c r="K41" s="106"/>
      <c r="L41" s="106" t="str">
        <f t="shared" si="10"/>
        <v>aXX13</v>
      </c>
      <c r="M41" s="305">
        <f t="shared" si="11"/>
        <v>12</v>
      </c>
      <c r="N41" s="306">
        <f t="shared" si="12"/>
        <v>13</v>
      </c>
      <c r="O41" s="331">
        <f t="shared" si="13"/>
        <v>0</v>
      </c>
      <c r="P41" s="331">
        <f t="shared" si="14"/>
        <v>0</v>
      </c>
      <c r="Q41" s="332">
        <f t="shared" si="15"/>
        <v>0</v>
      </c>
      <c r="R41" s="330">
        <f t="shared" si="16"/>
        <v>0</v>
      </c>
      <c r="S41" s="156"/>
      <c r="T41" s="106"/>
      <c r="U41" s="106" t="str">
        <f t="shared" si="17"/>
        <v>aXX13</v>
      </c>
      <c r="V41" s="305">
        <f t="shared" si="18"/>
        <v>12</v>
      </c>
      <c r="W41" s="306">
        <f t="shared" si="19"/>
        <v>13</v>
      </c>
      <c r="X41" s="331">
        <f t="shared" si="20"/>
        <v>0</v>
      </c>
      <c r="Y41" s="331">
        <f t="shared" si="21"/>
        <v>0</v>
      </c>
      <c r="Z41" s="332">
        <f t="shared" si="22"/>
        <v>0</v>
      </c>
      <c r="AA41" s="330">
        <f t="shared" si="23"/>
        <v>0</v>
      </c>
      <c r="AB41" s="156"/>
      <c r="AC41" s="106"/>
      <c r="AD41" s="106"/>
      <c r="AE41" s="291">
        <v>13</v>
      </c>
      <c r="AF41" s="327">
        <f t="shared" si="24"/>
        <v>0</v>
      </c>
      <c r="AG41" s="327">
        <f t="shared" si="25"/>
        <v>0</v>
      </c>
      <c r="AH41" s="327">
        <f t="shared" si="0"/>
        <v>0</v>
      </c>
      <c r="AI41" s="398"/>
      <c r="AJ41" s="398"/>
      <c r="AK41" s="106"/>
      <c r="AL41" s="106" t="str">
        <f t="shared" si="26"/>
        <v>aXX13</v>
      </c>
      <c r="AM41" s="106"/>
      <c r="AN41" s="305">
        <f t="shared" si="27"/>
        <v>12</v>
      </c>
      <c r="AO41" s="306">
        <f t="shared" si="28"/>
        <v>13</v>
      </c>
      <c r="AP41" s="331">
        <f t="shared" si="29"/>
        <v>0</v>
      </c>
      <c r="AQ41" s="331">
        <f t="shared" si="30"/>
        <v>0</v>
      </c>
      <c r="AR41" s="332">
        <f t="shared" si="31"/>
        <v>0</v>
      </c>
      <c r="AS41" s="330">
        <f t="shared" si="32"/>
        <v>0</v>
      </c>
      <c r="AT41" s="156"/>
      <c r="AU41" s="106"/>
      <c r="AV41" s="106" t="str">
        <f t="shared" si="33"/>
        <v>aXX13</v>
      </c>
      <c r="AW41" s="305">
        <f t="shared" si="34"/>
        <v>12</v>
      </c>
      <c r="AX41" s="306">
        <f t="shared" si="35"/>
        <v>13</v>
      </c>
      <c r="AY41" s="331">
        <f t="shared" si="36"/>
        <v>0</v>
      </c>
      <c r="AZ41" s="331">
        <f t="shared" si="37"/>
        <v>0</v>
      </c>
      <c r="BA41" s="332">
        <f t="shared" si="38"/>
        <v>0</v>
      </c>
      <c r="BB41" s="330">
        <f t="shared" si="39"/>
        <v>0</v>
      </c>
      <c r="BC41" s="156"/>
      <c r="BD41" s="106"/>
      <c r="BE41" s="106" t="str">
        <f t="shared" si="40"/>
        <v>aXX13</v>
      </c>
      <c r="BF41" s="305">
        <f t="shared" si="41"/>
        <v>12</v>
      </c>
      <c r="BG41" s="306">
        <f t="shared" si="42"/>
        <v>13</v>
      </c>
      <c r="BH41" s="331">
        <f t="shared" si="43"/>
        <v>0</v>
      </c>
      <c r="BI41" s="331">
        <f t="shared" si="44"/>
        <v>0</v>
      </c>
      <c r="BJ41" s="332">
        <f t="shared" si="45"/>
        <v>0</v>
      </c>
      <c r="BK41" s="330">
        <f t="shared" si="46"/>
        <v>0</v>
      </c>
      <c r="BL41" s="156"/>
      <c r="BM41" s="106"/>
      <c r="BN41" s="291">
        <v>13</v>
      </c>
      <c r="BO41" s="327">
        <f t="shared" si="47"/>
        <v>0</v>
      </c>
      <c r="BP41" s="327">
        <f t="shared" si="48"/>
        <v>0</v>
      </c>
      <c r="BQ41" s="463">
        <f t="shared" si="1"/>
        <v>0</v>
      </c>
      <c r="BR41" s="112"/>
      <c r="BU41" s="112"/>
      <c r="BV41" s="678">
        <f t="shared" si="67"/>
        <v>13</v>
      </c>
      <c r="BW41" s="327">
        <f t="shared" si="68"/>
        <v>0</v>
      </c>
      <c r="BX41" s="327">
        <f t="shared" si="69"/>
        <v>0</v>
      </c>
      <c r="BY41" s="327">
        <f t="shared" si="70"/>
        <v>0</v>
      </c>
      <c r="BZ41" s="106"/>
      <c r="CD41" s="156">
        <f t="shared" si="49"/>
        <v>0</v>
      </c>
      <c r="CE41" s="156">
        <f t="shared" si="50"/>
        <v>0</v>
      </c>
      <c r="CF41" s="156">
        <f t="shared" si="51"/>
        <v>0</v>
      </c>
      <c r="CH41" s="156">
        <f t="shared" si="52"/>
        <v>0</v>
      </c>
      <c r="CI41" s="156">
        <f t="shared" si="53"/>
        <v>0</v>
      </c>
      <c r="CJ41" s="156">
        <f t="shared" si="54"/>
        <v>0</v>
      </c>
      <c r="CL41" s="156">
        <f t="shared" si="55"/>
        <v>0</v>
      </c>
      <c r="CM41" s="156">
        <f t="shared" si="56"/>
        <v>0</v>
      </c>
      <c r="CN41" s="156">
        <f t="shared" si="57"/>
        <v>0</v>
      </c>
      <c r="CP41" s="156">
        <f t="shared" si="58"/>
        <v>0</v>
      </c>
      <c r="CQ41" s="156">
        <f t="shared" si="59"/>
        <v>0</v>
      </c>
      <c r="CR41" s="156">
        <f t="shared" si="60"/>
        <v>0</v>
      </c>
      <c r="CT41" s="156">
        <f t="shared" si="61"/>
        <v>0</v>
      </c>
      <c r="CU41" s="156">
        <f t="shared" si="62"/>
        <v>0</v>
      </c>
      <c r="CV41" s="156">
        <f t="shared" si="63"/>
        <v>0</v>
      </c>
      <c r="CX41" s="156">
        <f t="shared" si="64"/>
        <v>0</v>
      </c>
      <c r="CY41" s="156">
        <f t="shared" si="65"/>
        <v>0</v>
      </c>
      <c r="CZ41" s="156">
        <f t="shared" si="66"/>
        <v>0</v>
      </c>
    </row>
    <row r="42" spans="1:104" ht="22" customHeight="1">
      <c r="A42" s="298">
        <f t="shared" si="2"/>
        <v>22</v>
      </c>
      <c r="B42" s="106"/>
      <c r="C42" s="106" t="str">
        <f t="shared" si="3"/>
        <v>aXX14</v>
      </c>
      <c r="D42" s="305">
        <f t="shared" si="4"/>
        <v>13</v>
      </c>
      <c r="E42" s="306">
        <f t="shared" si="5"/>
        <v>14</v>
      </c>
      <c r="F42" s="331">
        <f t="shared" si="6"/>
        <v>0</v>
      </c>
      <c r="G42" s="331">
        <f t="shared" si="7"/>
        <v>0</v>
      </c>
      <c r="H42" s="332">
        <f t="shared" si="8"/>
        <v>0</v>
      </c>
      <c r="I42" s="330">
        <f t="shared" si="9"/>
        <v>0</v>
      </c>
      <c r="K42" s="106"/>
      <c r="L42" s="106" t="str">
        <f t="shared" si="10"/>
        <v>aXX14</v>
      </c>
      <c r="M42" s="305">
        <f t="shared" si="11"/>
        <v>13</v>
      </c>
      <c r="N42" s="306">
        <f t="shared" si="12"/>
        <v>14</v>
      </c>
      <c r="O42" s="331">
        <f t="shared" si="13"/>
        <v>0</v>
      </c>
      <c r="P42" s="331">
        <f t="shared" si="14"/>
        <v>0</v>
      </c>
      <c r="Q42" s="332">
        <f t="shared" si="15"/>
        <v>0</v>
      </c>
      <c r="R42" s="330">
        <f t="shared" si="16"/>
        <v>0</v>
      </c>
      <c r="S42" s="156"/>
      <c r="T42" s="106"/>
      <c r="U42" s="106" t="str">
        <f t="shared" si="17"/>
        <v>aXX14</v>
      </c>
      <c r="V42" s="305">
        <f t="shared" si="18"/>
        <v>13</v>
      </c>
      <c r="W42" s="306">
        <f t="shared" si="19"/>
        <v>14</v>
      </c>
      <c r="X42" s="331">
        <f t="shared" si="20"/>
        <v>0</v>
      </c>
      <c r="Y42" s="331">
        <f t="shared" si="21"/>
        <v>0</v>
      </c>
      <c r="Z42" s="332">
        <f t="shared" si="22"/>
        <v>0</v>
      </c>
      <c r="AA42" s="330">
        <f t="shared" si="23"/>
        <v>0</v>
      </c>
      <c r="AB42" s="156"/>
      <c r="AC42" s="106"/>
      <c r="AD42" s="106"/>
      <c r="AE42" s="291">
        <v>14</v>
      </c>
      <c r="AF42" s="327">
        <f t="shared" si="24"/>
        <v>0</v>
      </c>
      <c r="AG42" s="327">
        <f t="shared" si="25"/>
        <v>0</v>
      </c>
      <c r="AH42" s="327">
        <f t="shared" si="0"/>
        <v>0</v>
      </c>
      <c r="AI42" s="398"/>
      <c r="AJ42" s="398"/>
      <c r="AK42" s="106"/>
      <c r="AL42" s="106" t="str">
        <f t="shared" si="26"/>
        <v>aXX14</v>
      </c>
      <c r="AM42" s="106"/>
      <c r="AN42" s="305">
        <f t="shared" si="27"/>
        <v>13</v>
      </c>
      <c r="AO42" s="306">
        <f t="shared" si="28"/>
        <v>14</v>
      </c>
      <c r="AP42" s="331">
        <f t="shared" si="29"/>
        <v>0</v>
      </c>
      <c r="AQ42" s="331">
        <f t="shared" si="30"/>
        <v>0</v>
      </c>
      <c r="AR42" s="332">
        <f t="shared" si="31"/>
        <v>0</v>
      </c>
      <c r="AS42" s="330">
        <f t="shared" si="32"/>
        <v>0</v>
      </c>
      <c r="AT42" s="156"/>
      <c r="AU42" s="106"/>
      <c r="AV42" s="106" t="str">
        <f t="shared" si="33"/>
        <v>aXX14</v>
      </c>
      <c r="AW42" s="305">
        <f t="shared" si="34"/>
        <v>13</v>
      </c>
      <c r="AX42" s="306">
        <f t="shared" si="35"/>
        <v>14</v>
      </c>
      <c r="AY42" s="331">
        <f t="shared" si="36"/>
        <v>0</v>
      </c>
      <c r="AZ42" s="331">
        <f t="shared" si="37"/>
        <v>0</v>
      </c>
      <c r="BA42" s="332">
        <f t="shared" si="38"/>
        <v>0</v>
      </c>
      <c r="BB42" s="330">
        <f t="shared" si="39"/>
        <v>0</v>
      </c>
      <c r="BC42" s="156"/>
      <c r="BD42" s="106"/>
      <c r="BE42" s="106" t="str">
        <f t="shared" si="40"/>
        <v>aXX14</v>
      </c>
      <c r="BF42" s="305">
        <f t="shared" si="41"/>
        <v>13</v>
      </c>
      <c r="BG42" s="306">
        <f t="shared" si="42"/>
        <v>14</v>
      </c>
      <c r="BH42" s="331">
        <f t="shared" si="43"/>
        <v>0</v>
      </c>
      <c r="BI42" s="331">
        <f t="shared" si="44"/>
        <v>0</v>
      </c>
      <c r="BJ42" s="332">
        <f t="shared" si="45"/>
        <v>0</v>
      </c>
      <c r="BK42" s="330">
        <f t="shared" si="46"/>
        <v>0</v>
      </c>
      <c r="BL42" s="156"/>
      <c r="BM42" s="106"/>
      <c r="BN42" s="291">
        <v>14</v>
      </c>
      <c r="BO42" s="327">
        <f t="shared" si="47"/>
        <v>0</v>
      </c>
      <c r="BP42" s="327">
        <f t="shared" si="48"/>
        <v>0</v>
      </c>
      <c r="BQ42" s="327">
        <f t="shared" si="1"/>
        <v>0</v>
      </c>
      <c r="BR42" s="112"/>
      <c r="BU42" s="112"/>
      <c r="BV42" s="678">
        <f t="shared" si="67"/>
        <v>14</v>
      </c>
      <c r="BW42" s="327">
        <f t="shared" si="68"/>
        <v>0</v>
      </c>
      <c r="BX42" s="327">
        <f t="shared" si="69"/>
        <v>0</v>
      </c>
      <c r="BY42" s="327">
        <f t="shared" si="70"/>
        <v>0</v>
      </c>
      <c r="BZ42" s="106"/>
      <c r="CD42" s="156">
        <f t="shared" si="49"/>
        <v>0</v>
      </c>
      <c r="CE42" s="156">
        <f t="shared" si="50"/>
        <v>0</v>
      </c>
      <c r="CF42" s="156">
        <f t="shared" si="51"/>
        <v>0</v>
      </c>
      <c r="CH42" s="156">
        <f t="shared" si="52"/>
        <v>0</v>
      </c>
      <c r="CI42" s="156">
        <f t="shared" si="53"/>
        <v>0</v>
      </c>
      <c r="CJ42" s="156">
        <f t="shared" si="54"/>
        <v>0</v>
      </c>
      <c r="CL42" s="156">
        <f t="shared" si="55"/>
        <v>0</v>
      </c>
      <c r="CM42" s="156">
        <f t="shared" si="56"/>
        <v>0</v>
      </c>
      <c r="CN42" s="156">
        <f t="shared" si="57"/>
        <v>0</v>
      </c>
      <c r="CP42" s="156">
        <f t="shared" si="58"/>
        <v>0</v>
      </c>
      <c r="CQ42" s="156">
        <f t="shared" si="59"/>
        <v>0</v>
      </c>
      <c r="CR42" s="156">
        <f t="shared" si="60"/>
        <v>0</v>
      </c>
      <c r="CT42" s="156">
        <f t="shared" si="61"/>
        <v>0</v>
      </c>
      <c r="CU42" s="156">
        <f t="shared" si="62"/>
        <v>0</v>
      </c>
      <c r="CV42" s="156">
        <f t="shared" si="63"/>
        <v>0</v>
      </c>
      <c r="CX42" s="156">
        <f t="shared" si="64"/>
        <v>0</v>
      </c>
      <c r="CY42" s="156">
        <f t="shared" si="65"/>
        <v>0</v>
      </c>
      <c r="CZ42" s="156">
        <f t="shared" si="66"/>
        <v>0</v>
      </c>
    </row>
    <row r="43" spans="1:104" ht="22" customHeight="1">
      <c r="A43" s="298">
        <f t="shared" si="2"/>
        <v>22</v>
      </c>
      <c r="B43" s="106"/>
      <c r="C43" s="106" t="str">
        <f t="shared" si="3"/>
        <v>aXX15</v>
      </c>
      <c r="D43" s="305">
        <f t="shared" si="4"/>
        <v>14</v>
      </c>
      <c r="E43" s="306">
        <f t="shared" si="5"/>
        <v>15</v>
      </c>
      <c r="F43" s="331">
        <f t="shared" si="6"/>
        <v>0</v>
      </c>
      <c r="G43" s="331">
        <f t="shared" si="7"/>
        <v>0</v>
      </c>
      <c r="H43" s="332">
        <f t="shared" si="8"/>
        <v>0</v>
      </c>
      <c r="I43" s="330">
        <f t="shared" si="9"/>
        <v>0</v>
      </c>
      <c r="K43" s="106"/>
      <c r="L43" s="106" t="str">
        <f t="shared" si="10"/>
        <v>aXX15</v>
      </c>
      <c r="M43" s="305">
        <f t="shared" si="11"/>
        <v>14</v>
      </c>
      <c r="N43" s="306">
        <f t="shared" si="12"/>
        <v>15</v>
      </c>
      <c r="O43" s="331">
        <f t="shared" si="13"/>
        <v>0</v>
      </c>
      <c r="P43" s="331">
        <f t="shared" si="14"/>
        <v>0</v>
      </c>
      <c r="Q43" s="332">
        <f t="shared" si="15"/>
        <v>0</v>
      </c>
      <c r="R43" s="330">
        <f t="shared" si="16"/>
        <v>0</v>
      </c>
      <c r="S43" s="156"/>
      <c r="T43" s="106"/>
      <c r="U43" s="106" t="str">
        <f t="shared" si="17"/>
        <v>aXX15</v>
      </c>
      <c r="V43" s="305">
        <f t="shared" si="18"/>
        <v>14</v>
      </c>
      <c r="W43" s="306">
        <f t="shared" si="19"/>
        <v>15</v>
      </c>
      <c r="X43" s="331">
        <f t="shared" si="20"/>
        <v>0</v>
      </c>
      <c r="Y43" s="331">
        <f t="shared" si="21"/>
        <v>0</v>
      </c>
      <c r="Z43" s="332">
        <f t="shared" si="22"/>
        <v>0</v>
      </c>
      <c r="AA43" s="330">
        <f t="shared" si="23"/>
        <v>0</v>
      </c>
      <c r="AB43" s="156"/>
      <c r="AC43" s="106"/>
      <c r="AD43" s="106"/>
      <c r="AE43" s="291">
        <v>15</v>
      </c>
      <c r="AF43" s="327">
        <f t="shared" si="24"/>
        <v>0</v>
      </c>
      <c r="AG43" s="327">
        <f t="shared" si="25"/>
        <v>0</v>
      </c>
      <c r="AH43" s="327">
        <f t="shared" si="0"/>
        <v>0</v>
      </c>
      <c r="AI43" s="398"/>
      <c r="AJ43" s="398"/>
      <c r="AK43" s="106"/>
      <c r="AL43" s="106" t="str">
        <f t="shared" si="26"/>
        <v>aXX15</v>
      </c>
      <c r="AM43" s="106"/>
      <c r="AN43" s="305">
        <f t="shared" si="27"/>
        <v>14</v>
      </c>
      <c r="AO43" s="306">
        <f t="shared" si="28"/>
        <v>15</v>
      </c>
      <c r="AP43" s="331">
        <f t="shared" si="29"/>
        <v>0</v>
      </c>
      <c r="AQ43" s="331">
        <f t="shared" si="30"/>
        <v>0</v>
      </c>
      <c r="AR43" s="332">
        <f t="shared" si="31"/>
        <v>0</v>
      </c>
      <c r="AS43" s="330">
        <f t="shared" si="32"/>
        <v>0</v>
      </c>
      <c r="AT43" s="156"/>
      <c r="AU43" s="106"/>
      <c r="AV43" s="106" t="str">
        <f t="shared" si="33"/>
        <v>aXX15</v>
      </c>
      <c r="AW43" s="305">
        <f t="shared" si="34"/>
        <v>14</v>
      </c>
      <c r="AX43" s="306">
        <f t="shared" si="35"/>
        <v>15</v>
      </c>
      <c r="AY43" s="331">
        <f t="shared" si="36"/>
        <v>0</v>
      </c>
      <c r="AZ43" s="331">
        <f t="shared" si="37"/>
        <v>0</v>
      </c>
      <c r="BA43" s="332">
        <f t="shared" si="38"/>
        <v>0</v>
      </c>
      <c r="BB43" s="330">
        <f t="shared" si="39"/>
        <v>0</v>
      </c>
      <c r="BC43" s="156"/>
      <c r="BD43" s="106"/>
      <c r="BE43" s="106" t="str">
        <f t="shared" si="40"/>
        <v>aXX15</v>
      </c>
      <c r="BF43" s="305">
        <f t="shared" si="41"/>
        <v>14</v>
      </c>
      <c r="BG43" s="306">
        <f t="shared" si="42"/>
        <v>15</v>
      </c>
      <c r="BH43" s="331">
        <f t="shared" si="43"/>
        <v>0</v>
      </c>
      <c r="BI43" s="331">
        <f t="shared" si="44"/>
        <v>0</v>
      </c>
      <c r="BJ43" s="332">
        <f t="shared" si="45"/>
        <v>0</v>
      </c>
      <c r="BK43" s="330">
        <f t="shared" si="46"/>
        <v>0</v>
      </c>
      <c r="BL43" s="156"/>
      <c r="BM43" s="106"/>
      <c r="BN43" s="291">
        <v>15</v>
      </c>
      <c r="BO43" s="327">
        <f t="shared" si="47"/>
        <v>0</v>
      </c>
      <c r="BP43" s="327">
        <f t="shared" si="48"/>
        <v>0</v>
      </c>
      <c r="BQ43" s="327">
        <f t="shared" si="1"/>
        <v>0</v>
      </c>
      <c r="BR43" s="112"/>
      <c r="BU43" s="112"/>
      <c r="BV43" s="678">
        <f t="shared" si="67"/>
        <v>15</v>
      </c>
      <c r="BW43" s="327">
        <f t="shared" si="68"/>
        <v>0</v>
      </c>
      <c r="BX43" s="327">
        <f t="shared" si="69"/>
        <v>0</v>
      </c>
      <c r="BY43" s="327">
        <f t="shared" si="70"/>
        <v>0</v>
      </c>
      <c r="BZ43" s="106"/>
      <c r="CD43" s="156">
        <f t="shared" si="49"/>
        <v>0</v>
      </c>
      <c r="CE43" s="156">
        <f t="shared" si="50"/>
        <v>0</v>
      </c>
      <c r="CF43" s="156">
        <f t="shared" si="51"/>
        <v>0</v>
      </c>
      <c r="CH43" s="156">
        <f t="shared" si="52"/>
        <v>0</v>
      </c>
      <c r="CI43" s="156">
        <f t="shared" si="53"/>
        <v>0</v>
      </c>
      <c r="CJ43" s="156">
        <f t="shared" si="54"/>
        <v>0</v>
      </c>
      <c r="CL43" s="156">
        <f t="shared" si="55"/>
        <v>0</v>
      </c>
      <c r="CM43" s="156">
        <f t="shared" si="56"/>
        <v>0</v>
      </c>
      <c r="CN43" s="156">
        <f t="shared" si="57"/>
        <v>0</v>
      </c>
      <c r="CP43" s="156">
        <f t="shared" si="58"/>
        <v>0</v>
      </c>
      <c r="CQ43" s="156">
        <f t="shared" si="59"/>
        <v>0</v>
      </c>
      <c r="CR43" s="156">
        <f t="shared" si="60"/>
        <v>0</v>
      </c>
      <c r="CT43" s="156">
        <f t="shared" si="61"/>
        <v>0</v>
      </c>
      <c r="CU43" s="156">
        <f t="shared" si="62"/>
        <v>0</v>
      </c>
      <c r="CV43" s="156">
        <f t="shared" si="63"/>
        <v>0</v>
      </c>
      <c r="CX43" s="156">
        <f t="shared" si="64"/>
        <v>0</v>
      </c>
      <c r="CY43" s="156">
        <f t="shared" si="65"/>
        <v>0</v>
      </c>
      <c r="CZ43" s="156">
        <f t="shared" si="66"/>
        <v>0</v>
      </c>
    </row>
    <row r="44" spans="1:104" ht="22" customHeight="1">
      <c r="A44" s="298">
        <f t="shared" si="2"/>
        <v>22</v>
      </c>
      <c r="B44" s="106"/>
      <c r="C44" s="106" t="str">
        <f t="shared" si="3"/>
        <v>aXX16</v>
      </c>
      <c r="D44" s="305">
        <f t="shared" si="4"/>
        <v>15</v>
      </c>
      <c r="E44" s="306">
        <f t="shared" si="5"/>
        <v>16</v>
      </c>
      <c r="F44" s="331">
        <f t="shared" si="6"/>
        <v>0</v>
      </c>
      <c r="G44" s="331">
        <f t="shared" si="7"/>
        <v>0</v>
      </c>
      <c r="H44" s="332">
        <f t="shared" si="8"/>
        <v>0</v>
      </c>
      <c r="I44" s="330">
        <f t="shared" si="9"/>
        <v>0</v>
      </c>
      <c r="K44" s="106"/>
      <c r="L44" s="106" t="str">
        <f t="shared" si="10"/>
        <v>aXX16</v>
      </c>
      <c r="M44" s="305">
        <f t="shared" si="11"/>
        <v>15</v>
      </c>
      <c r="N44" s="306">
        <f t="shared" si="12"/>
        <v>16</v>
      </c>
      <c r="O44" s="331">
        <f t="shared" si="13"/>
        <v>0</v>
      </c>
      <c r="P44" s="331">
        <f t="shared" si="14"/>
        <v>0</v>
      </c>
      <c r="Q44" s="332">
        <f t="shared" si="15"/>
        <v>0</v>
      </c>
      <c r="R44" s="330">
        <f t="shared" si="16"/>
        <v>0</v>
      </c>
      <c r="S44" s="156"/>
      <c r="T44" s="106"/>
      <c r="U44" s="106" t="str">
        <f t="shared" si="17"/>
        <v>aXX16</v>
      </c>
      <c r="V44" s="305">
        <f t="shared" si="18"/>
        <v>15</v>
      </c>
      <c r="W44" s="306">
        <f t="shared" si="19"/>
        <v>16</v>
      </c>
      <c r="X44" s="331">
        <f t="shared" si="20"/>
        <v>0</v>
      </c>
      <c r="Y44" s="331">
        <f t="shared" si="21"/>
        <v>0</v>
      </c>
      <c r="Z44" s="332">
        <f t="shared" si="22"/>
        <v>0</v>
      </c>
      <c r="AA44" s="330">
        <f t="shared" si="23"/>
        <v>0</v>
      </c>
      <c r="AB44" s="156"/>
      <c r="AC44" s="106"/>
      <c r="AD44" s="106"/>
      <c r="AE44" s="291">
        <v>16</v>
      </c>
      <c r="AF44" s="327">
        <f t="shared" si="24"/>
        <v>0</v>
      </c>
      <c r="AG44" s="327">
        <f t="shared" si="25"/>
        <v>0</v>
      </c>
      <c r="AH44" s="327">
        <f t="shared" si="0"/>
        <v>0</v>
      </c>
      <c r="AI44" s="398"/>
      <c r="AJ44" s="398"/>
      <c r="AK44" s="106"/>
      <c r="AL44" s="106" t="str">
        <f t="shared" si="26"/>
        <v>aXX16</v>
      </c>
      <c r="AM44" s="106"/>
      <c r="AN44" s="305">
        <f t="shared" si="27"/>
        <v>15</v>
      </c>
      <c r="AO44" s="306">
        <f t="shared" si="28"/>
        <v>16</v>
      </c>
      <c r="AP44" s="331">
        <f t="shared" si="29"/>
        <v>0</v>
      </c>
      <c r="AQ44" s="331">
        <f t="shared" si="30"/>
        <v>0</v>
      </c>
      <c r="AR44" s="332">
        <f t="shared" si="31"/>
        <v>0</v>
      </c>
      <c r="AS44" s="330">
        <f t="shared" si="32"/>
        <v>0</v>
      </c>
      <c r="AT44" s="156"/>
      <c r="AU44" s="106"/>
      <c r="AV44" s="106" t="str">
        <f t="shared" si="33"/>
        <v>aXX16</v>
      </c>
      <c r="AW44" s="305">
        <f t="shared" si="34"/>
        <v>15</v>
      </c>
      <c r="AX44" s="306">
        <f t="shared" si="35"/>
        <v>16</v>
      </c>
      <c r="AY44" s="331">
        <f t="shared" si="36"/>
        <v>0</v>
      </c>
      <c r="AZ44" s="331">
        <f t="shared" si="37"/>
        <v>0</v>
      </c>
      <c r="BA44" s="332">
        <f t="shared" si="38"/>
        <v>0</v>
      </c>
      <c r="BB44" s="330">
        <f t="shared" si="39"/>
        <v>0</v>
      </c>
      <c r="BC44" s="156"/>
      <c r="BD44" s="106"/>
      <c r="BE44" s="106" t="str">
        <f t="shared" si="40"/>
        <v>aXX16</v>
      </c>
      <c r="BF44" s="305">
        <f t="shared" si="41"/>
        <v>15</v>
      </c>
      <c r="BG44" s="306">
        <f t="shared" si="42"/>
        <v>16</v>
      </c>
      <c r="BH44" s="331">
        <f t="shared" si="43"/>
        <v>0</v>
      </c>
      <c r="BI44" s="331">
        <f t="shared" si="44"/>
        <v>0</v>
      </c>
      <c r="BJ44" s="332">
        <f t="shared" si="45"/>
        <v>0</v>
      </c>
      <c r="BK44" s="330">
        <f t="shared" si="46"/>
        <v>0</v>
      </c>
      <c r="BL44" s="156"/>
      <c r="BM44" s="106"/>
      <c r="BN44" s="291">
        <v>16</v>
      </c>
      <c r="BO44" s="327">
        <f t="shared" si="47"/>
        <v>0</v>
      </c>
      <c r="BP44" s="327">
        <f t="shared" si="48"/>
        <v>0</v>
      </c>
      <c r="BQ44" s="327">
        <f t="shared" si="1"/>
        <v>0</v>
      </c>
      <c r="BR44" s="112"/>
      <c r="BU44" s="112"/>
      <c r="BV44" s="678">
        <f t="shared" si="67"/>
        <v>16</v>
      </c>
      <c r="BW44" s="327">
        <f t="shared" si="68"/>
        <v>0</v>
      </c>
      <c r="BX44" s="327">
        <f t="shared" si="69"/>
        <v>0</v>
      </c>
      <c r="BY44" s="327">
        <f t="shared" si="70"/>
        <v>0</v>
      </c>
      <c r="BZ44" s="106"/>
      <c r="CD44" s="156">
        <f t="shared" si="49"/>
        <v>0</v>
      </c>
      <c r="CE44" s="156">
        <f t="shared" si="50"/>
        <v>0</v>
      </c>
      <c r="CF44" s="156">
        <f t="shared" si="51"/>
        <v>0</v>
      </c>
      <c r="CH44" s="156">
        <f t="shared" si="52"/>
        <v>0</v>
      </c>
      <c r="CI44" s="156">
        <f t="shared" si="53"/>
        <v>0</v>
      </c>
      <c r="CJ44" s="156">
        <f t="shared" si="54"/>
        <v>0</v>
      </c>
      <c r="CL44" s="156">
        <f t="shared" si="55"/>
        <v>0</v>
      </c>
      <c r="CM44" s="156">
        <f t="shared" si="56"/>
        <v>0</v>
      </c>
      <c r="CN44" s="156">
        <f t="shared" si="57"/>
        <v>0</v>
      </c>
      <c r="CP44" s="156">
        <f t="shared" si="58"/>
        <v>0</v>
      </c>
      <c r="CQ44" s="156">
        <f t="shared" si="59"/>
        <v>0</v>
      </c>
      <c r="CR44" s="156">
        <f t="shared" si="60"/>
        <v>0</v>
      </c>
      <c r="CT44" s="156">
        <f t="shared" si="61"/>
        <v>0</v>
      </c>
      <c r="CU44" s="156">
        <f t="shared" si="62"/>
        <v>0</v>
      </c>
      <c r="CV44" s="156">
        <f t="shared" si="63"/>
        <v>0</v>
      </c>
      <c r="CX44" s="156">
        <f t="shared" si="64"/>
        <v>0</v>
      </c>
      <c r="CY44" s="156">
        <f t="shared" si="65"/>
        <v>0</v>
      </c>
      <c r="CZ44" s="156">
        <f t="shared" si="66"/>
        <v>0</v>
      </c>
    </row>
    <row r="45" spans="1:104" ht="22" customHeight="1">
      <c r="A45" s="298">
        <f t="shared" si="2"/>
        <v>22</v>
      </c>
      <c r="B45" s="106"/>
      <c r="C45" s="106" t="str">
        <f t="shared" si="3"/>
        <v>aXX17</v>
      </c>
      <c r="D45" s="305">
        <f t="shared" si="4"/>
        <v>16</v>
      </c>
      <c r="E45" s="306">
        <f t="shared" si="5"/>
        <v>17</v>
      </c>
      <c r="F45" s="331">
        <f t="shared" si="6"/>
        <v>0</v>
      </c>
      <c r="G45" s="331">
        <f t="shared" si="7"/>
        <v>0</v>
      </c>
      <c r="H45" s="332">
        <f t="shared" si="8"/>
        <v>0</v>
      </c>
      <c r="I45" s="330">
        <f t="shared" si="9"/>
        <v>0</v>
      </c>
      <c r="K45" s="106"/>
      <c r="L45" s="106" t="str">
        <f t="shared" si="10"/>
        <v>aXX17</v>
      </c>
      <c r="M45" s="305">
        <f t="shared" si="11"/>
        <v>16</v>
      </c>
      <c r="N45" s="306">
        <f t="shared" si="12"/>
        <v>17</v>
      </c>
      <c r="O45" s="331">
        <f t="shared" si="13"/>
        <v>0</v>
      </c>
      <c r="P45" s="331">
        <f t="shared" si="14"/>
        <v>0</v>
      </c>
      <c r="Q45" s="332">
        <f t="shared" si="15"/>
        <v>0</v>
      </c>
      <c r="R45" s="330">
        <f t="shared" si="16"/>
        <v>0</v>
      </c>
      <c r="S45" s="156"/>
      <c r="T45" s="106"/>
      <c r="U45" s="106" t="str">
        <f t="shared" si="17"/>
        <v>aXX17</v>
      </c>
      <c r="V45" s="305">
        <f t="shared" si="18"/>
        <v>16</v>
      </c>
      <c r="W45" s="306">
        <f t="shared" si="19"/>
        <v>17</v>
      </c>
      <c r="X45" s="331">
        <f t="shared" si="20"/>
        <v>0</v>
      </c>
      <c r="Y45" s="331">
        <f t="shared" si="21"/>
        <v>0</v>
      </c>
      <c r="Z45" s="332">
        <f t="shared" si="22"/>
        <v>0</v>
      </c>
      <c r="AA45" s="330">
        <f t="shared" si="23"/>
        <v>0</v>
      </c>
      <c r="AB45" s="156"/>
      <c r="AC45" s="106"/>
      <c r="AD45" s="106"/>
      <c r="AE45" s="291">
        <v>17</v>
      </c>
      <c r="AF45" s="327">
        <f t="shared" si="24"/>
        <v>0</v>
      </c>
      <c r="AG45" s="327">
        <f t="shared" si="25"/>
        <v>0</v>
      </c>
      <c r="AH45" s="327">
        <f t="shared" si="0"/>
        <v>0</v>
      </c>
      <c r="AI45" s="398"/>
      <c r="AJ45" s="398"/>
      <c r="AK45" s="106"/>
      <c r="AL45" s="106" t="str">
        <f t="shared" si="26"/>
        <v>aXX17</v>
      </c>
      <c r="AM45" s="106"/>
      <c r="AN45" s="305">
        <f t="shared" si="27"/>
        <v>16</v>
      </c>
      <c r="AO45" s="306">
        <f t="shared" si="28"/>
        <v>17</v>
      </c>
      <c r="AP45" s="331">
        <f t="shared" si="29"/>
        <v>0</v>
      </c>
      <c r="AQ45" s="331">
        <f t="shared" si="30"/>
        <v>0</v>
      </c>
      <c r="AR45" s="332">
        <f t="shared" si="31"/>
        <v>0</v>
      </c>
      <c r="AS45" s="330">
        <f t="shared" si="32"/>
        <v>0</v>
      </c>
      <c r="AT45" s="156"/>
      <c r="AU45" s="106"/>
      <c r="AV45" s="106" t="str">
        <f t="shared" si="33"/>
        <v>aXX17</v>
      </c>
      <c r="AW45" s="305">
        <f t="shared" si="34"/>
        <v>16</v>
      </c>
      <c r="AX45" s="306">
        <f t="shared" si="35"/>
        <v>17</v>
      </c>
      <c r="AY45" s="331">
        <f t="shared" si="36"/>
        <v>0</v>
      </c>
      <c r="AZ45" s="331">
        <f t="shared" si="37"/>
        <v>0</v>
      </c>
      <c r="BA45" s="332">
        <f t="shared" si="38"/>
        <v>0</v>
      </c>
      <c r="BB45" s="330">
        <f t="shared" si="39"/>
        <v>0</v>
      </c>
      <c r="BC45" s="156"/>
      <c r="BD45" s="106"/>
      <c r="BE45" s="106" t="str">
        <f t="shared" si="40"/>
        <v>aXX17</v>
      </c>
      <c r="BF45" s="305">
        <f t="shared" si="41"/>
        <v>16</v>
      </c>
      <c r="BG45" s="306">
        <f t="shared" si="42"/>
        <v>17</v>
      </c>
      <c r="BH45" s="331">
        <f t="shared" si="43"/>
        <v>0</v>
      </c>
      <c r="BI45" s="331">
        <f t="shared" si="44"/>
        <v>0</v>
      </c>
      <c r="BJ45" s="332">
        <f t="shared" si="45"/>
        <v>0</v>
      </c>
      <c r="BK45" s="330">
        <f t="shared" si="46"/>
        <v>0</v>
      </c>
      <c r="BL45" s="156"/>
      <c r="BM45" s="106"/>
      <c r="BN45" s="291">
        <v>17</v>
      </c>
      <c r="BO45" s="327">
        <f t="shared" si="47"/>
        <v>0</v>
      </c>
      <c r="BP45" s="327">
        <f t="shared" si="48"/>
        <v>0</v>
      </c>
      <c r="BQ45" s="327">
        <f t="shared" si="1"/>
        <v>0</v>
      </c>
      <c r="BR45" s="112"/>
      <c r="BU45" s="112"/>
      <c r="BV45" s="678">
        <f t="shared" si="67"/>
        <v>17</v>
      </c>
      <c r="BW45" s="327">
        <f t="shared" si="68"/>
        <v>0</v>
      </c>
      <c r="BX45" s="327">
        <f t="shared" si="69"/>
        <v>0</v>
      </c>
      <c r="BY45" s="327">
        <f t="shared" si="70"/>
        <v>0</v>
      </c>
      <c r="BZ45" s="106"/>
      <c r="CD45" s="156">
        <f t="shared" si="49"/>
        <v>0</v>
      </c>
      <c r="CE45" s="156">
        <f t="shared" si="50"/>
        <v>0</v>
      </c>
      <c r="CF45" s="156">
        <f t="shared" si="51"/>
        <v>0</v>
      </c>
      <c r="CH45" s="156">
        <f t="shared" si="52"/>
        <v>0</v>
      </c>
      <c r="CI45" s="156">
        <f t="shared" si="53"/>
        <v>0</v>
      </c>
      <c r="CJ45" s="156">
        <f t="shared" si="54"/>
        <v>0</v>
      </c>
      <c r="CL45" s="156">
        <f t="shared" si="55"/>
        <v>0</v>
      </c>
      <c r="CM45" s="156">
        <f t="shared" si="56"/>
        <v>0</v>
      </c>
      <c r="CN45" s="156">
        <f t="shared" si="57"/>
        <v>0</v>
      </c>
      <c r="CP45" s="156">
        <f t="shared" si="58"/>
        <v>0</v>
      </c>
      <c r="CQ45" s="156">
        <f t="shared" si="59"/>
        <v>0</v>
      </c>
      <c r="CR45" s="156">
        <f t="shared" si="60"/>
        <v>0</v>
      </c>
      <c r="CT45" s="156">
        <f t="shared" si="61"/>
        <v>0</v>
      </c>
      <c r="CU45" s="156">
        <f t="shared" si="62"/>
        <v>0</v>
      </c>
      <c r="CV45" s="156">
        <f t="shared" si="63"/>
        <v>0</v>
      </c>
      <c r="CX45" s="156">
        <f t="shared" si="64"/>
        <v>0</v>
      </c>
      <c r="CY45" s="156">
        <f t="shared" si="65"/>
        <v>0</v>
      </c>
      <c r="CZ45" s="156">
        <f t="shared" si="66"/>
        <v>0</v>
      </c>
    </row>
    <row r="46" spans="1:104" ht="22" customHeight="1">
      <c r="A46" s="298">
        <f t="shared" si="2"/>
        <v>22</v>
      </c>
      <c r="B46" s="106"/>
      <c r="C46" s="106" t="str">
        <f t="shared" si="3"/>
        <v>aXX18</v>
      </c>
      <c r="D46" s="305">
        <f t="shared" si="4"/>
        <v>17</v>
      </c>
      <c r="E46" s="306">
        <f t="shared" si="5"/>
        <v>18</v>
      </c>
      <c r="F46" s="331">
        <f t="shared" si="6"/>
        <v>0</v>
      </c>
      <c r="G46" s="331">
        <f t="shared" si="7"/>
        <v>0</v>
      </c>
      <c r="H46" s="332">
        <f t="shared" si="8"/>
        <v>0</v>
      </c>
      <c r="I46" s="330">
        <f t="shared" si="9"/>
        <v>0</v>
      </c>
      <c r="K46" s="106"/>
      <c r="L46" s="106" t="str">
        <f t="shared" si="10"/>
        <v>aXX18</v>
      </c>
      <c r="M46" s="305">
        <f t="shared" si="11"/>
        <v>17</v>
      </c>
      <c r="N46" s="306">
        <f t="shared" si="12"/>
        <v>18</v>
      </c>
      <c r="O46" s="331">
        <f t="shared" si="13"/>
        <v>0</v>
      </c>
      <c r="P46" s="331">
        <f t="shared" si="14"/>
        <v>0</v>
      </c>
      <c r="Q46" s="332">
        <f t="shared" si="15"/>
        <v>0</v>
      </c>
      <c r="R46" s="330">
        <f t="shared" si="16"/>
        <v>0</v>
      </c>
      <c r="S46" s="156"/>
      <c r="T46" s="106"/>
      <c r="U46" s="106" t="str">
        <f t="shared" si="17"/>
        <v>aXX18</v>
      </c>
      <c r="V46" s="305">
        <f t="shared" si="18"/>
        <v>17</v>
      </c>
      <c r="W46" s="306">
        <f t="shared" si="19"/>
        <v>18</v>
      </c>
      <c r="X46" s="331">
        <f t="shared" si="20"/>
        <v>0</v>
      </c>
      <c r="Y46" s="331">
        <f t="shared" si="21"/>
        <v>0</v>
      </c>
      <c r="Z46" s="332">
        <f t="shared" si="22"/>
        <v>0</v>
      </c>
      <c r="AA46" s="330">
        <f t="shared" si="23"/>
        <v>0</v>
      </c>
      <c r="AB46" s="156"/>
      <c r="AC46" s="106"/>
      <c r="AD46" s="106"/>
      <c r="AE46" s="291">
        <v>18</v>
      </c>
      <c r="AF46" s="327">
        <f t="shared" si="24"/>
        <v>0</v>
      </c>
      <c r="AG46" s="327">
        <f t="shared" si="25"/>
        <v>0</v>
      </c>
      <c r="AH46" s="327">
        <f t="shared" si="0"/>
        <v>0</v>
      </c>
      <c r="AI46" s="398"/>
      <c r="AJ46" s="398"/>
      <c r="AK46" s="106"/>
      <c r="AL46" s="106" t="str">
        <f t="shared" si="26"/>
        <v>aXX18</v>
      </c>
      <c r="AM46" s="106"/>
      <c r="AN46" s="305">
        <f t="shared" si="27"/>
        <v>17</v>
      </c>
      <c r="AO46" s="306">
        <f t="shared" si="28"/>
        <v>18</v>
      </c>
      <c r="AP46" s="331">
        <f t="shared" si="29"/>
        <v>0</v>
      </c>
      <c r="AQ46" s="331">
        <f t="shared" si="30"/>
        <v>0</v>
      </c>
      <c r="AR46" s="332">
        <f t="shared" si="31"/>
        <v>0</v>
      </c>
      <c r="AS46" s="330">
        <f t="shared" si="32"/>
        <v>0</v>
      </c>
      <c r="AT46" s="156"/>
      <c r="AU46" s="106"/>
      <c r="AV46" s="106" t="str">
        <f t="shared" si="33"/>
        <v>aXX18</v>
      </c>
      <c r="AW46" s="305">
        <f t="shared" si="34"/>
        <v>17</v>
      </c>
      <c r="AX46" s="306">
        <f t="shared" si="35"/>
        <v>18</v>
      </c>
      <c r="AY46" s="331">
        <f t="shared" si="36"/>
        <v>0</v>
      </c>
      <c r="AZ46" s="331">
        <f t="shared" si="37"/>
        <v>0</v>
      </c>
      <c r="BA46" s="332">
        <f t="shared" si="38"/>
        <v>0</v>
      </c>
      <c r="BB46" s="330">
        <f t="shared" si="39"/>
        <v>0</v>
      </c>
      <c r="BC46" s="156"/>
      <c r="BD46" s="106"/>
      <c r="BE46" s="106" t="str">
        <f t="shared" si="40"/>
        <v>aXX18</v>
      </c>
      <c r="BF46" s="305">
        <f t="shared" si="41"/>
        <v>17</v>
      </c>
      <c r="BG46" s="306">
        <f t="shared" si="42"/>
        <v>18</v>
      </c>
      <c r="BH46" s="331">
        <f t="shared" si="43"/>
        <v>0</v>
      </c>
      <c r="BI46" s="331">
        <f t="shared" si="44"/>
        <v>0</v>
      </c>
      <c r="BJ46" s="332">
        <f t="shared" si="45"/>
        <v>0</v>
      </c>
      <c r="BK46" s="330">
        <f t="shared" si="46"/>
        <v>0</v>
      </c>
      <c r="BL46" s="156"/>
      <c r="BM46" s="106"/>
      <c r="BN46" s="291">
        <v>18</v>
      </c>
      <c r="BO46" s="327">
        <f t="shared" si="47"/>
        <v>0</v>
      </c>
      <c r="BP46" s="327">
        <f t="shared" si="48"/>
        <v>0</v>
      </c>
      <c r="BQ46" s="327">
        <f t="shared" si="1"/>
        <v>0</v>
      </c>
      <c r="BR46" s="112"/>
      <c r="BU46" s="112"/>
      <c r="BV46" s="678">
        <f t="shared" si="67"/>
        <v>18</v>
      </c>
      <c r="BW46" s="327">
        <f t="shared" si="68"/>
        <v>0</v>
      </c>
      <c r="BX46" s="327">
        <f t="shared" si="69"/>
        <v>0</v>
      </c>
      <c r="BY46" s="327">
        <f t="shared" si="70"/>
        <v>0</v>
      </c>
      <c r="BZ46" s="106"/>
      <c r="CD46" s="156">
        <f t="shared" si="49"/>
        <v>0</v>
      </c>
      <c r="CE46" s="156">
        <f t="shared" si="50"/>
        <v>0</v>
      </c>
      <c r="CF46" s="156">
        <f t="shared" si="51"/>
        <v>0</v>
      </c>
      <c r="CH46" s="156">
        <f t="shared" si="52"/>
        <v>0</v>
      </c>
      <c r="CI46" s="156">
        <f t="shared" si="53"/>
        <v>0</v>
      </c>
      <c r="CJ46" s="156">
        <f t="shared" si="54"/>
        <v>0</v>
      </c>
      <c r="CL46" s="156">
        <f t="shared" si="55"/>
        <v>0</v>
      </c>
      <c r="CM46" s="156">
        <f t="shared" si="56"/>
        <v>0</v>
      </c>
      <c r="CN46" s="156">
        <f t="shared" si="57"/>
        <v>0</v>
      </c>
      <c r="CP46" s="156">
        <f t="shared" si="58"/>
        <v>0</v>
      </c>
      <c r="CQ46" s="156">
        <f t="shared" si="59"/>
        <v>0</v>
      </c>
      <c r="CR46" s="156">
        <f t="shared" si="60"/>
        <v>0</v>
      </c>
      <c r="CT46" s="156">
        <f t="shared" si="61"/>
        <v>0</v>
      </c>
      <c r="CU46" s="156">
        <f t="shared" si="62"/>
        <v>0</v>
      </c>
      <c r="CV46" s="156">
        <f t="shared" si="63"/>
        <v>0</v>
      </c>
      <c r="CX46" s="156">
        <f t="shared" si="64"/>
        <v>0</v>
      </c>
      <c r="CY46" s="156">
        <f t="shared" si="65"/>
        <v>0</v>
      </c>
      <c r="CZ46" s="156">
        <f t="shared" si="66"/>
        <v>0</v>
      </c>
    </row>
    <row r="47" spans="1:104" ht="22" customHeight="1">
      <c r="A47" s="298">
        <f t="shared" si="2"/>
        <v>22</v>
      </c>
      <c r="B47" s="106"/>
      <c r="C47" s="106" t="str">
        <f t="shared" si="3"/>
        <v>aXX19</v>
      </c>
      <c r="D47" s="305">
        <f t="shared" si="4"/>
        <v>18</v>
      </c>
      <c r="E47" s="306">
        <f t="shared" si="5"/>
        <v>19</v>
      </c>
      <c r="F47" s="331">
        <f t="shared" si="6"/>
        <v>0</v>
      </c>
      <c r="G47" s="331">
        <f t="shared" si="7"/>
        <v>0</v>
      </c>
      <c r="H47" s="332">
        <f t="shared" si="8"/>
        <v>0</v>
      </c>
      <c r="I47" s="330">
        <f t="shared" si="9"/>
        <v>0</v>
      </c>
      <c r="K47" s="106"/>
      <c r="L47" s="106" t="str">
        <f t="shared" si="10"/>
        <v>aXX19</v>
      </c>
      <c r="M47" s="305">
        <f t="shared" si="11"/>
        <v>18</v>
      </c>
      <c r="N47" s="306">
        <f t="shared" si="12"/>
        <v>19</v>
      </c>
      <c r="O47" s="331">
        <f t="shared" si="13"/>
        <v>0</v>
      </c>
      <c r="P47" s="331">
        <f t="shared" si="14"/>
        <v>0</v>
      </c>
      <c r="Q47" s="332">
        <f t="shared" si="15"/>
        <v>0</v>
      </c>
      <c r="R47" s="330">
        <f t="shared" si="16"/>
        <v>0</v>
      </c>
      <c r="S47" s="156"/>
      <c r="T47" s="106"/>
      <c r="U47" s="106" t="str">
        <f t="shared" si="17"/>
        <v>aXX19</v>
      </c>
      <c r="V47" s="305">
        <f t="shared" si="18"/>
        <v>18</v>
      </c>
      <c r="W47" s="306">
        <f t="shared" si="19"/>
        <v>19</v>
      </c>
      <c r="X47" s="331">
        <f t="shared" si="20"/>
        <v>0</v>
      </c>
      <c r="Y47" s="331">
        <f t="shared" si="21"/>
        <v>0</v>
      </c>
      <c r="Z47" s="332">
        <f t="shared" si="22"/>
        <v>0</v>
      </c>
      <c r="AA47" s="330">
        <f t="shared" si="23"/>
        <v>0</v>
      </c>
      <c r="AB47" s="156"/>
      <c r="AC47" s="106"/>
      <c r="AD47" s="106"/>
      <c r="AE47" s="291">
        <v>19</v>
      </c>
      <c r="AF47" s="327">
        <f t="shared" si="24"/>
        <v>0</v>
      </c>
      <c r="AG47" s="327">
        <f t="shared" si="25"/>
        <v>0</v>
      </c>
      <c r="AH47" s="327">
        <f t="shared" si="0"/>
        <v>0</v>
      </c>
      <c r="AI47" s="398"/>
      <c r="AJ47" s="398"/>
      <c r="AK47" s="106"/>
      <c r="AL47" s="106" t="str">
        <f t="shared" si="26"/>
        <v>aXX19</v>
      </c>
      <c r="AM47" s="106"/>
      <c r="AN47" s="305">
        <f t="shared" si="27"/>
        <v>18</v>
      </c>
      <c r="AO47" s="306">
        <f t="shared" si="28"/>
        <v>19</v>
      </c>
      <c r="AP47" s="331">
        <f t="shared" si="29"/>
        <v>0</v>
      </c>
      <c r="AQ47" s="331">
        <f t="shared" si="30"/>
        <v>0</v>
      </c>
      <c r="AR47" s="332">
        <f t="shared" si="31"/>
        <v>0</v>
      </c>
      <c r="AS47" s="330">
        <f t="shared" si="32"/>
        <v>0</v>
      </c>
      <c r="AT47" s="156"/>
      <c r="AU47" s="106"/>
      <c r="AV47" s="106" t="str">
        <f t="shared" si="33"/>
        <v>aXX19</v>
      </c>
      <c r="AW47" s="305">
        <f t="shared" si="34"/>
        <v>18</v>
      </c>
      <c r="AX47" s="306">
        <f t="shared" si="35"/>
        <v>19</v>
      </c>
      <c r="AY47" s="331">
        <f t="shared" si="36"/>
        <v>0</v>
      </c>
      <c r="AZ47" s="331">
        <f t="shared" si="37"/>
        <v>0</v>
      </c>
      <c r="BA47" s="332">
        <f t="shared" si="38"/>
        <v>0</v>
      </c>
      <c r="BB47" s="330">
        <f t="shared" si="39"/>
        <v>0</v>
      </c>
      <c r="BC47" s="156"/>
      <c r="BD47" s="106"/>
      <c r="BE47" s="106" t="str">
        <f t="shared" si="40"/>
        <v>aXX19</v>
      </c>
      <c r="BF47" s="305">
        <f t="shared" si="41"/>
        <v>18</v>
      </c>
      <c r="BG47" s="306">
        <f t="shared" si="42"/>
        <v>19</v>
      </c>
      <c r="BH47" s="331">
        <f t="shared" si="43"/>
        <v>0</v>
      </c>
      <c r="BI47" s="331">
        <f t="shared" si="44"/>
        <v>0</v>
      </c>
      <c r="BJ47" s="332">
        <f t="shared" si="45"/>
        <v>0</v>
      </c>
      <c r="BK47" s="330">
        <f t="shared" si="46"/>
        <v>0</v>
      </c>
      <c r="BL47" s="156"/>
      <c r="BM47" s="106"/>
      <c r="BN47" s="291">
        <v>19</v>
      </c>
      <c r="BO47" s="327">
        <f t="shared" si="47"/>
        <v>0</v>
      </c>
      <c r="BP47" s="327">
        <f t="shared" si="48"/>
        <v>0</v>
      </c>
      <c r="BQ47" s="327">
        <f t="shared" si="1"/>
        <v>0</v>
      </c>
      <c r="BR47" s="112"/>
      <c r="BU47" s="112"/>
      <c r="BV47" s="678">
        <f t="shared" si="67"/>
        <v>19</v>
      </c>
      <c r="BW47" s="327">
        <f t="shared" si="68"/>
        <v>0</v>
      </c>
      <c r="BX47" s="327">
        <f t="shared" si="69"/>
        <v>0</v>
      </c>
      <c r="BY47" s="327">
        <f t="shared" si="70"/>
        <v>0</v>
      </c>
      <c r="BZ47" s="106"/>
      <c r="CD47" s="156">
        <f t="shared" si="49"/>
        <v>0</v>
      </c>
      <c r="CE47" s="156">
        <f t="shared" si="50"/>
        <v>0</v>
      </c>
      <c r="CF47" s="156">
        <f t="shared" si="51"/>
        <v>0</v>
      </c>
      <c r="CH47" s="156">
        <f t="shared" si="52"/>
        <v>0</v>
      </c>
      <c r="CI47" s="156">
        <f t="shared" si="53"/>
        <v>0</v>
      </c>
      <c r="CJ47" s="156">
        <f t="shared" si="54"/>
        <v>0</v>
      </c>
      <c r="CL47" s="156">
        <f t="shared" si="55"/>
        <v>0</v>
      </c>
      <c r="CM47" s="156">
        <f t="shared" si="56"/>
        <v>0</v>
      </c>
      <c r="CN47" s="156">
        <f t="shared" si="57"/>
        <v>0</v>
      </c>
      <c r="CP47" s="156">
        <f t="shared" si="58"/>
        <v>0</v>
      </c>
      <c r="CQ47" s="156">
        <f t="shared" si="59"/>
        <v>0</v>
      </c>
      <c r="CR47" s="156">
        <f t="shared" si="60"/>
        <v>0</v>
      </c>
      <c r="CT47" s="156">
        <f t="shared" si="61"/>
        <v>0</v>
      </c>
      <c r="CU47" s="156">
        <f t="shared" si="62"/>
        <v>0</v>
      </c>
      <c r="CV47" s="156">
        <f t="shared" si="63"/>
        <v>0</v>
      </c>
      <c r="CX47" s="156">
        <f t="shared" si="64"/>
        <v>0</v>
      </c>
      <c r="CY47" s="156">
        <f t="shared" si="65"/>
        <v>0</v>
      </c>
      <c r="CZ47" s="156">
        <f t="shared" si="66"/>
        <v>0</v>
      </c>
    </row>
    <row r="48" spans="1:104" ht="22" customHeight="1">
      <c r="A48" s="298">
        <f t="shared" si="2"/>
        <v>22</v>
      </c>
      <c r="B48" s="106"/>
      <c r="C48" s="106" t="str">
        <f t="shared" si="3"/>
        <v>aXX20</v>
      </c>
      <c r="D48" s="305">
        <f t="shared" si="4"/>
        <v>19</v>
      </c>
      <c r="E48" s="306">
        <f t="shared" si="5"/>
        <v>20</v>
      </c>
      <c r="F48" s="331">
        <f t="shared" si="6"/>
        <v>0</v>
      </c>
      <c r="G48" s="331">
        <f t="shared" si="7"/>
        <v>0</v>
      </c>
      <c r="H48" s="332">
        <f t="shared" si="8"/>
        <v>0</v>
      </c>
      <c r="I48" s="330">
        <f t="shared" si="9"/>
        <v>0</v>
      </c>
      <c r="K48" s="106"/>
      <c r="L48" s="106" t="str">
        <f t="shared" si="10"/>
        <v>aXX20</v>
      </c>
      <c r="M48" s="305">
        <f t="shared" si="11"/>
        <v>19</v>
      </c>
      <c r="N48" s="306">
        <f t="shared" si="12"/>
        <v>20</v>
      </c>
      <c r="O48" s="331">
        <f t="shared" si="13"/>
        <v>0</v>
      </c>
      <c r="P48" s="331">
        <f t="shared" si="14"/>
        <v>0</v>
      </c>
      <c r="Q48" s="332">
        <f t="shared" si="15"/>
        <v>0</v>
      </c>
      <c r="R48" s="330">
        <f t="shared" si="16"/>
        <v>0</v>
      </c>
      <c r="S48" s="156"/>
      <c r="T48" s="106"/>
      <c r="U48" s="106" t="str">
        <f t="shared" si="17"/>
        <v>aXX20</v>
      </c>
      <c r="V48" s="305">
        <f t="shared" si="18"/>
        <v>19</v>
      </c>
      <c r="W48" s="306">
        <f t="shared" si="19"/>
        <v>20</v>
      </c>
      <c r="X48" s="331">
        <f t="shared" si="20"/>
        <v>0</v>
      </c>
      <c r="Y48" s="331">
        <f t="shared" si="21"/>
        <v>0</v>
      </c>
      <c r="Z48" s="332">
        <f t="shared" si="22"/>
        <v>0</v>
      </c>
      <c r="AA48" s="330">
        <f t="shared" si="23"/>
        <v>0</v>
      </c>
      <c r="AB48" s="156"/>
      <c r="AC48" s="106"/>
      <c r="AD48" s="106"/>
      <c r="AE48" s="291">
        <v>20</v>
      </c>
      <c r="AF48" s="327">
        <f t="shared" si="24"/>
        <v>0</v>
      </c>
      <c r="AG48" s="327">
        <f t="shared" si="25"/>
        <v>0</v>
      </c>
      <c r="AH48" s="327">
        <f t="shared" si="0"/>
        <v>0</v>
      </c>
      <c r="AI48" s="398"/>
      <c r="AJ48" s="398"/>
      <c r="AK48" s="106"/>
      <c r="AL48" s="106" t="str">
        <f t="shared" si="26"/>
        <v>aXX20</v>
      </c>
      <c r="AM48" s="106"/>
      <c r="AN48" s="305">
        <f t="shared" si="27"/>
        <v>19</v>
      </c>
      <c r="AO48" s="306">
        <f t="shared" si="28"/>
        <v>20</v>
      </c>
      <c r="AP48" s="331">
        <f t="shared" si="29"/>
        <v>0</v>
      </c>
      <c r="AQ48" s="331">
        <f t="shared" si="30"/>
        <v>0</v>
      </c>
      <c r="AR48" s="332">
        <f t="shared" si="31"/>
        <v>0</v>
      </c>
      <c r="AS48" s="330">
        <f t="shared" si="32"/>
        <v>0</v>
      </c>
      <c r="AT48" s="156"/>
      <c r="AU48" s="106"/>
      <c r="AV48" s="106" t="str">
        <f t="shared" si="33"/>
        <v>aXX20</v>
      </c>
      <c r="AW48" s="305">
        <f t="shared" si="34"/>
        <v>19</v>
      </c>
      <c r="AX48" s="306">
        <f t="shared" si="35"/>
        <v>20</v>
      </c>
      <c r="AY48" s="331">
        <f t="shared" si="36"/>
        <v>0</v>
      </c>
      <c r="AZ48" s="331">
        <f t="shared" si="37"/>
        <v>0</v>
      </c>
      <c r="BA48" s="332">
        <f t="shared" si="38"/>
        <v>0</v>
      </c>
      <c r="BB48" s="330">
        <f t="shared" si="39"/>
        <v>0</v>
      </c>
      <c r="BC48" s="156"/>
      <c r="BD48" s="106"/>
      <c r="BE48" s="106" t="str">
        <f t="shared" si="40"/>
        <v>aXX20</v>
      </c>
      <c r="BF48" s="305">
        <f t="shared" si="41"/>
        <v>19</v>
      </c>
      <c r="BG48" s="306">
        <f t="shared" si="42"/>
        <v>20</v>
      </c>
      <c r="BH48" s="331">
        <f t="shared" si="43"/>
        <v>0</v>
      </c>
      <c r="BI48" s="331">
        <f t="shared" si="44"/>
        <v>0</v>
      </c>
      <c r="BJ48" s="332">
        <f t="shared" si="45"/>
        <v>0</v>
      </c>
      <c r="BK48" s="330">
        <f t="shared" si="46"/>
        <v>0</v>
      </c>
      <c r="BL48" s="156"/>
      <c r="BM48" s="106"/>
      <c r="BN48" s="291">
        <v>20</v>
      </c>
      <c r="BO48" s="327">
        <f t="shared" si="47"/>
        <v>0</v>
      </c>
      <c r="BP48" s="327">
        <f t="shared" si="48"/>
        <v>0</v>
      </c>
      <c r="BQ48" s="327">
        <f t="shared" si="1"/>
        <v>0</v>
      </c>
      <c r="BR48" s="112"/>
      <c r="BU48" s="112"/>
      <c r="BV48" s="678">
        <f t="shared" si="67"/>
        <v>20</v>
      </c>
      <c r="BW48" s="327">
        <f t="shared" si="68"/>
        <v>0</v>
      </c>
      <c r="BX48" s="327">
        <f t="shared" si="69"/>
        <v>0</v>
      </c>
      <c r="BY48" s="327">
        <f t="shared" si="70"/>
        <v>0</v>
      </c>
      <c r="BZ48" s="106"/>
      <c r="CD48" s="156">
        <f t="shared" si="49"/>
        <v>0</v>
      </c>
      <c r="CE48" s="156">
        <f t="shared" si="50"/>
        <v>0</v>
      </c>
      <c r="CF48" s="156">
        <f t="shared" si="51"/>
        <v>0</v>
      </c>
      <c r="CH48" s="156">
        <f t="shared" si="52"/>
        <v>0</v>
      </c>
      <c r="CI48" s="156">
        <f t="shared" si="53"/>
        <v>0</v>
      </c>
      <c r="CJ48" s="156">
        <f t="shared" si="54"/>
        <v>0</v>
      </c>
      <c r="CL48" s="156">
        <f t="shared" si="55"/>
        <v>0</v>
      </c>
      <c r="CM48" s="156">
        <f t="shared" si="56"/>
        <v>0</v>
      </c>
      <c r="CN48" s="156">
        <f t="shared" si="57"/>
        <v>0</v>
      </c>
      <c r="CP48" s="156">
        <f t="shared" si="58"/>
        <v>0</v>
      </c>
      <c r="CQ48" s="156">
        <f t="shared" si="59"/>
        <v>0</v>
      </c>
      <c r="CR48" s="156">
        <f t="shared" si="60"/>
        <v>0</v>
      </c>
      <c r="CT48" s="156">
        <f t="shared" si="61"/>
        <v>0</v>
      </c>
      <c r="CU48" s="156">
        <f t="shared" si="62"/>
        <v>0</v>
      </c>
      <c r="CV48" s="156">
        <f t="shared" si="63"/>
        <v>0</v>
      </c>
      <c r="CX48" s="156">
        <f t="shared" si="64"/>
        <v>0</v>
      </c>
      <c r="CY48" s="156">
        <f t="shared" si="65"/>
        <v>0</v>
      </c>
      <c r="CZ48" s="156">
        <f t="shared" si="66"/>
        <v>0</v>
      </c>
    </row>
    <row r="49" spans="1:104" ht="22" customHeight="1">
      <c r="A49" s="298">
        <f t="shared" si="2"/>
        <v>22</v>
      </c>
      <c r="B49" s="106"/>
      <c r="C49" s="106" t="str">
        <f t="shared" si="3"/>
        <v>aXX21</v>
      </c>
      <c r="D49" s="305">
        <f t="shared" si="4"/>
        <v>20</v>
      </c>
      <c r="E49" s="306">
        <f t="shared" si="5"/>
        <v>21</v>
      </c>
      <c r="F49" s="331">
        <f t="shared" si="6"/>
        <v>0</v>
      </c>
      <c r="G49" s="331">
        <f t="shared" si="7"/>
        <v>0</v>
      </c>
      <c r="H49" s="332">
        <f t="shared" si="8"/>
        <v>0</v>
      </c>
      <c r="I49" s="330">
        <f t="shared" si="9"/>
        <v>0</v>
      </c>
      <c r="K49" s="106"/>
      <c r="L49" s="106" t="str">
        <f t="shared" si="10"/>
        <v>aXX21</v>
      </c>
      <c r="M49" s="305">
        <f t="shared" si="11"/>
        <v>20</v>
      </c>
      <c r="N49" s="306">
        <f t="shared" si="12"/>
        <v>21</v>
      </c>
      <c r="O49" s="331">
        <f t="shared" si="13"/>
        <v>0</v>
      </c>
      <c r="P49" s="331">
        <f t="shared" si="14"/>
        <v>0</v>
      </c>
      <c r="Q49" s="332">
        <f t="shared" si="15"/>
        <v>0</v>
      </c>
      <c r="R49" s="330">
        <f t="shared" si="16"/>
        <v>0</v>
      </c>
      <c r="S49" s="156"/>
      <c r="T49" s="106"/>
      <c r="U49" s="106" t="str">
        <f t="shared" si="17"/>
        <v>aXX21</v>
      </c>
      <c r="V49" s="305">
        <f t="shared" si="18"/>
        <v>20</v>
      </c>
      <c r="W49" s="306">
        <f t="shared" si="19"/>
        <v>21</v>
      </c>
      <c r="X49" s="331">
        <f t="shared" si="20"/>
        <v>0</v>
      </c>
      <c r="Y49" s="331">
        <f t="shared" si="21"/>
        <v>0</v>
      </c>
      <c r="Z49" s="332">
        <f t="shared" si="22"/>
        <v>0</v>
      </c>
      <c r="AA49" s="330">
        <f t="shared" si="23"/>
        <v>0</v>
      </c>
      <c r="AB49" s="156"/>
      <c r="AC49" s="106"/>
      <c r="AD49" s="106"/>
      <c r="AE49" s="291">
        <v>20</v>
      </c>
      <c r="AF49" s="327">
        <f t="shared" si="24"/>
        <v>0</v>
      </c>
      <c r="AG49" s="327">
        <f t="shared" si="25"/>
        <v>0</v>
      </c>
      <c r="AH49" s="327">
        <f t="shared" si="0"/>
        <v>0</v>
      </c>
      <c r="AI49" s="398"/>
      <c r="AJ49" s="398"/>
      <c r="AK49" s="106"/>
      <c r="AL49" s="106" t="str">
        <f t="shared" si="26"/>
        <v>aXX21</v>
      </c>
      <c r="AM49" s="106"/>
      <c r="AN49" s="305">
        <f t="shared" si="27"/>
        <v>20</v>
      </c>
      <c r="AO49" s="306">
        <f t="shared" si="28"/>
        <v>21</v>
      </c>
      <c r="AP49" s="331">
        <f t="shared" si="29"/>
        <v>0</v>
      </c>
      <c r="AQ49" s="331">
        <f t="shared" si="30"/>
        <v>0</v>
      </c>
      <c r="AR49" s="332">
        <f t="shared" si="31"/>
        <v>0</v>
      </c>
      <c r="AS49" s="330">
        <f t="shared" si="32"/>
        <v>0</v>
      </c>
      <c r="AT49" s="156"/>
      <c r="AU49" s="106"/>
      <c r="AV49" s="106" t="str">
        <f t="shared" si="33"/>
        <v>aXX21</v>
      </c>
      <c r="AW49" s="305">
        <f t="shared" si="34"/>
        <v>20</v>
      </c>
      <c r="AX49" s="306">
        <f t="shared" si="35"/>
        <v>21</v>
      </c>
      <c r="AY49" s="331">
        <f t="shared" si="36"/>
        <v>0</v>
      </c>
      <c r="AZ49" s="331">
        <f t="shared" si="37"/>
        <v>0</v>
      </c>
      <c r="BA49" s="332">
        <f t="shared" si="38"/>
        <v>0</v>
      </c>
      <c r="BB49" s="330">
        <f t="shared" si="39"/>
        <v>0</v>
      </c>
      <c r="BC49" s="156"/>
      <c r="BD49" s="106"/>
      <c r="BE49" s="106" t="str">
        <f t="shared" si="40"/>
        <v>aXX21</v>
      </c>
      <c r="BF49" s="305">
        <f t="shared" si="41"/>
        <v>20</v>
      </c>
      <c r="BG49" s="306">
        <f t="shared" si="42"/>
        <v>21</v>
      </c>
      <c r="BH49" s="331">
        <f t="shared" si="43"/>
        <v>0</v>
      </c>
      <c r="BI49" s="331">
        <f t="shared" si="44"/>
        <v>0</v>
      </c>
      <c r="BJ49" s="332">
        <f t="shared" si="45"/>
        <v>0</v>
      </c>
      <c r="BK49" s="330">
        <f t="shared" si="46"/>
        <v>0</v>
      </c>
      <c r="BL49" s="156"/>
      <c r="BM49" s="106"/>
      <c r="BN49" s="291">
        <v>21</v>
      </c>
      <c r="BO49" s="327">
        <f t="shared" si="47"/>
        <v>0</v>
      </c>
      <c r="BP49" s="327">
        <f t="shared" si="48"/>
        <v>0</v>
      </c>
      <c r="BQ49" s="327">
        <f t="shared" si="1"/>
        <v>0</v>
      </c>
      <c r="BR49" s="112"/>
      <c r="BU49" s="112"/>
      <c r="BV49" s="678">
        <f t="shared" si="67"/>
        <v>21</v>
      </c>
      <c r="BW49" s="327">
        <f t="shared" si="68"/>
        <v>0</v>
      </c>
      <c r="BX49" s="327">
        <f t="shared" si="69"/>
        <v>0</v>
      </c>
      <c r="BY49" s="327">
        <f t="shared" si="70"/>
        <v>0</v>
      </c>
      <c r="BZ49" s="106"/>
      <c r="CD49" s="156">
        <f t="shared" si="49"/>
        <v>0</v>
      </c>
      <c r="CE49" s="156">
        <f t="shared" si="50"/>
        <v>0</v>
      </c>
      <c r="CF49" s="156">
        <f t="shared" si="51"/>
        <v>0</v>
      </c>
      <c r="CH49" s="156">
        <f t="shared" si="52"/>
        <v>0</v>
      </c>
      <c r="CI49" s="156">
        <f t="shared" si="53"/>
        <v>0</v>
      </c>
      <c r="CJ49" s="156">
        <f t="shared" si="54"/>
        <v>0</v>
      </c>
      <c r="CL49" s="156">
        <f t="shared" si="55"/>
        <v>0</v>
      </c>
      <c r="CM49" s="156">
        <f t="shared" si="56"/>
        <v>0</v>
      </c>
      <c r="CN49" s="156">
        <f t="shared" si="57"/>
        <v>0</v>
      </c>
      <c r="CP49" s="156">
        <f t="shared" si="58"/>
        <v>0</v>
      </c>
      <c r="CQ49" s="156">
        <f t="shared" si="59"/>
        <v>0</v>
      </c>
      <c r="CR49" s="156">
        <f t="shared" si="60"/>
        <v>0</v>
      </c>
      <c r="CT49" s="156">
        <f t="shared" si="61"/>
        <v>0</v>
      </c>
      <c r="CU49" s="156">
        <f t="shared" si="62"/>
        <v>0</v>
      </c>
      <c r="CV49" s="156">
        <f t="shared" si="63"/>
        <v>0</v>
      </c>
      <c r="CX49" s="156">
        <f t="shared" si="64"/>
        <v>0</v>
      </c>
      <c r="CY49" s="156">
        <f t="shared" si="65"/>
        <v>0</v>
      </c>
      <c r="CZ49" s="156">
        <f t="shared" si="66"/>
        <v>0</v>
      </c>
    </row>
    <row r="50" spans="1:104" ht="22" customHeight="1">
      <c r="A50" s="298">
        <f t="shared" si="2"/>
        <v>22</v>
      </c>
      <c r="B50" s="106"/>
      <c r="C50" s="106" t="str">
        <f t="shared" si="3"/>
        <v>aXX22</v>
      </c>
      <c r="D50" s="305">
        <f t="shared" si="4"/>
        <v>21</v>
      </c>
      <c r="E50" s="306">
        <f t="shared" si="5"/>
        <v>22</v>
      </c>
      <c r="F50" s="331">
        <f t="shared" si="6"/>
        <v>0</v>
      </c>
      <c r="G50" s="331">
        <f t="shared" si="7"/>
        <v>0</v>
      </c>
      <c r="H50" s="332">
        <f t="shared" si="8"/>
        <v>0</v>
      </c>
      <c r="I50" s="330">
        <f t="shared" si="9"/>
        <v>0</v>
      </c>
      <c r="K50" s="106"/>
      <c r="L50" s="106" t="str">
        <f t="shared" si="10"/>
        <v>aXX22</v>
      </c>
      <c r="M50" s="305">
        <f t="shared" si="11"/>
        <v>21</v>
      </c>
      <c r="N50" s="306">
        <f t="shared" si="12"/>
        <v>22</v>
      </c>
      <c r="O50" s="331">
        <f t="shared" si="13"/>
        <v>0</v>
      </c>
      <c r="P50" s="331">
        <f t="shared" si="14"/>
        <v>0</v>
      </c>
      <c r="Q50" s="332">
        <f t="shared" si="15"/>
        <v>0</v>
      </c>
      <c r="R50" s="330">
        <f t="shared" si="16"/>
        <v>0</v>
      </c>
      <c r="S50" s="156"/>
      <c r="T50" s="106"/>
      <c r="U50" s="106" t="str">
        <f t="shared" si="17"/>
        <v>aXX22</v>
      </c>
      <c r="V50" s="305">
        <f t="shared" si="18"/>
        <v>21</v>
      </c>
      <c r="W50" s="306">
        <f t="shared" si="19"/>
        <v>22</v>
      </c>
      <c r="X50" s="331">
        <f t="shared" si="20"/>
        <v>0</v>
      </c>
      <c r="Y50" s="331">
        <f t="shared" si="21"/>
        <v>0</v>
      </c>
      <c r="Z50" s="332">
        <f t="shared" si="22"/>
        <v>0</v>
      </c>
      <c r="AA50" s="330">
        <f t="shared" si="23"/>
        <v>0</v>
      </c>
      <c r="AB50" s="156"/>
      <c r="AC50" s="106"/>
      <c r="AD50" s="106"/>
      <c r="AE50" s="291">
        <v>22</v>
      </c>
      <c r="AF50" s="327">
        <f t="shared" si="24"/>
        <v>0</v>
      </c>
      <c r="AG50" s="327">
        <f t="shared" si="25"/>
        <v>0</v>
      </c>
      <c r="AH50" s="327">
        <f t="shared" si="0"/>
        <v>0</v>
      </c>
      <c r="AI50" s="398"/>
      <c r="AJ50" s="398"/>
      <c r="AK50" s="106"/>
      <c r="AL50" s="106" t="str">
        <f t="shared" si="26"/>
        <v>aXX22</v>
      </c>
      <c r="AM50" s="106"/>
      <c r="AN50" s="305">
        <f t="shared" si="27"/>
        <v>21</v>
      </c>
      <c r="AO50" s="306">
        <f t="shared" si="28"/>
        <v>22</v>
      </c>
      <c r="AP50" s="331">
        <f t="shared" si="29"/>
        <v>0</v>
      </c>
      <c r="AQ50" s="331">
        <f t="shared" si="30"/>
        <v>0</v>
      </c>
      <c r="AR50" s="332">
        <f t="shared" si="31"/>
        <v>0</v>
      </c>
      <c r="AS50" s="330">
        <f t="shared" si="32"/>
        <v>0</v>
      </c>
      <c r="AT50" s="156"/>
      <c r="AU50" s="106"/>
      <c r="AV50" s="106" t="str">
        <f t="shared" si="33"/>
        <v>aXX22</v>
      </c>
      <c r="AW50" s="305">
        <f t="shared" si="34"/>
        <v>21</v>
      </c>
      <c r="AX50" s="306">
        <f t="shared" si="35"/>
        <v>22</v>
      </c>
      <c r="AY50" s="331">
        <f t="shared" si="36"/>
        <v>0</v>
      </c>
      <c r="AZ50" s="331">
        <f t="shared" si="37"/>
        <v>0</v>
      </c>
      <c r="BA50" s="332">
        <f t="shared" si="38"/>
        <v>0</v>
      </c>
      <c r="BB50" s="330">
        <f t="shared" si="39"/>
        <v>0</v>
      </c>
      <c r="BC50" s="156"/>
      <c r="BD50" s="106"/>
      <c r="BE50" s="106" t="str">
        <f t="shared" si="40"/>
        <v>aXX22</v>
      </c>
      <c r="BF50" s="305">
        <f t="shared" si="41"/>
        <v>21</v>
      </c>
      <c r="BG50" s="306">
        <f t="shared" si="42"/>
        <v>22</v>
      </c>
      <c r="BH50" s="331">
        <f t="shared" si="43"/>
        <v>0</v>
      </c>
      <c r="BI50" s="331">
        <f t="shared" si="44"/>
        <v>0</v>
      </c>
      <c r="BJ50" s="332">
        <f t="shared" si="45"/>
        <v>0</v>
      </c>
      <c r="BK50" s="330">
        <f t="shared" si="46"/>
        <v>0</v>
      </c>
      <c r="BL50" s="156"/>
      <c r="BM50" s="106"/>
      <c r="BN50" s="291">
        <v>22</v>
      </c>
      <c r="BO50" s="327">
        <f t="shared" si="47"/>
        <v>0</v>
      </c>
      <c r="BP50" s="327">
        <f t="shared" si="48"/>
        <v>0</v>
      </c>
      <c r="BQ50" s="327">
        <f t="shared" si="1"/>
        <v>0</v>
      </c>
      <c r="BR50" s="112"/>
      <c r="BU50" s="112"/>
      <c r="BV50" s="678">
        <f t="shared" si="67"/>
        <v>22</v>
      </c>
      <c r="BW50" s="327">
        <f t="shared" si="68"/>
        <v>0</v>
      </c>
      <c r="BX50" s="327">
        <f t="shared" si="69"/>
        <v>0</v>
      </c>
      <c r="BY50" s="327">
        <f t="shared" si="70"/>
        <v>0</v>
      </c>
      <c r="BZ50" s="106"/>
      <c r="CD50" s="156">
        <f t="shared" si="49"/>
        <v>0</v>
      </c>
      <c r="CE50" s="156">
        <f t="shared" si="50"/>
        <v>0</v>
      </c>
      <c r="CF50" s="156">
        <f t="shared" si="51"/>
        <v>0</v>
      </c>
      <c r="CH50" s="156">
        <f t="shared" si="52"/>
        <v>0</v>
      </c>
      <c r="CI50" s="156">
        <f t="shared" si="53"/>
        <v>0</v>
      </c>
      <c r="CJ50" s="156">
        <f t="shared" si="54"/>
        <v>0</v>
      </c>
      <c r="CL50" s="156">
        <f t="shared" si="55"/>
        <v>0</v>
      </c>
      <c r="CM50" s="156">
        <f t="shared" si="56"/>
        <v>0</v>
      </c>
      <c r="CN50" s="156">
        <f t="shared" si="57"/>
        <v>0</v>
      </c>
      <c r="CP50" s="156">
        <f t="shared" si="58"/>
        <v>0</v>
      </c>
      <c r="CQ50" s="156">
        <f t="shared" si="59"/>
        <v>0</v>
      </c>
      <c r="CR50" s="156">
        <f t="shared" si="60"/>
        <v>0</v>
      </c>
      <c r="CT50" s="156">
        <f t="shared" si="61"/>
        <v>0</v>
      </c>
      <c r="CU50" s="156">
        <f t="shared" si="62"/>
        <v>0</v>
      </c>
      <c r="CV50" s="156">
        <f t="shared" si="63"/>
        <v>0</v>
      </c>
      <c r="CX50" s="156">
        <f t="shared" si="64"/>
        <v>0</v>
      </c>
      <c r="CY50" s="156">
        <f t="shared" si="65"/>
        <v>0</v>
      </c>
      <c r="CZ50" s="156">
        <f t="shared" si="66"/>
        <v>0</v>
      </c>
    </row>
    <row r="51" spans="1:104" ht="22" customHeight="1">
      <c r="A51" s="298">
        <f t="shared" si="2"/>
        <v>22</v>
      </c>
      <c r="B51" s="106"/>
      <c r="C51" s="106" t="str">
        <f t="shared" si="3"/>
        <v>aXX23</v>
      </c>
      <c r="D51" s="305">
        <f t="shared" si="4"/>
        <v>22</v>
      </c>
      <c r="E51" s="306">
        <f t="shared" si="5"/>
        <v>23</v>
      </c>
      <c r="F51" s="331">
        <f t="shared" si="6"/>
        <v>0</v>
      </c>
      <c r="G51" s="331">
        <f t="shared" si="7"/>
        <v>0</v>
      </c>
      <c r="H51" s="332">
        <f t="shared" si="8"/>
        <v>0</v>
      </c>
      <c r="I51" s="330">
        <f t="shared" si="9"/>
        <v>0</v>
      </c>
      <c r="K51" s="106"/>
      <c r="L51" s="106" t="str">
        <f t="shared" si="10"/>
        <v>aXX23</v>
      </c>
      <c r="M51" s="305">
        <f t="shared" si="11"/>
        <v>22</v>
      </c>
      <c r="N51" s="306">
        <f t="shared" si="12"/>
        <v>23</v>
      </c>
      <c r="O51" s="331">
        <f t="shared" si="13"/>
        <v>0</v>
      </c>
      <c r="P51" s="331">
        <f t="shared" si="14"/>
        <v>0</v>
      </c>
      <c r="Q51" s="332">
        <f t="shared" si="15"/>
        <v>0</v>
      </c>
      <c r="R51" s="330">
        <f t="shared" si="16"/>
        <v>0</v>
      </c>
      <c r="S51" s="156"/>
      <c r="T51" s="106"/>
      <c r="U51" s="106" t="str">
        <f t="shared" si="17"/>
        <v>aXX23</v>
      </c>
      <c r="V51" s="305">
        <f t="shared" si="18"/>
        <v>22</v>
      </c>
      <c r="W51" s="306">
        <f t="shared" si="19"/>
        <v>23</v>
      </c>
      <c r="X51" s="331">
        <f t="shared" si="20"/>
        <v>0</v>
      </c>
      <c r="Y51" s="331">
        <f t="shared" si="21"/>
        <v>0</v>
      </c>
      <c r="Z51" s="332">
        <f t="shared" si="22"/>
        <v>0</v>
      </c>
      <c r="AA51" s="330">
        <f t="shared" si="23"/>
        <v>0</v>
      </c>
      <c r="AB51" s="156"/>
      <c r="AC51" s="106"/>
      <c r="AD51" s="106"/>
      <c r="AE51" s="291">
        <v>23</v>
      </c>
      <c r="AF51" s="327">
        <f t="shared" si="24"/>
        <v>0</v>
      </c>
      <c r="AG51" s="327">
        <f t="shared" si="25"/>
        <v>0</v>
      </c>
      <c r="AH51" s="327">
        <f t="shared" si="0"/>
        <v>0</v>
      </c>
      <c r="AI51" s="398">
        <f>BS51</f>
        <v>0</v>
      </c>
      <c r="AJ51" s="398" t="str">
        <f>BT51</f>
        <v>Intérêts</v>
      </c>
      <c r="AK51" s="106"/>
      <c r="AL51" s="106" t="str">
        <f t="shared" si="26"/>
        <v>aXX23</v>
      </c>
      <c r="AM51" s="106"/>
      <c r="AN51" s="305">
        <f t="shared" si="27"/>
        <v>22</v>
      </c>
      <c r="AO51" s="306">
        <f t="shared" si="28"/>
        <v>23</v>
      </c>
      <c r="AP51" s="331">
        <f t="shared" si="29"/>
        <v>0</v>
      </c>
      <c r="AQ51" s="331">
        <f t="shared" si="30"/>
        <v>0</v>
      </c>
      <c r="AR51" s="332">
        <f t="shared" si="31"/>
        <v>0</v>
      </c>
      <c r="AS51" s="330">
        <f t="shared" si="32"/>
        <v>0</v>
      </c>
      <c r="AT51" s="156"/>
      <c r="AU51" s="106"/>
      <c r="AV51" s="106" t="str">
        <f t="shared" si="33"/>
        <v>aXX23</v>
      </c>
      <c r="AW51" s="305">
        <f t="shared" si="34"/>
        <v>22</v>
      </c>
      <c r="AX51" s="306">
        <f t="shared" si="35"/>
        <v>23</v>
      </c>
      <c r="AY51" s="331">
        <f t="shared" si="36"/>
        <v>0</v>
      </c>
      <c r="AZ51" s="331">
        <f t="shared" si="37"/>
        <v>0</v>
      </c>
      <c r="BA51" s="332">
        <f t="shared" si="38"/>
        <v>0</v>
      </c>
      <c r="BB51" s="330">
        <f t="shared" si="39"/>
        <v>0</v>
      </c>
      <c r="BC51" s="156"/>
      <c r="BD51" s="106"/>
      <c r="BE51" s="106" t="str">
        <f t="shared" si="40"/>
        <v>aXX23</v>
      </c>
      <c r="BF51" s="305">
        <f t="shared" si="41"/>
        <v>22</v>
      </c>
      <c r="BG51" s="306">
        <f t="shared" si="42"/>
        <v>23</v>
      </c>
      <c r="BH51" s="331">
        <f t="shared" si="43"/>
        <v>0</v>
      </c>
      <c r="BI51" s="331">
        <f t="shared" si="44"/>
        <v>0</v>
      </c>
      <c r="BJ51" s="332">
        <f t="shared" si="45"/>
        <v>0</v>
      </c>
      <c r="BK51" s="330">
        <f t="shared" si="46"/>
        <v>0</v>
      </c>
      <c r="BL51" s="156"/>
      <c r="BM51" s="106"/>
      <c r="BN51" s="291">
        <v>23</v>
      </c>
      <c r="BO51" s="327">
        <f t="shared" si="47"/>
        <v>0</v>
      </c>
      <c r="BP51" s="327">
        <f t="shared" si="48"/>
        <v>0</v>
      </c>
      <c r="BQ51" s="327">
        <f t="shared" si="1"/>
        <v>0</v>
      </c>
      <c r="BR51" s="112"/>
      <c r="BS51" s="219">
        <f>ROUND(SUM(BO41:BO52),2)</f>
        <v>0</v>
      </c>
      <c r="BT51" s="90" t="s">
        <v>114</v>
      </c>
      <c r="BU51" s="112"/>
      <c r="BV51" s="678">
        <f t="shared" si="67"/>
        <v>23</v>
      </c>
      <c r="BW51" s="327">
        <f t="shared" si="68"/>
        <v>0</v>
      </c>
      <c r="BX51" s="327">
        <f t="shared" si="69"/>
        <v>0</v>
      </c>
      <c r="BY51" s="327">
        <f t="shared" si="70"/>
        <v>0</v>
      </c>
      <c r="BZ51" s="106"/>
      <c r="CA51" s="219">
        <f>ROUND(SUM(BW41:BW52),2)</f>
        <v>0</v>
      </c>
      <c r="CB51" s="90" t="s">
        <v>114</v>
      </c>
      <c r="CC51" s="90"/>
      <c r="CD51" s="156">
        <f t="shared" si="49"/>
        <v>0</v>
      </c>
      <c r="CE51" s="156">
        <f t="shared" si="50"/>
        <v>0</v>
      </c>
      <c r="CF51" s="156">
        <f t="shared" si="51"/>
        <v>0</v>
      </c>
      <c r="CH51" s="156">
        <f t="shared" si="52"/>
        <v>0</v>
      </c>
      <c r="CI51" s="156">
        <f t="shared" si="53"/>
        <v>0</v>
      </c>
      <c r="CJ51" s="156">
        <f t="shared" si="54"/>
        <v>0</v>
      </c>
      <c r="CL51" s="156">
        <f t="shared" si="55"/>
        <v>0</v>
      </c>
      <c r="CM51" s="156">
        <f t="shared" si="56"/>
        <v>0</v>
      </c>
      <c r="CN51" s="156">
        <f t="shared" si="57"/>
        <v>0</v>
      </c>
      <c r="CP51" s="156">
        <f t="shared" si="58"/>
        <v>0</v>
      </c>
      <c r="CQ51" s="156">
        <f t="shared" si="59"/>
        <v>0</v>
      </c>
      <c r="CR51" s="156">
        <f t="shared" si="60"/>
        <v>0</v>
      </c>
      <c r="CT51" s="156">
        <f t="shared" si="61"/>
        <v>0</v>
      </c>
      <c r="CU51" s="156">
        <f t="shared" si="62"/>
        <v>0</v>
      </c>
      <c r="CV51" s="156">
        <f t="shared" si="63"/>
        <v>0</v>
      </c>
      <c r="CX51" s="156">
        <f t="shared" si="64"/>
        <v>0</v>
      </c>
      <c r="CY51" s="156">
        <f t="shared" si="65"/>
        <v>0</v>
      </c>
      <c r="CZ51" s="156">
        <f t="shared" si="66"/>
        <v>0</v>
      </c>
    </row>
    <row r="52" spans="1:104" ht="22" customHeight="1">
      <c r="A52" s="298">
        <f t="shared" si="2"/>
        <v>22</v>
      </c>
      <c r="B52" s="493"/>
      <c r="C52" s="106" t="str">
        <f t="shared" si="3"/>
        <v>aXX24</v>
      </c>
      <c r="D52" s="305">
        <f t="shared" si="4"/>
        <v>23</v>
      </c>
      <c r="E52" s="306">
        <f t="shared" si="5"/>
        <v>24</v>
      </c>
      <c r="F52" s="331">
        <f t="shared" si="6"/>
        <v>0</v>
      </c>
      <c r="G52" s="331">
        <f t="shared" si="7"/>
        <v>0</v>
      </c>
      <c r="H52" s="332">
        <f t="shared" si="8"/>
        <v>0</v>
      </c>
      <c r="I52" s="330">
        <f t="shared" si="9"/>
        <v>0</v>
      </c>
      <c r="K52" s="493"/>
      <c r="L52" s="106" t="str">
        <f t="shared" si="10"/>
        <v>aXX24</v>
      </c>
      <c r="M52" s="305">
        <f t="shared" si="11"/>
        <v>23</v>
      </c>
      <c r="N52" s="306">
        <f t="shared" si="12"/>
        <v>24</v>
      </c>
      <c r="O52" s="331">
        <f t="shared" si="13"/>
        <v>0</v>
      </c>
      <c r="P52" s="331">
        <f t="shared" si="14"/>
        <v>0</v>
      </c>
      <c r="Q52" s="332">
        <f t="shared" si="15"/>
        <v>0</v>
      </c>
      <c r="R52" s="330">
        <f t="shared" si="16"/>
        <v>0</v>
      </c>
      <c r="S52" s="156"/>
      <c r="T52" s="493"/>
      <c r="U52" s="106" t="str">
        <f t="shared" si="17"/>
        <v>aXX24</v>
      </c>
      <c r="V52" s="305">
        <f t="shared" si="18"/>
        <v>23</v>
      </c>
      <c r="W52" s="306">
        <f t="shared" si="19"/>
        <v>24</v>
      </c>
      <c r="X52" s="331">
        <f t="shared" si="20"/>
        <v>0</v>
      </c>
      <c r="Y52" s="331">
        <f t="shared" si="21"/>
        <v>0</v>
      </c>
      <c r="Z52" s="332">
        <f t="shared" si="22"/>
        <v>0</v>
      </c>
      <c r="AA52" s="330">
        <f t="shared" si="23"/>
        <v>0</v>
      </c>
      <c r="AB52" s="156"/>
      <c r="AC52" s="493"/>
      <c r="AD52" s="493"/>
      <c r="AE52" s="292">
        <v>24</v>
      </c>
      <c r="AF52" s="327">
        <f t="shared" si="24"/>
        <v>0</v>
      </c>
      <c r="AG52" s="327">
        <f t="shared" si="25"/>
        <v>0</v>
      </c>
      <c r="AH52" s="327">
        <f t="shared" si="0"/>
        <v>0</v>
      </c>
      <c r="AI52" s="398">
        <f>BS52</f>
        <v>0</v>
      </c>
      <c r="AJ52" s="398" t="str">
        <f>BT52</f>
        <v>Capital</v>
      </c>
      <c r="AK52" s="493"/>
      <c r="AL52" s="106" t="str">
        <f t="shared" si="26"/>
        <v>aXX24</v>
      </c>
      <c r="AM52" s="106"/>
      <c r="AN52" s="305">
        <f t="shared" si="27"/>
        <v>23</v>
      </c>
      <c r="AO52" s="306">
        <f t="shared" si="28"/>
        <v>24</v>
      </c>
      <c r="AP52" s="331">
        <f t="shared" si="29"/>
        <v>0</v>
      </c>
      <c r="AQ52" s="331">
        <f t="shared" si="30"/>
        <v>0</v>
      </c>
      <c r="AR52" s="332">
        <f t="shared" si="31"/>
        <v>0</v>
      </c>
      <c r="AS52" s="330">
        <f t="shared" si="32"/>
        <v>0</v>
      </c>
      <c r="AT52" s="156"/>
      <c r="AU52" s="493"/>
      <c r="AV52" s="106" t="str">
        <f t="shared" si="33"/>
        <v>aXX24</v>
      </c>
      <c r="AW52" s="305">
        <f t="shared" si="34"/>
        <v>23</v>
      </c>
      <c r="AX52" s="306">
        <f t="shared" si="35"/>
        <v>24</v>
      </c>
      <c r="AY52" s="331">
        <f t="shared" si="36"/>
        <v>0</v>
      </c>
      <c r="AZ52" s="331">
        <f t="shared" si="37"/>
        <v>0</v>
      </c>
      <c r="BA52" s="332">
        <f t="shared" si="38"/>
        <v>0</v>
      </c>
      <c r="BB52" s="330">
        <f t="shared" si="39"/>
        <v>0</v>
      </c>
      <c r="BC52" s="156"/>
      <c r="BD52" s="493"/>
      <c r="BE52" s="106" t="str">
        <f t="shared" si="40"/>
        <v>aXX24</v>
      </c>
      <c r="BF52" s="305">
        <f t="shared" si="41"/>
        <v>23</v>
      </c>
      <c r="BG52" s="306">
        <f t="shared" si="42"/>
        <v>24</v>
      </c>
      <c r="BH52" s="331">
        <f t="shared" si="43"/>
        <v>0</v>
      </c>
      <c r="BI52" s="331">
        <f t="shared" si="44"/>
        <v>0</v>
      </c>
      <c r="BJ52" s="332">
        <f t="shared" si="45"/>
        <v>0</v>
      </c>
      <c r="BK52" s="330">
        <f t="shared" si="46"/>
        <v>0</v>
      </c>
      <c r="BL52" s="156"/>
      <c r="BM52" s="493"/>
      <c r="BN52" s="292">
        <v>24</v>
      </c>
      <c r="BO52" s="327">
        <f t="shared" si="47"/>
        <v>0</v>
      </c>
      <c r="BP52" s="327">
        <f t="shared" si="48"/>
        <v>0</v>
      </c>
      <c r="BQ52" s="464">
        <f t="shared" si="1"/>
        <v>0</v>
      </c>
      <c r="BR52" s="112"/>
      <c r="BS52" s="219">
        <f>ROUND((SUM(BP41:BP52)),0)</f>
        <v>0</v>
      </c>
      <c r="BT52" s="90" t="s">
        <v>120</v>
      </c>
      <c r="BU52" s="112"/>
      <c r="BV52" s="678">
        <f t="shared" si="67"/>
        <v>24</v>
      </c>
      <c r="BW52" s="327">
        <f t="shared" si="68"/>
        <v>0</v>
      </c>
      <c r="BX52" s="327">
        <f t="shared" si="69"/>
        <v>0</v>
      </c>
      <c r="BY52" s="327">
        <f t="shared" si="70"/>
        <v>0</v>
      </c>
      <c r="BZ52" s="106"/>
      <c r="CA52" s="219">
        <f>ROUND((SUM(BX41:BX52)),0)</f>
        <v>0</v>
      </c>
      <c r="CB52" s="90" t="s">
        <v>120</v>
      </c>
      <c r="CC52" s="90"/>
      <c r="CD52" s="156">
        <f t="shared" si="49"/>
        <v>0</v>
      </c>
      <c r="CE52" s="156">
        <f t="shared" si="50"/>
        <v>0</v>
      </c>
      <c r="CF52" s="156">
        <f t="shared" si="51"/>
        <v>0</v>
      </c>
      <c r="CH52" s="156">
        <f t="shared" si="52"/>
        <v>0</v>
      </c>
      <c r="CI52" s="156">
        <f t="shared" si="53"/>
        <v>0</v>
      </c>
      <c r="CJ52" s="156">
        <f t="shared" si="54"/>
        <v>0</v>
      </c>
      <c r="CL52" s="156">
        <f t="shared" si="55"/>
        <v>0</v>
      </c>
      <c r="CM52" s="156">
        <f t="shared" si="56"/>
        <v>0</v>
      </c>
      <c r="CN52" s="156">
        <f t="shared" si="57"/>
        <v>0</v>
      </c>
      <c r="CP52" s="156">
        <f t="shared" si="58"/>
        <v>0</v>
      </c>
      <c r="CQ52" s="156">
        <f t="shared" si="59"/>
        <v>0</v>
      </c>
      <c r="CR52" s="156">
        <f t="shared" si="60"/>
        <v>0</v>
      </c>
      <c r="CT52" s="156">
        <f t="shared" si="61"/>
        <v>0</v>
      </c>
      <c r="CU52" s="156">
        <f t="shared" si="62"/>
        <v>0</v>
      </c>
      <c r="CV52" s="156">
        <f t="shared" si="63"/>
        <v>0</v>
      </c>
      <c r="CX52" s="156">
        <f t="shared" si="64"/>
        <v>0</v>
      </c>
      <c r="CY52" s="156">
        <f t="shared" si="65"/>
        <v>0</v>
      </c>
      <c r="CZ52" s="156">
        <f t="shared" si="66"/>
        <v>0</v>
      </c>
    </row>
    <row r="53" spans="1:104" ht="22" customHeight="1">
      <c r="A53" s="298">
        <f t="shared" si="2"/>
        <v>22</v>
      </c>
      <c r="B53" s="106"/>
      <c r="C53" s="106" t="str">
        <f t="shared" si="3"/>
        <v>aXX25</v>
      </c>
      <c r="D53" s="305">
        <f t="shared" si="4"/>
        <v>24</v>
      </c>
      <c r="E53" s="306">
        <f t="shared" si="5"/>
        <v>25</v>
      </c>
      <c r="F53" s="331">
        <f t="shared" si="6"/>
        <v>0</v>
      </c>
      <c r="G53" s="331">
        <f t="shared" si="7"/>
        <v>0</v>
      </c>
      <c r="H53" s="332">
        <f t="shared" si="8"/>
        <v>0</v>
      </c>
      <c r="I53" s="330">
        <f t="shared" si="9"/>
        <v>0</v>
      </c>
      <c r="K53" s="106"/>
      <c r="L53" s="106" t="str">
        <f t="shared" si="10"/>
        <v>aXX25</v>
      </c>
      <c r="M53" s="305">
        <f t="shared" si="11"/>
        <v>24</v>
      </c>
      <c r="N53" s="306">
        <f t="shared" si="12"/>
        <v>25</v>
      </c>
      <c r="O53" s="331">
        <f t="shared" si="13"/>
        <v>0</v>
      </c>
      <c r="P53" s="331">
        <f t="shared" si="14"/>
        <v>0</v>
      </c>
      <c r="Q53" s="332">
        <f t="shared" si="15"/>
        <v>0</v>
      </c>
      <c r="R53" s="330">
        <f t="shared" si="16"/>
        <v>0</v>
      </c>
      <c r="S53" s="156"/>
      <c r="T53" s="106"/>
      <c r="U53" s="106" t="str">
        <f t="shared" si="17"/>
        <v>aXX25</v>
      </c>
      <c r="V53" s="305">
        <f t="shared" si="18"/>
        <v>24</v>
      </c>
      <c r="W53" s="306">
        <f t="shared" si="19"/>
        <v>25</v>
      </c>
      <c r="X53" s="331">
        <f t="shared" si="20"/>
        <v>0</v>
      </c>
      <c r="Y53" s="331">
        <f t="shared" si="21"/>
        <v>0</v>
      </c>
      <c r="Z53" s="332">
        <f t="shared" si="22"/>
        <v>0</v>
      </c>
      <c r="AA53" s="330">
        <f t="shared" si="23"/>
        <v>0</v>
      </c>
      <c r="AB53" s="156"/>
      <c r="AC53" s="106"/>
      <c r="AD53" s="106"/>
      <c r="AE53" s="291">
        <v>25</v>
      </c>
      <c r="AF53" s="327">
        <f t="shared" si="24"/>
        <v>0</v>
      </c>
      <c r="AG53" s="327">
        <f t="shared" si="25"/>
        <v>0</v>
      </c>
      <c r="AH53" s="327">
        <f t="shared" si="0"/>
        <v>0</v>
      </c>
      <c r="AI53" s="398"/>
      <c r="AJ53" s="398"/>
      <c r="AK53" s="106"/>
      <c r="AL53" s="106" t="str">
        <f t="shared" si="26"/>
        <v>aXX25</v>
      </c>
      <c r="AM53" s="106"/>
      <c r="AN53" s="305">
        <f t="shared" si="27"/>
        <v>24</v>
      </c>
      <c r="AO53" s="306">
        <f t="shared" si="28"/>
        <v>25</v>
      </c>
      <c r="AP53" s="331">
        <f t="shared" si="29"/>
        <v>0</v>
      </c>
      <c r="AQ53" s="331">
        <f t="shared" si="30"/>
        <v>0</v>
      </c>
      <c r="AR53" s="332">
        <f t="shared" si="31"/>
        <v>0</v>
      </c>
      <c r="AS53" s="330">
        <f t="shared" si="32"/>
        <v>0</v>
      </c>
      <c r="AT53" s="156"/>
      <c r="AU53" s="106"/>
      <c r="AV53" s="106" t="str">
        <f t="shared" si="33"/>
        <v>aXX25</v>
      </c>
      <c r="AW53" s="305">
        <f t="shared" si="34"/>
        <v>24</v>
      </c>
      <c r="AX53" s="306">
        <f t="shared" si="35"/>
        <v>25</v>
      </c>
      <c r="AY53" s="331">
        <f t="shared" si="36"/>
        <v>0</v>
      </c>
      <c r="AZ53" s="331">
        <f t="shared" si="37"/>
        <v>0</v>
      </c>
      <c r="BA53" s="332">
        <f t="shared" si="38"/>
        <v>0</v>
      </c>
      <c r="BB53" s="330">
        <f t="shared" si="39"/>
        <v>0</v>
      </c>
      <c r="BC53" s="156"/>
      <c r="BD53" s="106"/>
      <c r="BE53" s="106" t="str">
        <f t="shared" si="40"/>
        <v>aXX25</v>
      </c>
      <c r="BF53" s="305">
        <f t="shared" si="41"/>
        <v>24</v>
      </c>
      <c r="BG53" s="306">
        <f t="shared" si="42"/>
        <v>25</v>
      </c>
      <c r="BH53" s="331">
        <f t="shared" si="43"/>
        <v>0</v>
      </c>
      <c r="BI53" s="331">
        <f t="shared" si="44"/>
        <v>0</v>
      </c>
      <c r="BJ53" s="332">
        <f t="shared" si="45"/>
        <v>0</v>
      </c>
      <c r="BK53" s="330">
        <f t="shared" si="46"/>
        <v>0</v>
      </c>
      <c r="BL53" s="156"/>
      <c r="BM53" s="106"/>
      <c r="BN53" s="291">
        <v>25</v>
      </c>
      <c r="BO53" s="327">
        <f t="shared" si="47"/>
        <v>0</v>
      </c>
      <c r="BP53" s="327">
        <f t="shared" si="48"/>
        <v>0</v>
      </c>
      <c r="BQ53" s="463">
        <f t="shared" si="1"/>
        <v>0</v>
      </c>
      <c r="BR53" s="112"/>
      <c r="BU53" s="112"/>
      <c r="BV53" s="678">
        <f t="shared" si="67"/>
        <v>25</v>
      </c>
      <c r="BW53" s="327">
        <f t="shared" si="68"/>
        <v>0</v>
      </c>
      <c r="BX53" s="327">
        <f t="shared" si="69"/>
        <v>0</v>
      </c>
      <c r="BY53" s="327">
        <f t="shared" si="70"/>
        <v>0</v>
      </c>
      <c r="BZ53" s="106"/>
      <c r="CD53" s="156">
        <f t="shared" si="49"/>
        <v>0</v>
      </c>
      <c r="CE53" s="156">
        <f t="shared" si="50"/>
        <v>0</v>
      </c>
      <c r="CF53" s="156">
        <f t="shared" si="51"/>
        <v>0</v>
      </c>
      <c r="CH53" s="156">
        <f t="shared" si="52"/>
        <v>0</v>
      </c>
      <c r="CI53" s="156">
        <f t="shared" si="53"/>
        <v>0</v>
      </c>
      <c r="CJ53" s="156">
        <f t="shared" si="54"/>
        <v>0</v>
      </c>
      <c r="CL53" s="156">
        <f t="shared" si="55"/>
        <v>0</v>
      </c>
      <c r="CM53" s="156">
        <f t="shared" si="56"/>
        <v>0</v>
      </c>
      <c r="CN53" s="156">
        <f t="shared" si="57"/>
        <v>0</v>
      </c>
      <c r="CP53" s="156">
        <f t="shared" si="58"/>
        <v>0</v>
      </c>
      <c r="CQ53" s="156">
        <f t="shared" si="59"/>
        <v>0</v>
      </c>
      <c r="CR53" s="156">
        <f t="shared" si="60"/>
        <v>0</v>
      </c>
      <c r="CT53" s="156">
        <f t="shared" si="61"/>
        <v>0</v>
      </c>
      <c r="CU53" s="156">
        <f t="shared" si="62"/>
        <v>0</v>
      </c>
      <c r="CV53" s="156">
        <f t="shared" si="63"/>
        <v>0</v>
      </c>
      <c r="CX53" s="156">
        <f t="shared" si="64"/>
        <v>0</v>
      </c>
      <c r="CY53" s="156">
        <f t="shared" si="65"/>
        <v>0</v>
      </c>
      <c r="CZ53" s="156">
        <f t="shared" si="66"/>
        <v>0</v>
      </c>
    </row>
    <row r="54" spans="1:104" ht="22" customHeight="1">
      <c r="A54" s="298">
        <f t="shared" si="2"/>
        <v>22</v>
      </c>
      <c r="B54" s="106"/>
      <c r="C54" s="106" t="str">
        <f t="shared" si="3"/>
        <v>aXX26</v>
      </c>
      <c r="D54" s="305">
        <f t="shared" si="4"/>
        <v>25</v>
      </c>
      <c r="E54" s="306">
        <f t="shared" si="5"/>
        <v>26</v>
      </c>
      <c r="F54" s="331">
        <f t="shared" si="6"/>
        <v>0</v>
      </c>
      <c r="G54" s="331">
        <f t="shared" si="7"/>
        <v>0</v>
      </c>
      <c r="H54" s="332">
        <f t="shared" si="8"/>
        <v>0</v>
      </c>
      <c r="I54" s="330">
        <f t="shared" si="9"/>
        <v>0</v>
      </c>
      <c r="K54" s="106"/>
      <c r="L54" s="106" t="str">
        <f t="shared" si="10"/>
        <v>aXX26</v>
      </c>
      <c r="M54" s="305">
        <f t="shared" si="11"/>
        <v>25</v>
      </c>
      <c r="N54" s="306">
        <f t="shared" si="12"/>
        <v>26</v>
      </c>
      <c r="O54" s="331">
        <f t="shared" si="13"/>
        <v>0</v>
      </c>
      <c r="P54" s="331">
        <f t="shared" si="14"/>
        <v>0</v>
      </c>
      <c r="Q54" s="332">
        <f t="shared" si="15"/>
        <v>0</v>
      </c>
      <c r="R54" s="330">
        <f t="shared" si="16"/>
        <v>0</v>
      </c>
      <c r="S54" s="156"/>
      <c r="T54" s="106"/>
      <c r="U54" s="106" t="str">
        <f t="shared" si="17"/>
        <v>aXX26</v>
      </c>
      <c r="V54" s="305">
        <f t="shared" si="18"/>
        <v>25</v>
      </c>
      <c r="W54" s="306">
        <f t="shared" si="19"/>
        <v>26</v>
      </c>
      <c r="X54" s="331">
        <f t="shared" si="20"/>
        <v>0</v>
      </c>
      <c r="Y54" s="331">
        <f t="shared" si="21"/>
        <v>0</v>
      </c>
      <c r="Z54" s="332">
        <f t="shared" si="22"/>
        <v>0</v>
      </c>
      <c r="AA54" s="330">
        <f t="shared" si="23"/>
        <v>0</v>
      </c>
      <c r="AB54" s="156"/>
      <c r="AC54" s="106"/>
      <c r="AD54" s="106"/>
      <c r="AE54" s="291">
        <v>26</v>
      </c>
      <c r="AF54" s="327">
        <f t="shared" si="24"/>
        <v>0</v>
      </c>
      <c r="AG54" s="327">
        <f t="shared" si="25"/>
        <v>0</v>
      </c>
      <c r="AH54" s="327">
        <f t="shared" si="0"/>
        <v>0</v>
      </c>
      <c r="AI54" s="398"/>
      <c r="AJ54" s="398"/>
      <c r="AK54" s="106"/>
      <c r="AL54" s="106" t="str">
        <f t="shared" si="26"/>
        <v>aXX26</v>
      </c>
      <c r="AM54" s="106"/>
      <c r="AN54" s="305">
        <f t="shared" si="27"/>
        <v>25</v>
      </c>
      <c r="AO54" s="306">
        <f t="shared" si="28"/>
        <v>26</v>
      </c>
      <c r="AP54" s="331">
        <f t="shared" si="29"/>
        <v>0</v>
      </c>
      <c r="AQ54" s="331">
        <f t="shared" si="30"/>
        <v>0</v>
      </c>
      <c r="AR54" s="332">
        <f t="shared" si="31"/>
        <v>0</v>
      </c>
      <c r="AS54" s="330">
        <f t="shared" si="32"/>
        <v>0</v>
      </c>
      <c r="AT54" s="156"/>
      <c r="AU54" s="106"/>
      <c r="AV54" s="106" t="str">
        <f t="shared" si="33"/>
        <v>aXX26</v>
      </c>
      <c r="AW54" s="305">
        <f t="shared" si="34"/>
        <v>25</v>
      </c>
      <c r="AX54" s="306">
        <f t="shared" si="35"/>
        <v>26</v>
      </c>
      <c r="AY54" s="331">
        <f t="shared" si="36"/>
        <v>0</v>
      </c>
      <c r="AZ54" s="331">
        <f t="shared" si="37"/>
        <v>0</v>
      </c>
      <c r="BA54" s="332">
        <f t="shared" si="38"/>
        <v>0</v>
      </c>
      <c r="BB54" s="330">
        <f t="shared" si="39"/>
        <v>0</v>
      </c>
      <c r="BC54" s="156"/>
      <c r="BD54" s="106"/>
      <c r="BE54" s="106" t="str">
        <f t="shared" si="40"/>
        <v>aXX26</v>
      </c>
      <c r="BF54" s="305">
        <f t="shared" si="41"/>
        <v>25</v>
      </c>
      <c r="BG54" s="306">
        <f t="shared" si="42"/>
        <v>26</v>
      </c>
      <c r="BH54" s="331">
        <f t="shared" si="43"/>
        <v>0</v>
      </c>
      <c r="BI54" s="331">
        <f t="shared" si="44"/>
        <v>0</v>
      </c>
      <c r="BJ54" s="332">
        <f t="shared" si="45"/>
        <v>0</v>
      </c>
      <c r="BK54" s="330">
        <f t="shared" si="46"/>
        <v>0</v>
      </c>
      <c r="BL54" s="156"/>
      <c r="BM54" s="106"/>
      <c r="BN54" s="291">
        <v>26</v>
      </c>
      <c r="BO54" s="327">
        <f t="shared" si="47"/>
        <v>0</v>
      </c>
      <c r="BP54" s="327">
        <f t="shared" si="48"/>
        <v>0</v>
      </c>
      <c r="BQ54" s="327">
        <f t="shared" si="1"/>
        <v>0</v>
      </c>
      <c r="BR54" s="112"/>
      <c r="BU54" s="112"/>
      <c r="BV54" s="678">
        <f t="shared" si="67"/>
        <v>26</v>
      </c>
      <c r="BW54" s="327">
        <f t="shared" si="68"/>
        <v>0</v>
      </c>
      <c r="BX54" s="327">
        <f t="shared" si="69"/>
        <v>0</v>
      </c>
      <c r="BY54" s="327">
        <f t="shared" si="70"/>
        <v>0</v>
      </c>
      <c r="BZ54" s="106"/>
      <c r="CD54" s="156">
        <f t="shared" si="49"/>
        <v>0</v>
      </c>
      <c r="CE54" s="156">
        <f t="shared" si="50"/>
        <v>0</v>
      </c>
      <c r="CF54" s="156">
        <f t="shared" si="51"/>
        <v>0</v>
      </c>
      <c r="CH54" s="156">
        <f t="shared" si="52"/>
        <v>0</v>
      </c>
      <c r="CI54" s="156">
        <f t="shared" si="53"/>
        <v>0</v>
      </c>
      <c r="CJ54" s="156">
        <f t="shared" si="54"/>
        <v>0</v>
      </c>
      <c r="CL54" s="156">
        <f t="shared" si="55"/>
        <v>0</v>
      </c>
      <c r="CM54" s="156">
        <f t="shared" si="56"/>
        <v>0</v>
      </c>
      <c r="CN54" s="156">
        <f t="shared" si="57"/>
        <v>0</v>
      </c>
      <c r="CP54" s="156">
        <f t="shared" si="58"/>
        <v>0</v>
      </c>
      <c r="CQ54" s="156">
        <f t="shared" si="59"/>
        <v>0</v>
      </c>
      <c r="CR54" s="156">
        <f t="shared" si="60"/>
        <v>0</v>
      </c>
      <c r="CT54" s="156">
        <f t="shared" si="61"/>
        <v>0</v>
      </c>
      <c r="CU54" s="156">
        <f t="shared" si="62"/>
        <v>0</v>
      </c>
      <c r="CV54" s="156">
        <f t="shared" si="63"/>
        <v>0</v>
      </c>
      <c r="CX54" s="156">
        <f t="shared" si="64"/>
        <v>0</v>
      </c>
      <c r="CY54" s="156">
        <f t="shared" si="65"/>
        <v>0</v>
      </c>
      <c r="CZ54" s="156">
        <f t="shared" si="66"/>
        <v>0</v>
      </c>
    </row>
    <row r="55" spans="1:104" ht="22" customHeight="1">
      <c r="A55" s="298">
        <f t="shared" si="2"/>
        <v>22</v>
      </c>
      <c r="B55" s="106"/>
      <c r="C55" s="106" t="str">
        <f t="shared" si="3"/>
        <v>aXX27</v>
      </c>
      <c r="D55" s="305">
        <f t="shared" si="4"/>
        <v>26</v>
      </c>
      <c r="E55" s="306">
        <f t="shared" si="5"/>
        <v>27</v>
      </c>
      <c r="F55" s="331">
        <f t="shared" si="6"/>
        <v>0</v>
      </c>
      <c r="G55" s="331">
        <f t="shared" si="7"/>
        <v>0</v>
      </c>
      <c r="H55" s="332">
        <f t="shared" si="8"/>
        <v>0</v>
      </c>
      <c r="I55" s="330">
        <f t="shared" si="9"/>
        <v>0</v>
      </c>
      <c r="K55" s="106"/>
      <c r="L55" s="106" t="str">
        <f t="shared" si="10"/>
        <v>aXX27</v>
      </c>
      <c r="M55" s="305">
        <f t="shared" si="11"/>
        <v>26</v>
      </c>
      <c r="N55" s="306">
        <f t="shared" si="12"/>
        <v>27</v>
      </c>
      <c r="O55" s="331">
        <f t="shared" si="13"/>
        <v>0</v>
      </c>
      <c r="P55" s="331">
        <f t="shared" si="14"/>
        <v>0</v>
      </c>
      <c r="Q55" s="332">
        <f t="shared" si="15"/>
        <v>0</v>
      </c>
      <c r="R55" s="330">
        <f t="shared" si="16"/>
        <v>0</v>
      </c>
      <c r="S55" s="156"/>
      <c r="T55" s="106"/>
      <c r="U55" s="106" t="str">
        <f t="shared" si="17"/>
        <v>aXX27</v>
      </c>
      <c r="V55" s="305">
        <f t="shared" si="18"/>
        <v>26</v>
      </c>
      <c r="W55" s="306">
        <f t="shared" si="19"/>
        <v>27</v>
      </c>
      <c r="X55" s="331">
        <f t="shared" si="20"/>
        <v>0</v>
      </c>
      <c r="Y55" s="331">
        <f t="shared" si="21"/>
        <v>0</v>
      </c>
      <c r="Z55" s="332">
        <f t="shared" si="22"/>
        <v>0</v>
      </c>
      <c r="AA55" s="330">
        <f t="shared" si="23"/>
        <v>0</v>
      </c>
      <c r="AB55" s="156"/>
      <c r="AC55" s="106"/>
      <c r="AD55" s="106"/>
      <c r="AE55" s="291">
        <v>27</v>
      </c>
      <c r="AF55" s="327">
        <f t="shared" si="24"/>
        <v>0</v>
      </c>
      <c r="AG55" s="327">
        <f t="shared" si="25"/>
        <v>0</v>
      </c>
      <c r="AH55" s="327">
        <f t="shared" si="0"/>
        <v>0</v>
      </c>
      <c r="AI55" s="398"/>
      <c r="AJ55" s="398"/>
      <c r="AK55" s="106"/>
      <c r="AL55" s="106" t="str">
        <f t="shared" si="26"/>
        <v>aXX27</v>
      </c>
      <c r="AM55" s="106"/>
      <c r="AN55" s="305">
        <f t="shared" si="27"/>
        <v>26</v>
      </c>
      <c r="AO55" s="306">
        <f t="shared" si="28"/>
        <v>27</v>
      </c>
      <c r="AP55" s="331">
        <f t="shared" si="29"/>
        <v>0</v>
      </c>
      <c r="AQ55" s="331">
        <f t="shared" si="30"/>
        <v>0</v>
      </c>
      <c r="AR55" s="332">
        <f t="shared" si="31"/>
        <v>0</v>
      </c>
      <c r="AS55" s="330">
        <f t="shared" si="32"/>
        <v>0</v>
      </c>
      <c r="AT55" s="156"/>
      <c r="AU55" s="106"/>
      <c r="AV55" s="106" t="str">
        <f t="shared" si="33"/>
        <v>aXX27</v>
      </c>
      <c r="AW55" s="305">
        <f t="shared" si="34"/>
        <v>26</v>
      </c>
      <c r="AX55" s="306">
        <f t="shared" si="35"/>
        <v>27</v>
      </c>
      <c r="AY55" s="331">
        <f t="shared" si="36"/>
        <v>0</v>
      </c>
      <c r="AZ55" s="331">
        <f t="shared" si="37"/>
        <v>0</v>
      </c>
      <c r="BA55" s="332">
        <f t="shared" si="38"/>
        <v>0</v>
      </c>
      <c r="BB55" s="330">
        <f t="shared" si="39"/>
        <v>0</v>
      </c>
      <c r="BC55" s="156"/>
      <c r="BD55" s="106"/>
      <c r="BE55" s="106" t="str">
        <f t="shared" si="40"/>
        <v>aXX27</v>
      </c>
      <c r="BF55" s="305">
        <f t="shared" si="41"/>
        <v>26</v>
      </c>
      <c r="BG55" s="306">
        <f t="shared" si="42"/>
        <v>27</v>
      </c>
      <c r="BH55" s="331">
        <f t="shared" si="43"/>
        <v>0</v>
      </c>
      <c r="BI55" s="331">
        <f t="shared" si="44"/>
        <v>0</v>
      </c>
      <c r="BJ55" s="332">
        <f t="shared" si="45"/>
        <v>0</v>
      </c>
      <c r="BK55" s="330">
        <f t="shared" si="46"/>
        <v>0</v>
      </c>
      <c r="BL55" s="156"/>
      <c r="BM55" s="106"/>
      <c r="BN55" s="291">
        <v>27</v>
      </c>
      <c r="BO55" s="327">
        <f t="shared" si="47"/>
        <v>0</v>
      </c>
      <c r="BP55" s="327">
        <f t="shared" si="48"/>
        <v>0</v>
      </c>
      <c r="BQ55" s="327">
        <f t="shared" si="1"/>
        <v>0</v>
      </c>
      <c r="BR55" s="112"/>
      <c r="BU55" s="112"/>
      <c r="BV55" s="678">
        <f t="shared" si="67"/>
        <v>27</v>
      </c>
      <c r="BW55" s="327">
        <f t="shared" si="68"/>
        <v>0</v>
      </c>
      <c r="BX55" s="327">
        <f t="shared" si="69"/>
        <v>0</v>
      </c>
      <c r="BY55" s="327">
        <f t="shared" si="70"/>
        <v>0</v>
      </c>
      <c r="BZ55" s="106"/>
      <c r="CD55" s="156">
        <f t="shared" si="49"/>
        <v>0</v>
      </c>
      <c r="CE55" s="156">
        <f t="shared" si="50"/>
        <v>0</v>
      </c>
      <c r="CF55" s="156">
        <f t="shared" si="51"/>
        <v>0</v>
      </c>
      <c r="CH55" s="156">
        <f t="shared" si="52"/>
        <v>0</v>
      </c>
      <c r="CI55" s="156">
        <f t="shared" si="53"/>
        <v>0</v>
      </c>
      <c r="CJ55" s="156">
        <f t="shared" si="54"/>
        <v>0</v>
      </c>
      <c r="CL55" s="156">
        <f t="shared" si="55"/>
        <v>0</v>
      </c>
      <c r="CM55" s="156">
        <f t="shared" si="56"/>
        <v>0</v>
      </c>
      <c r="CN55" s="156">
        <f t="shared" si="57"/>
        <v>0</v>
      </c>
      <c r="CP55" s="156">
        <f t="shared" si="58"/>
        <v>0</v>
      </c>
      <c r="CQ55" s="156">
        <f t="shared" si="59"/>
        <v>0</v>
      </c>
      <c r="CR55" s="156">
        <f t="shared" si="60"/>
        <v>0</v>
      </c>
      <c r="CT55" s="156">
        <f t="shared" si="61"/>
        <v>0</v>
      </c>
      <c r="CU55" s="156">
        <f t="shared" si="62"/>
        <v>0</v>
      </c>
      <c r="CV55" s="156">
        <f t="shared" si="63"/>
        <v>0</v>
      </c>
      <c r="CX55" s="156">
        <f t="shared" si="64"/>
        <v>0</v>
      </c>
      <c r="CY55" s="156">
        <f t="shared" si="65"/>
        <v>0</v>
      </c>
      <c r="CZ55" s="156">
        <f t="shared" si="66"/>
        <v>0</v>
      </c>
    </row>
    <row r="56" spans="1:104" ht="22" customHeight="1">
      <c r="A56" s="298">
        <f t="shared" si="2"/>
        <v>22</v>
      </c>
      <c r="B56" s="106"/>
      <c r="C56" s="106" t="str">
        <f t="shared" si="3"/>
        <v>aXX28</v>
      </c>
      <c r="D56" s="305">
        <f t="shared" si="4"/>
        <v>27</v>
      </c>
      <c r="E56" s="306">
        <f t="shared" si="5"/>
        <v>28</v>
      </c>
      <c r="F56" s="331">
        <f t="shared" si="6"/>
        <v>0</v>
      </c>
      <c r="G56" s="331">
        <f t="shared" si="7"/>
        <v>0</v>
      </c>
      <c r="H56" s="332">
        <f t="shared" si="8"/>
        <v>0</v>
      </c>
      <c r="I56" s="330">
        <f t="shared" si="9"/>
        <v>0</v>
      </c>
      <c r="K56" s="106"/>
      <c r="L56" s="106" t="str">
        <f t="shared" si="10"/>
        <v>aXX28</v>
      </c>
      <c r="M56" s="305">
        <f t="shared" si="11"/>
        <v>27</v>
      </c>
      <c r="N56" s="306">
        <f t="shared" si="12"/>
        <v>28</v>
      </c>
      <c r="O56" s="331">
        <f t="shared" si="13"/>
        <v>0</v>
      </c>
      <c r="P56" s="331">
        <f t="shared" si="14"/>
        <v>0</v>
      </c>
      <c r="Q56" s="332">
        <f t="shared" si="15"/>
        <v>0</v>
      </c>
      <c r="R56" s="330">
        <f t="shared" si="16"/>
        <v>0</v>
      </c>
      <c r="S56" s="156"/>
      <c r="T56" s="106"/>
      <c r="U56" s="106" t="str">
        <f t="shared" si="17"/>
        <v>aXX28</v>
      </c>
      <c r="V56" s="305">
        <f t="shared" si="18"/>
        <v>27</v>
      </c>
      <c r="W56" s="306">
        <f t="shared" si="19"/>
        <v>28</v>
      </c>
      <c r="X56" s="331">
        <f t="shared" si="20"/>
        <v>0</v>
      </c>
      <c r="Y56" s="331">
        <f t="shared" si="21"/>
        <v>0</v>
      </c>
      <c r="Z56" s="332">
        <f t="shared" si="22"/>
        <v>0</v>
      </c>
      <c r="AA56" s="330">
        <f t="shared" si="23"/>
        <v>0</v>
      </c>
      <c r="AB56" s="156"/>
      <c r="AC56" s="106"/>
      <c r="AD56" s="106"/>
      <c r="AE56" s="291">
        <v>28</v>
      </c>
      <c r="AF56" s="327">
        <f t="shared" si="24"/>
        <v>0</v>
      </c>
      <c r="AG56" s="327">
        <f t="shared" si="25"/>
        <v>0</v>
      </c>
      <c r="AH56" s="327">
        <f t="shared" si="0"/>
        <v>0</v>
      </c>
      <c r="AI56" s="398"/>
      <c r="AJ56" s="398"/>
      <c r="AK56" s="106"/>
      <c r="AL56" s="106" t="str">
        <f t="shared" si="26"/>
        <v>aXX28</v>
      </c>
      <c r="AM56" s="106"/>
      <c r="AN56" s="305">
        <f t="shared" si="27"/>
        <v>27</v>
      </c>
      <c r="AO56" s="306">
        <f t="shared" si="28"/>
        <v>28</v>
      </c>
      <c r="AP56" s="331">
        <f t="shared" si="29"/>
        <v>0</v>
      </c>
      <c r="AQ56" s="331">
        <f t="shared" si="30"/>
        <v>0</v>
      </c>
      <c r="AR56" s="332">
        <f t="shared" si="31"/>
        <v>0</v>
      </c>
      <c r="AS56" s="330">
        <f t="shared" si="32"/>
        <v>0</v>
      </c>
      <c r="AT56" s="156"/>
      <c r="AU56" s="106"/>
      <c r="AV56" s="106" t="str">
        <f t="shared" si="33"/>
        <v>aXX28</v>
      </c>
      <c r="AW56" s="305">
        <f t="shared" si="34"/>
        <v>27</v>
      </c>
      <c r="AX56" s="306">
        <f t="shared" si="35"/>
        <v>28</v>
      </c>
      <c r="AY56" s="331">
        <f t="shared" si="36"/>
        <v>0</v>
      </c>
      <c r="AZ56" s="331">
        <f t="shared" si="37"/>
        <v>0</v>
      </c>
      <c r="BA56" s="332">
        <f t="shared" si="38"/>
        <v>0</v>
      </c>
      <c r="BB56" s="330">
        <f t="shared" si="39"/>
        <v>0</v>
      </c>
      <c r="BC56" s="156"/>
      <c r="BD56" s="106"/>
      <c r="BE56" s="106" t="str">
        <f t="shared" si="40"/>
        <v>aXX28</v>
      </c>
      <c r="BF56" s="305">
        <f t="shared" si="41"/>
        <v>27</v>
      </c>
      <c r="BG56" s="306">
        <f t="shared" si="42"/>
        <v>28</v>
      </c>
      <c r="BH56" s="331">
        <f t="shared" si="43"/>
        <v>0</v>
      </c>
      <c r="BI56" s="331">
        <f t="shared" si="44"/>
        <v>0</v>
      </c>
      <c r="BJ56" s="332">
        <f t="shared" si="45"/>
        <v>0</v>
      </c>
      <c r="BK56" s="330">
        <f t="shared" si="46"/>
        <v>0</v>
      </c>
      <c r="BL56" s="156"/>
      <c r="BM56" s="106"/>
      <c r="BN56" s="291">
        <v>28</v>
      </c>
      <c r="BO56" s="327">
        <f t="shared" si="47"/>
        <v>0</v>
      </c>
      <c r="BP56" s="327">
        <f t="shared" si="48"/>
        <v>0</v>
      </c>
      <c r="BQ56" s="327">
        <f t="shared" si="1"/>
        <v>0</v>
      </c>
      <c r="BR56" s="112"/>
      <c r="BU56" s="112"/>
      <c r="BV56" s="678">
        <f t="shared" si="67"/>
        <v>28</v>
      </c>
      <c r="BW56" s="327">
        <f t="shared" si="68"/>
        <v>0</v>
      </c>
      <c r="BX56" s="327">
        <f t="shared" si="69"/>
        <v>0</v>
      </c>
      <c r="BY56" s="327">
        <f t="shared" si="70"/>
        <v>0</v>
      </c>
      <c r="BZ56" s="106"/>
      <c r="CD56" s="156">
        <f t="shared" si="49"/>
        <v>0</v>
      </c>
      <c r="CE56" s="156">
        <f t="shared" si="50"/>
        <v>0</v>
      </c>
      <c r="CF56" s="156">
        <f t="shared" si="51"/>
        <v>0</v>
      </c>
      <c r="CH56" s="156">
        <f t="shared" si="52"/>
        <v>0</v>
      </c>
      <c r="CI56" s="156">
        <f t="shared" si="53"/>
        <v>0</v>
      </c>
      <c r="CJ56" s="156">
        <f t="shared" si="54"/>
        <v>0</v>
      </c>
      <c r="CL56" s="156">
        <f t="shared" si="55"/>
        <v>0</v>
      </c>
      <c r="CM56" s="156">
        <f t="shared" si="56"/>
        <v>0</v>
      </c>
      <c r="CN56" s="156">
        <f t="shared" si="57"/>
        <v>0</v>
      </c>
      <c r="CP56" s="156">
        <f t="shared" si="58"/>
        <v>0</v>
      </c>
      <c r="CQ56" s="156">
        <f t="shared" si="59"/>
        <v>0</v>
      </c>
      <c r="CR56" s="156">
        <f t="shared" si="60"/>
        <v>0</v>
      </c>
      <c r="CT56" s="156">
        <f t="shared" si="61"/>
        <v>0</v>
      </c>
      <c r="CU56" s="156">
        <f t="shared" si="62"/>
        <v>0</v>
      </c>
      <c r="CV56" s="156">
        <f t="shared" si="63"/>
        <v>0</v>
      </c>
      <c r="CX56" s="156">
        <f t="shared" si="64"/>
        <v>0</v>
      </c>
      <c r="CY56" s="156">
        <f t="shared" si="65"/>
        <v>0</v>
      </c>
      <c r="CZ56" s="156">
        <f t="shared" si="66"/>
        <v>0</v>
      </c>
    </row>
    <row r="57" spans="1:104" ht="22" customHeight="1">
      <c r="A57" s="298">
        <f t="shared" si="2"/>
        <v>22</v>
      </c>
      <c r="B57" s="106"/>
      <c r="C57" s="106" t="str">
        <f t="shared" si="3"/>
        <v>aXX29</v>
      </c>
      <c r="D57" s="305">
        <f t="shared" si="4"/>
        <v>28</v>
      </c>
      <c r="E57" s="306">
        <f t="shared" si="5"/>
        <v>29</v>
      </c>
      <c r="F57" s="331">
        <f t="shared" si="6"/>
        <v>0</v>
      </c>
      <c r="G57" s="331">
        <f t="shared" si="7"/>
        <v>0</v>
      </c>
      <c r="H57" s="332">
        <f t="shared" si="8"/>
        <v>0</v>
      </c>
      <c r="I57" s="330">
        <f t="shared" si="9"/>
        <v>0</v>
      </c>
      <c r="K57" s="106"/>
      <c r="L57" s="106" t="str">
        <f t="shared" si="10"/>
        <v>aXX29</v>
      </c>
      <c r="M57" s="305">
        <f t="shared" si="11"/>
        <v>28</v>
      </c>
      <c r="N57" s="306">
        <f t="shared" si="12"/>
        <v>29</v>
      </c>
      <c r="O57" s="331">
        <f t="shared" si="13"/>
        <v>0</v>
      </c>
      <c r="P57" s="331">
        <f t="shared" si="14"/>
        <v>0</v>
      </c>
      <c r="Q57" s="332">
        <f t="shared" si="15"/>
        <v>0</v>
      </c>
      <c r="R57" s="330">
        <f t="shared" si="16"/>
        <v>0</v>
      </c>
      <c r="S57" s="156"/>
      <c r="T57" s="106"/>
      <c r="U57" s="106" t="str">
        <f t="shared" si="17"/>
        <v>aXX29</v>
      </c>
      <c r="V57" s="305">
        <f t="shared" si="18"/>
        <v>28</v>
      </c>
      <c r="W57" s="306">
        <f t="shared" si="19"/>
        <v>29</v>
      </c>
      <c r="X57" s="331">
        <f t="shared" si="20"/>
        <v>0</v>
      </c>
      <c r="Y57" s="331">
        <f t="shared" si="21"/>
        <v>0</v>
      </c>
      <c r="Z57" s="332">
        <f t="shared" si="22"/>
        <v>0</v>
      </c>
      <c r="AA57" s="330">
        <f t="shared" si="23"/>
        <v>0</v>
      </c>
      <c r="AB57" s="156"/>
      <c r="AC57" s="106"/>
      <c r="AD57" s="106"/>
      <c r="AE57" s="291">
        <v>28</v>
      </c>
      <c r="AF57" s="327">
        <f t="shared" si="24"/>
        <v>0</v>
      </c>
      <c r="AG57" s="327">
        <f t="shared" si="25"/>
        <v>0</v>
      </c>
      <c r="AH57" s="327">
        <f t="shared" si="0"/>
        <v>0</v>
      </c>
      <c r="AI57" s="398"/>
      <c r="AJ57" s="398"/>
      <c r="AK57" s="106"/>
      <c r="AL57" s="106" t="str">
        <f t="shared" si="26"/>
        <v>aXX29</v>
      </c>
      <c r="AM57" s="106"/>
      <c r="AN57" s="305">
        <f t="shared" si="27"/>
        <v>28</v>
      </c>
      <c r="AO57" s="306">
        <f t="shared" si="28"/>
        <v>29</v>
      </c>
      <c r="AP57" s="331">
        <f t="shared" si="29"/>
        <v>0</v>
      </c>
      <c r="AQ57" s="331">
        <f t="shared" si="30"/>
        <v>0</v>
      </c>
      <c r="AR57" s="332">
        <f t="shared" si="31"/>
        <v>0</v>
      </c>
      <c r="AS57" s="330">
        <f t="shared" si="32"/>
        <v>0</v>
      </c>
      <c r="AT57" s="156"/>
      <c r="AU57" s="106"/>
      <c r="AV57" s="106" t="str">
        <f t="shared" si="33"/>
        <v>aXX29</v>
      </c>
      <c r="AW57" s="305">
        <f t="shared" si="34"/>
        <v>28</v>
      </c>
      <c r="AX57" s="306">
        <f t="shared" si="35"/>
        <v>29</v>
      </c>
      <c r="AY57" s="331">
        <f t="shared" si="36"/>
        <v>0</v>
      </c>
      <c r="AZ57" s="331">
        <f t="shared" si="37"/>
        <v>0</v>
      </c>
      <c r="BA57" s="332">
        <f t="shared" si="38"/>
        <v>0</v>
      </c>
      <c r="BB57" s="330">
        <f t="shared" si="39"/>
        <v>0</v>
      </c>
      <c r="BC57" s="156"/>
      <c r="BD57" s="106"/>
      <c r="BE57" s="106" t="str">
        <f t="shared" si="40"/>
        <v>aXX29</v>
      </c>
      <c r="BF57" s="305">
        <f t="shared" si="41"/>
        <v>28</v>
      </c>
      <c r="BG57" s="306">
        <f t="shared" si="42"/>
        <v>29</v>
      </c>
      <c r="BH57" s="331">
        <f t="shared" si="43"/>
        <v>0</v>
      </c>
      <c r="BI57" s="331">
        <f t="shared" si="44"/>
        <v>0</v>
      </c>
      <c r="BJ57" s="332">
        <f t="shared" si="45"/>
        <v>0</v>
      </c>
      <c r="BK57" s="330">
        <f t="shared" si="46"/>
        <v>0</v>
      </c>
      <c r="BL57" s="156"/>
      <c r="BM57" s="106"/>
      <c r="BN57" s="291">
        <v>29</v>
      </c>
      <c r="BO57" s="327">
        <f t="shared" si="47"/>
        <v>0</v>
      </c>
      <c r="BP57" s="327">
        <f t="shared" si="48"/>
        <v>0</v>
      </c>
      <c r="BQ57" s="327">
        <f t="shared" si="1"/>
        <v>0</v>
      </c>
      <c r="BR57" s="112"/>
      <c r="BU57" s="112"/>
      <c r="BV57" s="678">
        <f t="shared" si="67"/>
        <v>29</v>
      </c>
      <c r="BW57" s="327">
        <f t="shared" si="68"/>
        <v>0</v>
      </c>
      <c r="BX57" s="327">
        <f t="shared" si="69"/>
        <v>0</v>
      </c>
      <c r="BY57" s="327">
        <f t="shared" si="70"/>
        <v>0</v>
      </c>
      <c r="BZ57" s="106"/>
      <c r="CD57" s="156">
        <f t="shared" si="49"/>
        <v>0</v>
      </c>
      <c r="CE57" s="156">
        <f t="shared" si="50"/>
        <v>0</v>
      </c>
      <c r="CF57" s="156">
        <f t="shared" si="51"/>
        <v>0</v>
      </c>
      <c r="CH57" s="156">
        <f t="shared" si="52"/>
        <v>0</v>
      </c>
      <c r="CI57" s="156">
        <f t="shared" si="53"/>
        <v>0</v>
      </c>
      <c r="CJ57" s="156">
        <f t="shared" si="54"/>
        <v>0</v>
      </c>
      <c r="CL57" s="156">
        <f t="shared" si="55"/>
        <v>0</v>
      </c>
      <c r="CM57" s="156">
        <f t="shared" si="56"/>
        <v>0</v>
      </c>
      <c r="CN57" s="156">
        <f t="shared" si="57"/>
        <v>0</v>
      </c>
      <c r="CP57" s="156">
        <f t="shared" si="58"/>
        <v>0</v>
      </c>
      <c r="CQ57" s="156">
        <f t="shared" si="59"/>
        <v>0</v>
      </c>
      <c r="CR57" s="156">
        <f t="shared" si="60"/>
        <v>0</v>
      </c>
      <c r="CT57" s="156">
        <f t="shared" si="61"/>
        <v>0</v>
      </c>
      <c r="CU57" s="156">
        <f t="shared" si="62"/>
        <v>0</v>
      </c>
      <c r="CV57" s="156">
        <f t="shared" si="63"/>
        <v>0</v>
      </c>
      <c r="CX57" s="156">
        <f t="shared" si="64"/>
        <v>0</v>
      </c>
      <c r="CY57" s="156">
        <f t="shared" si="65"/>
        <v>0</v>
      </c>
      <c r="CZ57" s="156">
        <f t="shared" si="66"/>
        <v>0</v>
      </c>
    </row>
    <row r="58" spans="1:104" ht="22" customHeight="1">
      <c r="A58" s="298">
        <f t="shared" si="2"/>
        <v>22</v>
      </c>
      <c r="B58" s="106"/>
      <c r="C58" s="106" t="str">
        <f t="shared" ref="C58:C76" si="71">emp1_type&amp;"XX"&amp;E58</f>
        <v>aXX30</v>
      </c>
      <c r="D58" s="305">
        <f t="shared" si="4"/>
        <v>29</v>
      </c>
      <c r="E58" s="306">
        <f t="shared" si="5"/>
        <v>30</v>
      </c>
      <c r="F58" s="331">
        <f t="shared" si="6"/>
        <v>0</v>
      </c>
      <c r="G58" s="331">
        <f t="shared" si="7"/>
        <v>0</v>
      </c>
      <c r="H58" s="332">
        <f t="shared" si="8"/>
        <v>0</v>
      </c>
      <c r="I58" s="330">
        <f t="shared" si="9"/>
        <v>0</v>
      </c>
      <c r="K58" s="106"/>
      <c r="L58" s="106" t="str">
        <f t="shared" si="10"/>
        <v>aXX30</v>
      </c>
      <c r="M58" s="305">
        <f t="shared" si="11"/>
        <v>29</v>
      </c>
      <c r="N58" s="306">
        <f t="shared" si="12"/>
        <v>30</v>
      </c>
      <c r="O58" s="331">
        <f t="shared" si="13"/>
        <v>0</v>
      </c>
      <c r="P58" s="331">
        <f t="shared" si="14"/>
        <v>0</v>
      </c>
      <c r="Q58" s="332">
        <f t="shared" si="15"/>
        <v>0</v>
      </c>
      <c r="R58" s="330">
        <f t="shared" si="16"/>
        <v>0</v>
      </c>
      <c r="S58" s="156"/>
      <c r="T58" s="106"/>
      <c r="U58" s="106" t="str">
        <f t="shared" si="17"/>
        <v>aXX30</v>
      </c>
      <c r="V58" s="305">
        <f t="shared" si="18"/>
        <v>29</v>
      </c>
      <c r="W58" s="306">
        <f t="shared" si="19"/>
        <v>30</v>
      </c>
      <c r="X58" s="331">
        <f t="shared" si="20"/>
        <v>0</v>
      </c>
      <c r="Y58" s="331">
        <f t="shared" si="21"/>
        <v>0</v>
      </c>
      <c r="Z58" s="332">
        <f t="shared" si="22"/>
        <v>0</v>
      </c>
      <c r="AA58" s="330">
        <f t="shared" si="23"/>
        <v>0</v>
      </c>
      <c r="AB58" s="156"/>
      <c r="AC58" s="106"/>
      <c r="AD58" s="106"/>
      <c r="AE58" s="291">
        <v>30</v>
      </c>
      <c r="AF58" s="327">
        <f t="shared" si="24"/>
        <v>0</v>
      </c>
      <c r="AG58" s="327">
        <f t="shared" si="25"/>
        <v>0</v>
      </c>
      <c r="AH58" s="327">
        <f t="shared" si="0"/>
        <v>0</v>
      </c>
      <c r="AI58" s="398"/>
      <c r="AJ58" s="398"/>
      <c r="AK58" s="106"/>
      <c r="AL58" s="106" t="str">
        <f t="shared" si="26"/>
        <v>aXX30</v>
      </c>
      <c r="AM58" s="106"/>
      <c r="AN58" s="305">
        <f t="shared" si="27"/>
        <v>29</v>
      </c>
      <c r="AO58" s="306">
        <f t="shared" si="28"/>
        <v>30</v>
      </c>
      <c r="AP58" s="331">
        <f t="shared" si="29"/>
        <v>0</v>
      </c>
      <c r="AQ58" s="331">
        <f t="shared" si="30"/>
        <v>0</v>
      </c>
      <c r="AR58" s="332">
        <f t="shared" si="31"/>
        <v>0</v>
      </c>
      <c r="AS58" s="330">
        <f t="shared" si="32"/>
        <v>0</v>
      </c>
      <c r="AT58" s="156"/>
      <c r="AU58" s="106"/>
      <c r="AV58" s="106" t="str">
        <f t="shared" si="33"/>
        <v>aXX30</v>
      </c>
      <c r="AW58" s="305">
        <f t="shared" si="34"/>
        <v>29</v>
      </c>
      <c r="AX58" s="306">
        <f t="shared" si="35"/>
        <v>30</v>
      </c>
      <c r="AY58" s="331">
        <f t="shared" si="36"/>
        <v>0</v>
      </c>
      <c r="AZ58" s="331">
        <f t="shared" si="37"/>
        <v>0</v>
      </c>
      <c r="BA58" s="332">
        <f t="shared" si="38"/>
        <v>0</v>
      </c>
      <c r="BB58" s="330">
        <f t="shared" si="39"/>
        <v>0</v>
      </c>
      <c r="BC58" s="156"/>
      <c r="BD58" s="106"/>
      <c r="BE58" s="106" t="str">
        <f t="shared" si="40"/>
        <v>aXX30</v>
      </c>
      <c r="BF58" s="305">
        <f t="shared" si="41"/>
        <v>29</v>
      </c>
      <c r="BG58" s="306">
        <f t="shared" si="42"/>
        <v>30</v>
      </c>
      <c r="BH58" s="331">
        <f t="shared" si="43"/>
        <v>0</v>
      </c>
      <c r="BI58" s="331">
        <f t="shared" si="44"/>
        <v>0</v>
      </c>
      <c r="BJ58" s="332">
        <f t="shared" si="45"/>
        <v>0</v>
      </c>
      <c r="BK58" s="330">
        <f t="shared" si="46"/>
        <v>0</v>
      </c>
      <c r="BL58" s="156"/>
      <c r="BM58" s="106"/>
      <c r="BN58" s="291">
        <v>30</v>
      </c>
      <c r="BO58" s="327">
        <f t="shared" si="47"/>
        <v>0</v>
      </c>
      <c r="BP58" s="327">
        <f t="shared" si="48"/>
        <v>0</v>
      </c>
      <c r="BQ58" s="327">
        <f t="shared" si="1"/>
        <v>0</v>
      </c>
      <c r="BR58" s="112"/>
      <c r="BU58" s="112"/>
      <c r="BV58" s="678">
        <f t="shared" si="67"/>
        <v>30</v>
      </c>
      <c r="BW58" s="327">
        <f t="shared" si="68"/>
        <v>0</v>
      </c>
      <c r="BX58" s="327">
        <f t="shared" si="69"/>
        <v>0</v>
      </c>
      <c r="BY58" s="327">
        <f t="shared" si="70"/>
        <v>0</v>
      </c>
      <c r="BZ58" s="106"/>
      <c r="CD58" s="156">
        <f t="shared" si="49"/>
        <v>0</v>
      </c>
      <c r="CE58" s="156">
        <f t="shared" si="50"/>
        <v>0</v>
      </c>
      <c r="CF58" s="156">
        <f t="shared" si="51"/>
        <v>0</v>
      </c>
      <c r="CH58" s="156">
        <f t="shared" si="52"/>
        <v>0</v>
      </c>
      <c r="CI58" s="156">
        <f t="shared" si="53"/>
        <v>0</v>
      </c>
      <c r="CJ58" s="156">
        <f t="shared" si="54"/>
        <v>0</v>
      </c>
      <c r="CL58" s="156">
        <f t="shared" si="55"/>
        <v>0</v>
      </c>
      <c r="CM58" s="156">
        <f t="shared" si="56"/>
        <v>0</v>
      </c>
      <c r="CN58" s="156">
        <f t="shared" si="57"/>
        <v>0</v>
      </c>
      <c r="CP58" s="156">
        <f t="shared" si="58"/>
        <v>0</v>
      </c>
      <c r="CQ58" s="156">
        <f t="shared" si="59"/>
        <v>0</v>
      </c>
      <c r="CR58" s="156">
        <f t="shared" si="60"/>
        <v>0</v>
      </c>
      <c r="CT58" s="156">
        <f t="shared" si="61"/>
        <v>0</v>
      </c>
      <c r="CU58" s="156">
        <f t="shared" si="62"/>
        <v>0</v>
      </c>
      <c r="CV58" s="156">
        <f t="shared" si="63"/>
        <v>0</v>
      </c>
      <c r="CX58" s="156">
        <f t="shared" si="64"/>
        <v>0</v>
      </c>
      <c r="CY58" s="156">
        <f t="shared" si="65"/>
        <v>0</v>
      </c>
      <c r="CZ58" s="156">
        <f t="shared" si="66"/>
        <v>0</v>
      </c>
    </row>
    <row r="59" spans="1:104" ht="22" customHeight="1">
      <c r="A59" s="298">
        <f t="shared" si="2"/>
        <v>22</v>
      </c>
      <c r="B59" s="106"/>
      <c r="C59" s="106" t="str">
        <f t="shared" si="71"/>
        <v>aXX31</v>
      </c>
      <c r="D59" s="305">
        <f t="shared" si="4"/>
        <v>30</v>
      </c>
      <c r="E59" s="306">
        <f t="shared" si="5"/>
        <v>31</v>
      </c>
      <c r="F59" s="331">
        <f t="shared" si="6"/>
        <v>0</v>
      </c>
      <c r="G59" s="331">
        <f t="shared" si="7"/>
        <v>0</v>
      </c>
      <c r="H59" s="332">
        <f t="shared" si="8"/>
        <v>0</v>
      </c>
      <c r="I59" s="330">
        <f t="shared" si="9"/>
        <v>0</v>
      </c>
      <c r="K59" s="106"/>
      <c r="L59" s="106" t="str">
        <f t="shared" si="10"/>
        <v>aXX31</v>
      </c>
      <c r="M59" s="305">
        <f t="shared" si="11"/>
        <v>30</v>
      </c>
      <c r="N59" s="306">
        <f t="shared" si="12"/>
        <v>31</v>
      </c>
      <c r="O59" s="331">
        <f t="shared" si="13"/>
        <v>0</v>
      </c>
      <c r="P59" s="331">
        <f t="shared" si="14"/>
        <v>0</v>
      </c>
      <c r="Q59" s="332">
        <f t="shared" si="15"/>
        <v>0</v>
      </c>
      <c r="R59" s="330">
        <f t="shared" si="16"/>
        <v>0</v>
      </c>
      <c r="S59" s="156"/>
      <c r="T59" s="106"/>
      <c r="U59" s="106" t="str">
        <f t="shared" si="17"/>
        <v>aXX31</v>
      </c>
      <c r="V59" s="305">
        <f t="shared" si="18"/>
        <v>30</v>
      </c>
      <c r="W59" s="306">
        <f t="shared" si="19"/>
        <v>31</v>
      </c>
      <c r="X59" s="331">
        <f t="shared" si="20"/>
        <v>0</v>
      </c>
      <c r="Y59" s="331">
        <f t="shared" si="21"/>
        <v>0</v>
      </c>
      <c r="Z59" s="332">
        <f t="shared" si="22"/>
        <v>0</v>
      </c>
      <c r="AA59" s="330">
        <f t="shared" si="23"/>
        <v>0</v>
      </c>
      <c r="AB59" s="156"/>
      <c r="AC59" s="106"/>
      <c r="AD59" s="106"/>
      <c r="AE59" s="291">
        <v>31</v>
      </c>
      <c r="AF59" s="327">
        <f t="shared" si="24"/>
        <v>0</v>
      </c>
      <c r="AG59" s="327">
        <f t="shared" si="25"/>
        <v>0</v>
      </c>
      <c r="AH59" s="327">
        <f t="shared" si="0"/>
        <v>0</v>
      </c>
      <c r="AI59" s="398"/>
      <c r="AJ59" s="398"/>
      <c r="AK59" s="106"/>
      <c r="AL59" s="106" t="str">
        <f t="shared" si="26"/>
        <v>aXX31</v>
      </c>
      <c r="AM59" s="106"/>
      <c r="AN59" s="305">
        <f t="shared" si="27"/>
        <v>30</v>
      </c>
      <c r="AO59" s="306">
        <f t="shared" si="28"/>
        <v>31</v>
      </c>
      <c r="AP59" s="331">
        <f t="shared" si="29"/>
        <v>0</v>
      </c>
      <c r="AQ59" s="331">
        <f t="shared" si="30"/>
        <v>0</v>
      </c>
      <c r="AR59" s="332">
        <f t="shared" si="31"/>
        <v>0</v>
      </c>
      <c r="AS59" s="330">
        <f t="shared" si="32"/>
        <v>0</v>
      </c>
      <c r="AT59" s="156"/>
      <c r="AU59" s="106"/>
      <c r="AV59" s="106" t="str">
        <f t="shared" si="33"/>
        <v>aXX31</v>
      </c>
      <c r="AW59" s="305">
        <f t="shared" si="34"/>
        <v>30</v>
      </c>
      <c r="AX59" s="306">
        <f t="shared" si="35"/>
        <v>31</v>
      </c>
      <c r="AY59" s="331">
        <f t="shared" si="36"/>
        <v>0</v>
      </c>
      <c r="AZ59" s="331">
        <f t="shared" si="37"/>
        <v>0</v>
      </c>
      <c r="BA59" s="332">
        <f t="shared" si="38"/>
        <v>0</v>
      </c>
      <c r="BB59" s="330">
        <f t="shared" si="39"/>
        <v>0</v>
      </c>
      <c r="BC59" s="156"/>
      <c r="BD59" s="106"/>
      <c r="BE59" s="106" t="str">
        <f t="shared" si="40"/>
        <v>aXX31</v>
      </c>
      <c r="BF59" s="305">
        <f t="shared" si="41"/>
        <v>30</v>
      </c>
      <c r="BG59" s="306">
        <f t="shared" si="42"/>
        <v>31</v>
      </c>
      <c r="BH59" s="331">
        <f t="shared" si="43"/>
        <v>0</v>
      </c>
      <c r="BI59" s="331">
        <f t="shared" si="44"/>
        <v>0</v>
      </c>
      <c r="BJ59" s="332">
        <f t="shared" si="45"/>
        <v>0</v>
      </c>
      <c r="BK59" s="330">
        <f t="shared" si="46"/>
        <v>0</v>
      </c>
      <c r="BL59" s="156"/>
      <c r="BM59" s="106"/>
      <c r="BN59" s="291">
        <v>31</v>
      </c>
      <c r="BO59" s="327">
        <f t="shared" si="47"/>
        <v>0</v>
      </c>
      <c r="BP59" s="327">
        <f t="shared" si="48"/>
        <v>0</v>
      </c>
      <c r="BQ59" s="327">
        <f t="shared" si="1"/>
        <v>0</v>
      </c>
      <c r="BR59" s="112"/>
      <c r="BU59" s="112"/>
      <c r="BV59" s="678">
        <f t="shared" si="67"/>
        <v>31</v>
      </c>
      <c r="BW59" s="327">
        <f t="shared" si="68"/>
        <v>0</v>
      </c>
      <c r="BX59" s="327">
        <f t="shared" si="69"/>
        <v>0</v>
      </c>
      <c r="BY59" s="327">
        <f t="shared" si="70"/>
        <v>0</v>
      </c>
      <c r="BZ59" s="106"/>
      <c r="CD59" s="156">
        <f t="shared" si="49"/>
        <v>0</v>
      </c>
      <c r="CE59" s="156">
        <f t="shared" si="50"/>
        <v>0</v>
      </c>
      <c r="CF59" s="156">
        <f t="shared" si="51"/>
        <v>0</v>
      </c>
      <c r="CH59" s="156">
        <f t="shared" si="52"/>
        <v>0</v>
      </c>
      <c r="CI59" s="156">
        <f t="shared" si="53"/>
        <v>0</v>
      </c>
      <c r="CJ59" s="156">
        <f t="shared" si="54"/>
        <v>0</v>
      </c>
      <c r="CL59" s="156">
        <f t="shared" si="55"/>
        <v>0</v>
      </c>
      <c r="CM59" s="156">
        <f t="shared" si="56"/>
        <v>0</v>
      </c>
      <c r="CN59" s="156">
        <f t="shared" si="57"/>
        <v>0</v>
      </c>
      <c r="CP59" s="156">
        <f t="shared" si="58"/>
        <v>0</v>
      </c>
      <c r="CQ59" s="156">
        <f t="shared" si="59"/>
        <v>0</v>
      </c>
      <c r="CR59" s="156">
        <f t="shared" si="60"/>
        <v>0</v>
      </c>
      <c r="CT59" s="156">
        <f t="shared" si="61"/>
        <v>0</v>
      </c>
      <c r="CU59" s="156">
        <f t="shared" si="62"/>
        <v>0</v>
      </c>
      <c r="CV59" s="156">
        <f t="shared" si="63"/>
        <v>0</v>
      </c>
      <c r="CX59" s="156">
        <f t="shared" si="64"/>
        <v>0</v>
      </c>
      <c r="CY59" s="156">
        <f t="shared" si="65"/>
        <v>0</v>
      </c>
      <c r="CZ59" s="156">
        <f t="shared" si="66"/>
        <v>0</v>
      </c>
    </row>
    <row r="60" spans="1:104" ht="22" customHeight="1">
      <c r="A60" s="298">
        <f t="shared" si="2"/>
        <v>22</v>
      </c>
      <c r="B60" s="106"/>
      <c r="C60" s="106" t="str">
        <f t="shared" si="71"/>
        <v>aXX32</v>
      </c>
      <c r="D60" s="305">
        <f t="shared" si="4"/>
        <v>31</v>
      </c>
      <c r="E60" s="306">
        <f t="shared" si="5"/>
        <v>32</v>
      </c>
      <c r="F60" s="331">
        <f t="shared" si="6"/>
        <v>0</v>
      </c>
      <c r="G60" s="331">
        <f t="shared" si="7"/>
        <v>0</v>
      </c>
      <c r="H60" s="332">
        <f t="shared" si="8"/>
        <v>0</v>
      </c>
      <c r="I60" s="330">
        <f t="shared" si="9"/>
        <v>0</v>
      </c>
      <c r="K60" s="106"/>
      <c r="L60" s="106" t="str">
        <f t="shared" si="10"/>
        <v>aXX32</v>
      </c>
      <c r="M60" s="305">
        <f t="shared" si="11"/>
        <v>31</v>
      </c>
      <c r="N60" s="306">
        <f t="shared" si="12"/>
        <v>32</v>
      </c>
      <c r="O60" s="331">
        <f t="shared" si="13"/>
        <v>0</v>
      </c>
      <c r="P60" s="331">
        <f t="shared" si="14"/>
        <v>0</v>
      </c>
      <c r="Q60" s="332">
        <f t="shared" si="15"/>
        <v>0</v>
      </c>
      <c r="R60" s="330">
        <f t="shared" si="16"/>
        <v>0</v>
      </c>
      <c r="S60" s="156"/>
      <c r="T60" s="106"/>
      <c r="U60" s="106" t="str">
        <f t="shared" si="17"/>
        <v>aXX32</v>
      </c>
      <c r="V60" s="305">
        <f t="shared" si="18"/>
        <v>31</v>
      </c>
      <c r="W60" s="306">
        <f t="shared" si="19"/>
        <v>32</v>
      </c>
      <c r="X60" s="331">
        <f t="shared" si="20"/>
        <v>0</v>
      </c>
      <c r="Y60" s="331">
        <f t="shared" si="21"/>
        <v>0</v>
      </c>
      <c r="Z60" s="332">
        <f t="shared" si="22"/>
        <v>0</v>
      </c>
      <c r="AA60" s="330">
        <f t="shared" si="23"/>
        <v>0</v>
      </c>
      <c r="AB60" s="156"/>
      <c r="AC60" s="106"/>
      <c r="AD60" s="106"/>
      <c r="AE60" s="291">
        <v>32</v>
      </c>
      <c r="AF60" s="327">
        <f t="shared" si="24"/>
        <v>0</v>
      </c>
      <c r="AG60" s="327">
        <f t="shared" si="25"/>
        <v>0</v>
      </c>
      <c r="AH60" s="327">
        <f t="shared" ref="AH60:AH76" si="72">I60+R60+AA60</f>
        <v>0</v>
      </c>
      <c r="AI60" s="398"/>
      <c r="AJ60" s="398"/>
      <c r="AK60" s="106"/>
      <c r="AL60" s="106" t="str">
        <f t="shared" si="26"/>
        <v>aXX32</v>
      </c>
      <c r="AM60" s="106"/>
      <c r="AN60" s="305">
        <f t="shared" si="27"/>
        <v>31</v>
      </c>
      <c r="AO60" s="306">
        <f t="shared" si="28"/>
        <v>32</v>
      </c>
      <c r="AP60" s="331">
        <f t="shared" si="29"/>
        <v>0</v>
      </c>
      <c r="AQ60" s="331">
        <f t="shared" si="30"/>
        <v>0</v>
      </c>
      <c r="AR60" s="332">
        <f t="shared" si="31"/>
        <v>0</v>
      </c>
      <c r="AS60" s="330">
        <f t="shared" si="32"/>
        <v>0</v>
      </c>
      <c r="AT60" s="156"/>
      <c r="AU60" s="106"/>
      <c r="AV60" s="106" t="str">
        <f t="shared" si="33"/>
        <v>aXX32</v>
      </c>
      <c r="AW60" s="305">
        <f t="shared" si="34"/>
        <v>31</v>
      </c>
      <c r="AX60" s="306">
        <f t="shared" si="35"/>
        <v>32</v>
      </c>
      <c r="AY60" s="331">
        <f t="shared" si="36"/>
        <v>0</v>
      </c>
      <c r="AZ60" s="331">
        <f t="shared" si="37"/>
        <v>0</v>
      </c>
      <c r="BA60" s="332">
        <f t="shared" si="38"/>
        <v>0</v>
      </c>
      <c r="BB60" s="330">
        <f t="shared" si="39"/>
        <v>0</v>
      </c>
      <c r="BC60" s="156"/>
      <c r="BD60" s="106"/>
      <c r="BE60" s="106" t="str">
        <f t="shared" si="40"/>
        <v>aXX32</v>
      </c>
      <c r="BF60" s="305">
        <f t="shared" si="41"/>
        <v>31</v>
      </c>
      <c r="BG60" s="306">
        <f t="shared" si="42"/>
        <v>32</v>
      </c>
      <c r="BH60" s="331">
        <f t="shared" si="43"/>
        <v>0</v>
      </c>
      <c r="BI60" s="331">
        <f t="shared" si="44"/>
        <v>0</v>
      </c>
      <c r="BJ60" s="332">
        <f t="shared" si="45"/>
        <v>0</v>
      </c>
      <c r="BK60" s="330">
        <f t="shared" si="46"/>
        <v>0</v>
      </c>
      <c r="BL60" s="156"/>
      <c r="BM60" s="106"/>
      <c r="BN60" s="291">
        <v>32</v>
      </c>
      <c r="BO60" s="327">
        <f t="shared" si="47"/>
        <v>0</v>
      </c>
      <c r="BP60" s="327">
        <f t="shared" si="48"/>
        <v>0</v>
      </c>
      <c r="BQ60" s="327">
        <f t="shared" ref="BQ60:BQ76" si="73">I60+R60+AA60+AS60+BB60+BK60</f>
        <v>0</v>
      </c>
      <c r="BR60" s="112"/>
      <c r="BU60" s="112"/>
      <c r="BV60" s="678">
        <f t="shared" si="67"/>
        <v>32</v>
      </c>
      <c r="BW60" s="327">
        <f t="shared" si="68"/>
        <v>0</v>
      </c>
      <c r="BX60" s="327">
        <f t="shared" si="69"/>
        <v>0</v>
      </c>
      <c r="BY60" s="327">
        <f t="shared" si="70"/>
        <v>0</v>
      </c>
      <c r="BZ60" s="106"/>
      <c r="CD60" s="156">
        <f t="shared" si="49"/>
        <v>0</v>
      </c>
      <c r="CE60" s="156">
        <f t="shared" si="50"/>
        <v>0</v>
      </c>
      <c r="CF60" s="156">
        <f t="shared" si="51"/>
        <v>0</v>
      </c>
      <c r="CH60" s="156">
        <f t="shared" si="52"/>
        <v>0</v>
      </c>
      <c r="CI60" s="156">
        <f t="shared" si="53"/>
        <v>0</v>
      </c>
      <c r="CJ60" s="156">
        <f t="shared" si="54"/>
        <v>0</v>
      </c>
      <c r="CL60" s="156">
        <f t="shared" si="55"/>
        <v>0</v>
      </c>
      <c r="CM60" s="156">
        <f t="shared" si="56"/>
        <v>0</v>
      </c>
      <c r="CN60" s="156">
        <f t="shared" si="57"/>
        <v>0</v>
      </c>
      <c r="CP60" s="156">
        <f t="shared" si="58"/>
        <v>0</v>
      </c>
      <c r="CQ60" s="156">
        <f t="shared" si="59"/>
        <v>0</v>
      </c>
      <c r="CR60" s="156">
        <f t="shared" si="60"/>
        <v>0</v>
      </c>
      <c r="CT60" s="156">
        <f t="shared" si="61"/>
        <v>0</v>
      </c>
      <c r="CU60" s="156">
        <f t="shared" si="62"/>
        <v>0</v>
      </c>
      <c r="CV60" s="156">
        <f t="shared" si="63"/>
        <v>0</v>
      </c>
      <c r="CX60" s="156">
        <f t="shared" si="64"/>
        <v>0</v>
      </c>
      <c r="CY60" s="156">
        <f t="shared" si="65"/>
        <v>0</v>
      </c>
      <c r="CZ60" s="156">
        <f t="shared" si="66"/>
        <v>0</v>
      </c>
    </row>
    <row r="61" spans="1:104" ht="22" customHeight="1">
      <c r="A61" s="298">
        <f t="shared" si="2"/>
        <v>22</v>
      </c>
      <c r="B61" s="106"/>
      <c r="C61" s="106" t="str">
        <f t="shared" si="71"/>
        <v>aXX33</v>
      </c>
      <c r="D61" s="305">
        <f t="shared" si="4"/>
        <v>32</v>
      </c>
      <c r="E61" s="306">
        <f t="shared" si="5"/>
        <v>33</v>
      </c>
      <c r="F61" s="331">
        <f t="shared" si="6"/>
        <v>0</v>
      </c>
      <c r="G61" s="331">
        <f t="shared" si="7"/>
        <v>0</v>
      </c>
      <c r="H61" s="332">
        <f t="shared" si="8"/>
        <v>0</v>
      </c>
      <c r="I61" s="330">
        <f t="shared" si="9"/>
        <v>0</v>
      </c>
      <c r="K61" s="106"/>
      <c r="L61" s="106" t="str">
        <f t="shared" si="10"/>
        <v>aXX33</v>
      </c>
      <c r="M61" s="305">
        <f t="shared" si="11"/>
        <v>32</v>
      </c>
      <c r="N61" s="306">
        <f t="shared" si="12"/>
        <v>33</v>
      </c>
      <c r="O61" s="331">
        <f t="shared" si="13"/>
        <v>0</v>
      </c>
      <c r="P61" s="331">
        <f t="shared" si="14"/>
        <v>0</v>
      </c>
      <c r="Q61" s="332">
        <f t="shared" si="15"/>
        <v>0</v>
      </c>
      <c r="R61" s="330">
        <f t="shared" si="16"/>
        <v>0</v>
      </c>
      <c r="S61" s="156"/>
      <c r="T61" s="106"/>
      <c r="U61" s="106" t="str">
        <f t="shared" si="17"/>
        <v>aXX33</v>
      </c>
      <c r="V61" s="305">
        <f t="shared" si="18"/>
        <v>32</v>
      </c>
      <c r="W61" s="306">
        <f t="shared" si="19"/>
        <v>33</v>
      </c>
      <c r="X61" s="331">
        <f t="shared" si="20"/>
        <v>0</v>
      </c>
      <c r="Y61" s="331">
        <f t="shared" si="21"/>
        <v>0</v>
      </c>
      <c r="Z61" s="332">
        <f t="shared" si="22"/>
        <v>0</v>
      </c>
      <c r="AA61" s="330">
        <f t="shared" si="23"/>
        <v>0</v>
      </c>
      <c r="AB61" s="156"/>
      <c r="AC61" s="106"/>
      <c r="AD61" s="106"/>
      <c r="AE61" s="291">
        <v>33</v>
      </c>
      <c r="AF61" s="327">
        <f t="shared" si="24"/>
        <v>0</v>
      </c>
      <c r="AG61" s="327">
        <f t="shared" si="25"/>
        <v>0</v>
      </c>
      <c r="AH61" s="327">
        <f t="shared" si="72"/>
        <v>0</v>
      </c>
      <c r="AI61" s="398"/>
      <c r="AJ61" s="398"/>
      <c r="AK61" s="106"/>
      <c r="AL61" s="106" t="str">
        <f t="shared" si="26"/>
        <v>aXX33</v>
      </c>
      <c r="AM61" s="106"/>
      <c r="AN61" s="305">
        <f t="shared" si="27"/>
        <v>32</v>
      </c>
      <c r="AO61" s="306">
        <f t="shared" si="28"/>
        <v>33</v>
      </c>
      <c r="AP61" s="331">
        <f t="shared" si="29"/>
        <v>0</v>
      </c>
      <c r="AQ61" s="331">
        <f t="shared" si="30"/>
        <v>0</v>
      </c>
      <c r="AR61" s="332">
        <f t="shared" si="31"/>
        <v>0</v>
      </c>
      <c r="AS61" s="330">
        <f t="shared" si="32"/>
        <v>0</v>
      </c>
      <c r="AT61" s="156"/>
      <c r="AU61" s="106"/>
      <c r="AV61" s="106" t="str">
        <f t="shared" si="33"/>
        <v>aXX33</v>
      </c>
      <c r="AW61" s="305">
        <f t="shared" si="34"/>
        <v>32</v>
      </c>
      <c r="AX61" s="306">
        <f t="shared" si="35"/>
        <v>33</v>
      </c>
      <c r="AY61" s="331">
        <f t="shared" si="36"/>
        <v>0</v>
      </c>
      <c r="AZ61" s="331">
        <f t="shared" si="37"/>
        <v>0</v>
      </c>
      <c r="BA61" s="332">
        <f t="shared" si="38"/>
        <v>0</v>
      </c>
      <c r="BB61" s="330">
        <f t="shared" si="39"/>
        <v>0</v>
      </c>
      <c r="BC61" s="156"/>
      <c r="BD61" s="106"/>
      <c r="BE61" s="106" t="str">
        <f t="shared" si="40"/>
        <v>aXX33</v>
      </c>
      <c r="BF61" s="305">
        <f t="shared" si="41"/>
        <v>32</v>
      </c>
      <c r="BG61" s="306">
        <f t="shared" si="42"/>
        <v>33</v>
      </c>
      <c r="BH61" s="331">
        <f t="shared" si="43"/>
        <v>0</v>
      </c>
      <c r="BI61" s="331">
        <f t="shared" si="44"/>
        <v>0</v>
      </c>
      <c r="BJ61" s="332">
        <f t="shared" si="45"/>
        <v>0</v>
      </c>
      <c r="BK61" s="330">
        <f t="shared" si="46"/>
        <v>0</v>
      </c>
      <c r="BL61" s="156"/>
      <c r="BM61" s="106"/>
      <c r="BN61" s="291">
        <v>33</v>
      </c>
      <c r="BO61" s="327">
        <f t="shared" si="47"/>
        <v>0</v>
      </c>
      <c r="BP61" s="327">
        <f t="shared" si="48"/>
        <v>0</v>
      </c>
      <c r="BQ61" s="327">
        <f t="shared" si="73"/>
        <v>0</v>
      </c>
      <c r="BR61" s="112"/>
      <c r="BU61" s="112"/>
      <c r="BV61" s="678">
        <f t="shared" si="67"/>
        <v>33</v>
      </c>
      <c r="BW61" s="327">
        <f t="shared" si="68"/>
        <v>0</v>
      </c>
      <c r="BX61" s="327">
        <f t="shared" si="69"/>
        <v>0</v>
      </c>
      <c r="BY61" s="327">
        <f t="shared" si="70"/>
        <v>0</v>
      </c>
      <c r="BZ61" s="106"/>
      <c r="CD61" s="156">
        <f t="shared" si="49"/>
        <v>0</v>
      </c>
      <c r="CE61" s="156">
        <f t="shared" si="50"/>
        <v>0</v>
      </c>
      <c r="CF61" s="156">
        <f t="shared" si="51"/>
        <v>0</v>
      </c>
      <c r="CH61" s="156">
        <f t="shared" si="52"/>
        <v>0</v>
      </c>
      <c r="CI61" s="156">
        <f t="shared" si="53"/>
        <v>0</v>
      </c>
      <c r="CJ61" s="156">
        <f t="shared" si="54"/>
        <v>0</v>
      </c>
      <c r="CL61" s="156">
        <f t="shared" si="55"/>
        <v>0</v>
      </c>
      <c r="CM61" s="156">
        <f t="shared" si="56"/>
        <v>0</v>
      </c>
      <c r="CN61" s="156">
        <f t="shared" si="57"/>
        <v>0</v>
      </c>
      <c r="CP61" s="156">
        <f t="shared" si="58"/>
        <v>0</v>
      </c>
      <c r="CQ61" s="156">
        <f t="shared" si="59"/>
        <v>0</v>
      </c>
      <c r="CR61" s="156">
        <f t="shared" si="60"/>
        <v>0</v>
      </c>
      <c r="CT61" s="156">
        <f t="shared" si="61"/>
        <v>0</v>
      </c>
      <c r="CU61" s="156">
        <f t="shared" si="62"/>
        <v>0</v>
      </c>
      <c r="CV61" s="156">
        <f t="shared" si="63"/>
        <v>0</v>
      </c>
      <c r="CX61" s="156">
        <f t="shared" si="64"/>
        <v>0</v>
      </c>
      <c r="CY61" s="156">
        <f t="shared" si="65"/>
        <v>0</v>
      </c>
      <c r="CZ61" s="156">
        <f t="shared" si="66"/>
        <v>0</v>
      </c>
    </row>
    <row r="62" spans="1:104" ht="22" customHeight="1">
      <c r="A62" s="298">
        <f t="shared" si="2"/>
        <v>22</v>
      </c>
      <c r="B62" s="106"/>
      <c r="C62" s="106" t="str">
        <f t="shared" si="71"/>
        <v>aXX34</v>
      </c>
      <c r="D62" s="305">
        <f t="shared" si="4"/>
        <v>33</v>
      </c>
      <c r="E62" s="306">
        <f t="shared" si="5"/>
        <v>34</v>
      </c>
      <c r="F62" s="331">
        <f t="shared" si="6"/>
        <v>0</v>
      </c>
      <c r="G62" s="331">
        <f t="shared" si="7"/>
        <v>0</v>
      </c>
      <c r="H62" s="332">
        <f t="shared" si="8"/>
        <v>0</v>
      </c>
      <c r="I62" s="330">
        <f t="shared" si="9"/>
        <v>0</v>
      </c>
      <c r="K62" s="106"/>
      <c r="L62" s="106" t="str">
        <f t="shared" si="10"/>
        <v>aXX34</v>
      </c>
      <c r="M62" s="305">
        <f t="shared" si="11"/>
        <v>33</v>
      </c>
      <c r="N62" s="306">
        <f t="shared" si="12"/>
        <v>34</v>
      </c>
      <c r="O62" s="331">
        <f t="shared" si="13"/>
        <v>0</v>
      </c>
      <c r="P62" s="331">
        <f t="shared" si="14"/>
        <v>0</v>
      </c>
      <c r="Q62" s="332">
        <f t="shared" si="15"/>
        <v>0</v>
      </c>
      <c r="R62" s="330">
        <f t="shared" si="16"/>
        <v>0</v>
      </c>
      <c r="S62" s="156"/>
      <c r="T62" s="106"/>
      <c r="U62" s="106" t="str">
        <f t="shared" si="17"/>
        <v>aXX34</v>
      </c>
      <c r="V62" s="305">
        <f t="shared" si="18"/>
        <v>33</v>
      </c>
      <c r="W62" s="306">
        <f t="shared" si="19"/>
        <v>34</v>
      </c>
      <c r="X62" s="331">
        <f t="shared" si="20"/>
        <v>0</v>
      </c>
      <c r="Y62" s="331">
        <f t="shared" si="21"/>
        <v>0</v>
      </c>
      <c r="Z62" s="332">
        <f t="shared" si="22"/>
        <v>0</v>
      </c>
      <c r="AA62" s="330">
        <f t="shared" si="23"/>
        <v>0</v>
      </c>
      <c r="AB62" s="156"/>
      <c r="AC62" s="106"/>
      <c r="AD62" s="106"/>
      <c r="AE62" s="291">
        <v>34</v>
      </c>
      <c r="AF62" s="327">
        <f t="shared" si="24"/>
        <v>0</v>
      </c>
      <c r="AG62" s="327">
        <f t="shared" si="25"/>
        <v>0</v>
      </c>
      <c r="AH62" s="327">
        <f t="shared" si="72"/>
        <v>0</v>
      </c>
      <c r="AI62" s="398"/>
      <c r="AJ62" s="398"/>
      <c r="AK62" s="106"/>
      <c r="AL62" s="106" t="str">
        <f t="shared" si="26"/>
        <v>aXX34</v>
      </c>
      <c r="AM62" s="106"/>
      <c r="AN62" s="305">
        <f t="shared" si="27"/>
        <v>33</v>
      </c>
      <c r="AO62" s="306">
        <f t="shared" si="28"/>
        <v>34</v>
      </c>
      <c r="AP62" s="331">
        <f t="shared" si="29"/>
        <v>0</v>
      </c>
      <c r="AQ62" s="331">
        <f t="shared" si="30"/>
        <v>0</v>
      </c>
      <c r="AR62" s="332">
        <f t="shared" si="31"/>
        <v>0</v>
      </c>
      <c r="AS62" s="330">
        <f t="shared" si="32"/>
        <v>0</v>
      </c>
      <c r="AT62" s="156"/>
      <c r="AU62" s="106"/>
      <c r="AV62" s="106" t="str">
        <f t="shared" si="33"/>
        <v>aXX34</v>
      </c>
      <c r="AW62" s="305">
        <f t="shared" si="34"/>
        <v>33</v>
      </c>
      <c r="AX62" s="306">
        <f t="shared" si="35"/>
        <v>34</v>
      </c>
      <c r="AY62" s="331">
        <f t="shared" si="36"/>
        <v>0</v>
      </c>
      <c r="AZ62" s="331">
        <f t="shared" si="37"/>
        <v>0</v>
      </c>
      <c r="BA62" s="332">
        <f t="shared" si="38"/>
        <v>0</v>
      </c>
      <c r="BB62" s="330">
        <f t="shared" si="39"/>
        <v>0</v>
      </c>
      <c r="BC62" s="156"/>
      <c r="BD62" s="106"/>
      <c r="BE62" s="106" t="str">
        <f t="shared" si="40"/>
        <v>aXX34</v>
      </c>
      <c r="BF62" s="305">
        <f t="shared" si="41"/>
        <v>33</v>
      </c>
      <c r="BG62" s="306">
        <f t="shared" si="42"/>
        <v>34</v>
      </c>
      <c r="BH62" s="331">
        <f t="shared" si="43"/>
        <v>0</v>
      </c>
      <c r="BI62" s="331">
        <f t="shared" si="44"/>
        <v>0</v>
      </c>
      <c r="BJ62" s="332">
        <f t="shared" si="45"/>
        <v>0</v>
      </c>
      <c r="BK62" s="330">
        <f t="shared" si="46"/>
        <v>0</v>
      </c>
      <c r="BL62" s="156"/>
      <c r="BM62" s="106"/>
      <c r="BN62" s="291">
        <v>34</v>
      </c>
      <c r="BO62" s="327">
        <f t="shared" si="47"/>
        <v>0</v>
      </c>
      <c r="BP62" s="327">
        <f t="shared" si="48"/>
        <v>0</v>
      </c>
      <c r="BQ62" s="327">
        <f t="shared" si="73"/>
        <v>0</v>
      </c>
      <c r="BR62" s="112"/>
      <c r="BU62" s="112"/>
      <c r="BV62" s="678">
        <f t="shared" si="67"/>
        <v>34</v>
      </c>
      <c r="BW62" s="327">
        <f t="shared" si="68"/>
        <v>0</v>
      </c>
      <c r="BX62" s="327">
        <f t="shared" si="69"/>
        <v>0</v>
      </c>
      <c r="BY62" s="327">
        <f t="shared" si="70"/>
        <v>0</v>
      </c>
      <c r="BZ62" s="106"/>
      <c r="CD62" s="156">
        <f t="shared" si="49"/>
        <v>0</v>
      </c>
      <c r="CE62" s="156">
        <f t="shared" si="50"/>
        <v>0</v>
      </c>
      <c r="CF62" s="156">
        <f t="shared" si="51"/>
        <v>0</v>
      </c>
      <c r="CH62" s="156">
        <f t="shared" si="52"/>
        <v>0</v>
      </c>
      <c r="CI62" s="156">
        <f t="shared" si="53"/>
        <v>0</v>
      </c>
      <c r="CJ62" s="156">
        <f t="shared" si="54"/>
        <v>0</v>
      </c>
      <c r="CL62" s="156">
        <f t="shared" si="55"/>
        <v>0</v>
      </c>
      <c r="CM62" s="156">
        <f t="shared" si="56"/>
        <v>0</v>
      </c>
      <c r="CN62" s="156">
        <f t="shared" si="57"/>
        <v>0</v>
      </c>
      <c r="CP62" s="156">
        <f t="shared" si="58"/>
        <v>0</v>
      </c>
      <c r="CQ62" s="156">
        <f t="shared" si="59"/>
        <v>0</v>
      </c>
      <c r="CR62" s="156">
        <f t="shared" si="60"/>
        <v>0</v>
      </c>
      <c r="CT62" s="156">
        <f t="shared" si="61"/>
        <v>0</v>
      </c>
      <c r="CU62" s="156">
        <f t="shared" si="62"/>
        <v>0</v>
      </c>
      <c r="CV62" s="156">
        <f t="shared" si="63"/>
        <v>0</v>
      </c>
      <c r="CX62" s="156">
        <f t="shared" si="64"/>
        <v>0</v>
      </c>
      <c r="CY62" s="156">
        <f t="shared" si="65"/>
        <v>0</v>
      </c>
      <c r="CZ62" s="156">
        <f t="shared" si="66"/>
        <v>0</v>
      </c>
    </row>
    <row r="63" spans="1:104" ht="22" customHeight="1">
      <c r="A63" s="298">
        <f t="shared" si="2"/>
        <v>22</v>
      </c>
      <c r="B63" s="106"/>
      <c r="C63" s="106" t="str">
        <f t="shared" si="71"/>
        <v>aXX35</v>
      </c>
      <c r="D63" s="305">
        <f t="shared" si="4"/>
        <v>34</v>
      </c>
      <c r="E63" s="306">
        <f t="shared" si="5"/>
        <v>35</v>
      </c>
      <c r="F63" s="331">
        <f t="shared" si="6"/>
        <v>0</v>
      </c>
      <c r="G63" s="331">
        <f t="shared" si="7"/>
        <v>0</v>
      </c>
      <c r="H63" s="332">
        <f t="shared" si="8"/>
        <v>0</v>
      </c>
      <c r="I63" s="330">
        <f t="shared" si="9"/>
        <v>0</v>
      </c>
      <c r="K63" s="106"/>
      <c r="L63" s="106" t="str">
        <f t="shared" si="10"/>
        <v>aXX35</v>
      </c>
      <c r="M63" s="305">
        <f t="shared" si="11"/>
        <v>34</v>
      </c>
      <c r="N63" s="306">
        <f t="shared" si="12"/>
        <v>35</v>
      </c>
      <c r="O63" s="331">
        <f t="shared" si="13"/>
        <v>0</v>
      </c>
      <c r="P63" s="331">
        <f t="shared" si="14"/>
        <v>0</v>
      </c>
      <c r="Q63" s="332">
        <f t="shared" si="15"/>
        <v>0</v>
      </c>
      <c r="R63" s="330">
        <f t="shared" si="16"/>
        <v>0</v>
      </c>
      <c r="S63" s="156"/>
      <c r="T63" s="106"/>
      <c r="U63" s="106" t="str">
        <f t="shared" si="17"/>
        <v>aXX35</v>
      </c>
      <c r="V63" s="305">
        <f t="shared" si="18"/>
        <v>34</v>
      </c>
      <c r="W63" s="306">
        <f t="shared" si="19"/>
        <v>35</v>
      </c>
      <c r="X63" s="331">
        <f t="shared" si="20"/>
        <v>0</v>
      </c>
      <c r="Y63" s="331">
        <f t="shared" si="21"/>
        <v>0</v>
      </c>
      <c r="Z63" s="332">
        <f t="shared" si="22"/>
        <v>0</v>
      </c>
      <c r="AA63" s="330">
        <f t="shared" si="23"/>
        <v>0</v>
      </c>
      <c r="AB63" s="156"/>
      <c r="AC63" s="106"/>
      <c r="AD63" s="106"/>
      <c r="AE63" s="291">
        <v>35</v>
      </c>
      <c r="AF63" s="327">
        <f t="shared" si="24"/>
        <v>0</v>
      </c>
      <c r="AG63" s="327">
        <f t="shared" si="25"/>
        <v>0</v>
      </c>
      <c r="AH63" s="327">
        <f t="shared" si="72"/>
        <v>0</v>
      </c>
      <c r="AI63" s="398">
        <f>BS63</f>
        <v>0</v>
      </c>
      <c r="AJ63" s="398" t="str">
        <f>BT63</f>
        <v>Intérêts</v>
      </c>
      <c r="AK63" s="106"/>
      <c r="AL63" s="106" t="str">
        <f t="shared" si="26"/>
        <v>aXX35</v>
      </c>
      <c r="AM63" s="106"/>
      <c r="AN63" s="305">
        <f t="shared" si="27"/>
        <v>34</v>
      </c>
      <c r="AO63" s="306">
        <f t="shared" si="28"/>
        <v>35</v>
      </c>
      <c r="AP63" s="331">
        <f t="shared" si="29"/>
        <v>0</v>
      </c>
      <c r="AQ63" s="331">
        <f t="shared" si="30"/>
        <v>0</v>
      </c>
      <c r="AR63" s="332">
        <f t="shared" si="31"/>
        <v>0</v>
      </c>
      <c r="AS63" s="330">
        <f t="shared" si="32"/>
        <v>0</v>
      </c>
      <c r="AT63" s="156"/>
      <c r="AU63" s="106"/>
      <c r="AV63" s="106" t="str">
        <f t="shared" si="33"/>
        <v>aXX35</v>
      </c>
      <c r="AW63" s="305">
        <f t="shared" si="34"/>
        <v>34</v>
      </c>
      <c r="AX63" s="306">
        <f t="shared" si="35"/>
        <v>35</v>
      </c>
      <c r="AY63" s="331">
        <f t="shared" si="36"/>
        <v>0</v>
      </c>
      <c r="AZ63" s="331">
        <f t="shared" si="37"/>
        <v>0</v>
      </c>
      <c r="BA63" s="332">
        <f t="shared" si="38"/>
        <v>0</v>
      </c>
      <c r="BB63" s="330">
        <f t="shared" si="39"/>
        <v>0</v>
      </c>
      <c r="BC63" s="156"/>
      <c r="BD63" s="106"/>
      <c r="BE63" s="106" t="str">
        <f t="shared" si="40"/>
        <v>aXX35</v>
      </c>
      <c r="BF63" s="305">
        <f t="shared" si="41"/>
        <v>34</v>
      </c>
      <c r="BG63" s="306">
        <f t="shared" si="42"/>
        <v>35</v>
      </c>
      <c r="BH63" s="331">
        <f t="shared" si="43"/>
        <v>0</v>
      </c>
      <c r="BI63" s="331">
        <f t="shared" si="44"/>
        <v>0</v>
      </c>
      <c r="BJ63" s="332">
        <f t="shared" si="45"/>
        <v>0</v>
      </c>
      <c r="BK63" s="330">
        <f t="shared" si="46"/>
        <v>0</v>
      </c>
      <c r="BL63" s="156"/>
      <c r="BM63" s="106"/>
      <c r="BN63" s="291">
        <v>35</v>
      </c>
      <c r="BO63" s="327">
        <f t="shared" si="47"/>
        <v>0</v>
      </c>
      <c r="BP63" s="327">
        <f t="shared" si="48"/>
        <v>0</v>
      </c>
      <c r="BQ63" s="327">
        <f t="shared" si="73"/>
        <v>0</v>
      </c>
      <c r="BR63" s="112"/>
      <c r="BS63" s="219">
        <f>ROUND(SUM(BO53:BO64),2)</f>
        <v>0</v>
      </c>
      <c r="BT63" s="90" t="s">
        <v>114</v>
      </c>
      <c r="BU63" s="112"/>
      <c r="BV63" s="678">
        <f t="shared" si="67"/>
        <v>35</v>
      </c>
      <c r="BW63" s="327">
        <f t="shared" si="68"/>
        <v>0</v>
      </c>
      <c r="BX63" s="327">
        <f t="shared" si="69"/>
        <v>0</v>
      </c>
      <c r="BY63" s="327">
        <f t="shared" si="70"/>
        <v>0</v>
      </c>
      <c r="BZ63" s="106"/>
      <c r="CA63" s="219">
        <f>ROUND(SUM(BW53:BW64),2)</f>
        <v>0</v>
      </c>
      <c r="CB63" s="90" t="s">
        <v>114</v>
      </c>
      <c r="CC63" s="90"/>
      <c r="CD63" s="156">
        <f t="shared" si="49"/>
        <v>0</v>
      </c>
      <c r="CE63" s="156">
        <f t="shared" si="50"/>
        <v>0</v>
      </c>
      <c r="CF63" s="156">
        <f t="shared" si="51"/>
        <v>0</v>
      </c>
      <c r="CH63" s="156">
        <f t="shared" si="52"/>
        <v>0</v>
      </c>
      <c r="CI63" s="156">
        <f t="shared" si="53"/>
        <v>0</v>
      </c>
      <c r="CJ63" s="156">
        <f t="shared" si="54"/>
        <v>0</v>
      </c>
      <c r="CL63" s="156">
        <f t="shared" si="55"/>
        <v>0</v>
      </c>
      <c r="CM63" s="156">
        <f t="shared" si="56"/>
        <v>0</v>
      </c>
      <c r="CN63" s="156">
        <f t="shared" si="57"/>
        <v>0</v>
      </c>
      <c r="CP63" s="156">
        <f t="shared" si="58"/>
        <v>0</v>
      </c>
      <c r="CQ63" s="156">
        <f t="shared" si="59"/>
        <v>0</v>
      </c>
      <c r="CR63" s="156">
        <f t="shared" si="60"/>
        <v>0</v>
      </c>
      <c r="CT63" s="156">
        <f t="shared" si="61"/>
        <v>0</v>
      </c>
      <c r="CU63" s="156">
        <f t="shared" si="62"/>
        <v>0</v>
      </c>
      <c r="CV63" s="156">
        <f t="shared" si="63"/>
        <v>0</v>
      </c>
      <c r="CX63" s="156">
        <f t="shared" si="64"/>
        <v>0</v>
      </c>
      <c r="CY63" s="156">
        <f t="shared" si="65"/>
        <v>0</v>
      </c>
      <c r="CZ63" s="156">
        <f t="shared" si="66"/>
        <v>0</v>
      </c>
    </row>
    <row r="64" spans="1:104" ht="22" customHeight="1">
      <c r="A64" s="298">
        <f t="shared" si="2"/>
        <v>22</v>
      </c>
      <c r="B64" s="493"/>
      <c r="C64" s="106" t="str">
        <f t="shared" si="71"/>
        <v>aXX36</v>
      </c>
      <c r="D64" s="305">
        <f t="shared" si="4"/>
        <v>35</v>
      </c>
      <c r="E64" s="306">
        <f t="shared" si="5"/>
        <v>36</v>
      </c>
      <c r="F64" s="331">
        <f t="shared" si="6"/>
        <v>0</v>
      </c>
      <c r="G64" s="331">
        <f t="shared" si="7"/>
        <v>0</v>
      </c>
      <c r="H64" s="332">
        <f t="shared" si="8"/>
        <v>0</v>
      </c>
      <c r="I64" s="330">
        <f t="shared" si="9"/>
        <v>0</v>
      </c>
      <c r="K64" s="493"/>
      <c r="L64" s="106" t="str">
        <f t="shared" si="10"/>
        <v>aXX36</v>
      </c>
      <c r="M64" s="305">
        <f t="shared" si="11"/>
        <v>35</v>
      </c>
      <c r="N64" s="306">
        <f t="shared" si="12"/>
        <v>36</v>
      </c>
      <c r="O64" s="331">
        <f t="shared" si="13"/>
        <v>0</v>
      </c>
      <c r="P64" s="331">
        <f t="shared" si="14"/>
        <v>0</v>
      </c>
      <c r="Q64" s="332">
        <f t="shared" si="15"/>
        <v>0</v>
      </c>
      <c r="R64" s="330">
        <f t="shared" si="16"/>
        <v>0</v>
      </c>
      <c r="S64" s="156"/>
      <c r="T64" s="493"/>
      <c r="U64" s="106" t="str">
        <f t="shared" si="17"/>
        <v>aXX36</v>
      </c>
      <c r="V64" s="305">
        <f t="shared" si="18"/>
        <v>35</v>
      </c>
      <c r="W64" s="306">
        <f t="shared" si="19"/>
        <v>36</v>
      </c>
      <c r="X64" s="331">
        <f t="shared" si="20"/>
        <v>0</v>
      </c>
      <c r="Y64" s="331">
        <f t="shared" si="21"/>
        <v>0</v>
      </c>
      <c r="Z64" s="332">
        <f t="shared" si="22"/>
        <v>0</v>
      </c>
      <c r="AA64" s="330">
        <f t="shared" si="23"/>
        <v>0</v>
      </c>
      <c r="AB64" s="156"/>
      <c r="AC64" s="493"/>
      <c r="AD64" s="493"/>
      <c r="AE64" s="292">
        <v>36</v>
      </c>
      <c r="AF64" s="327">
        <f t="shared" si="24"/>
        <v>0</v>
      </c>
      <c r="AG64" s="327">
        <f t="shared" si="25"/>
        <v>0</v>
      </c>
      <c r="AH64" s="327">
        <f t="shared" si="72"/>
        <v>0</v>
      </c>
      <c r="AI64" s="398">
        <f>BS64</f>
        <v>0</v>
      </c>
      <c r="AJ64" s="398" t="str">
        <f>BT64</f>
        <v>Capital</v>
      </c>
      <c r="AK64" s="493"/>
      <c r="AL64" s="106" t="str">
        <f t="shared" si="26"/>
        <v>aXX36</v>
      </c>
      <c r="AM64" s="106"/>
      <c r="AN64" s="305">
        <f t="shared" si="27"/>
        <v>35</v>
      </c>
      <c r="AO64" s="306">
        <f t="shared" si="28"/>
        <v>36</v>
      </c>
      <c r="AP64" s="331">
        <f t="shared" si="29"/>
        <v>0</v>
      </c>
      <c r="AQ64" s="331">
        <f t="shared" si="30"/>
        <v>0</v>
      </c>
      <c r="AR64" s="332">
        <f t="shared" si="31"/>
        <v>0</v>
      </c>
      <c r="AS64" s="330">
        <f t="shared" si="32"/>
        <v>0</v>
      </c>
      <c r="AT64" s="156"/>
      <c r="AU64" s="493"/>
      <c r="AV64" s="106" t="str">
        <f t="shared" si="33"/>
        <v>aXX36</v>
      </c>
      <c r="AW64" s="305">
        <f t="shared" si="34"/>
        <v>35</v>
      </c>
      <c r="AX64" s="306">
        <f t="shared" si="35"/>
        <v>36</v>
      </c>
      <c r="AY64" s="331">
        <f t="shared" si="36"/>
        <v>0</v>
      </c>
      <c r="AZ64" s="331">
        <f t="shared" si="37"/>
        <v>0</v>
      </c>
      <c r="BA64" s="332">
        <f t="shared" si="38"/>
        <v>0</v>
      </c>
      <c r="BB64" s="330">
        <f t="shared" si="39"/>
        <v>0</v>
      </c>
      <c r="BC64" s="156"/>
      <c r="BD64" s="493"/>
      <c r="BE64" s="106" t="str">
        <f t="shared" si="40"/>
        <v>aXX36</v>
      </c>
      <c r="BF64" s="305">
        <f t="shared" si="41"/>
        <v>35</v>
      </c>
      <c r="BG64" s="306">
        <f t="shared" si="42"/>
        <v>36</v>
      </c>
      <c r="BH64" s="331">
        <f t="shared" si="43"/>
        <v>0</v>
      </c>
      <c r="BI64" s="331">
        <f t="shared" si="44"/>
        <v>0</v>
      </c>
      <c r="BJ64" s="332">
        <f t="shared" si="45"/>
        <v>0</v>
      </c>
      <c r="BK64" s="330">
        <f t="shared" si="46"/>
        <v>0</v>
      </c>
      <c r="BL64" s="156"/>
      <c r="BM64" s="493"/>
      <c r="BN64" s="292">
        <v>36</v>
      </c>
      <c r="BO64" s="327">
        <f t="shared" si="47"/>
        <v>0</v>
      </c>
      <c r="BP64" s="327">
        <f t="shared" si="48"/>
        <v>0</v>
      </c>
      <c r="BQ64" s="327">
        <f t="shared" si="73"/>
        <v>0</v>
      </c>
      <c r="BR64" s="112"/>
      <c r="BS64" s="219">
        <f>ROUND((SUM(BP53:BP64)),0)</f>
        <v>0</v>
      </c>
      <c r="BT64" s="90" t="s">
        <v>120</v>
      </c>
      <c r="BU64" s="112"/>
      <c r="BV64" s="678">
        <f t="shared" si="67"/>
        <v>36</v>
      </c>
      <c r="BW64" s="327">
        <f t="shared" si="68"/>
        <v>0</v>
      </c>
      <c r="BX64" s="327">
        <f t="shared" si="69"/>
        <v>0</v>
      </c>
      <c r="BY64" s="327">
        <f t="shared" si="70"/>
        <v>0</v>
      </c>
      <c r="BZ64" s="106"/>
      <c r="CA64" s="219">
        <f>ROUND((SUM(BX53:BX64)),0)</f>
        <v>0</v>
      </c>
      <c r="CB64" s="90" t="s">
        <v>120</v>
      </c>
      <c r="CC64" s="90"/>
      <c r="CD64" s="156">
        <f t="shared" si="49"/>
        <v>0</v>
      </c>
      <c r="CE64" s="156">
        <f t="shared" si="50"/>
        <v>0</v>
      </c>
      <c r="CF64" s="156">
        <f t="shared" si="51"/>
        <v>0</v>
      </c>
      <c r="CH64" s="156">
        <f t="shared" si="52"/>
        <v>0</v>
      </c>
      <c r="CI64" s="156">
        <f t="shared" si="53"/>
        <v>0</v>
      </c>
      <c r="CJ64" s="156">
        <f t="shared" si="54"/>
        <v>0</v>
      </c>
      <c r="CL64" s="156">
        <f t="shared" si="55"/>
        <v>0</v>
      </c>
      <c r="CM64" s="156">
        <f t="shared" si="56"/>
        <v>0</v>
      </c>
      <c r="CN64" s="156">
        <f t="shared" si="57"/>
        <v>0</v>
      </c>
      <c r="CP64" s="156">
        <f t="shared" si="58"/>
        <v>0</v>
      </c>
      <c r="CQ64" s="156">
        <f t="shared" si="59"/>
        <v>0</v>
      </c>
      <c r="CR64" s="156">
        <f t="shared" si="60"/>
        <v>0</v>
      </c>
      <c r="CT64" s="156">
        <f t="shared" si="61"/>
        <v>0</v>
      </c>
      <c r="CU64" s="156">
        <f t="shared" si="62"/>
        <v>0</v>
      </c>
      <c r="CV64" s="156">
        <f t="shared" si="63"/>
        <v>0</v>
      </c>
      <c r="CX64" s="156">
        <f t="shared" si="64"/>
        <v>0</v>
      </c>
      <c r="CY64" s="156">
        <f t="shared" si="65"/>
        <v>0</v>
      </c>
      <c r="CZ64" s="156">
        <f t="shared" si="66"/>
        <v>0</v>
      </c>
    </row>
    <row r="65" spans="1:104" ht="22" customHeight="1">
      <c r="A65" s="372">
        <v>0</v>
      </c>
      <c r="B65" s="106"/>
      <c r="C65" s="106" t="str">
        <f t="shared" si="71"/>
        <v>aXX37</v>
      </c>
      <c r="D65" s="305">
        <f t="shared" si="4"/>
        <v>36</v>
      </c>
      <c r="E65" s="306">
        <f t="shared" si="5"/>
        <v>37</v>
      </c>
      <c r="F65" s="331">
        <f t="shared" si="6"/>
        <v>0</v>
      </c>
      <c r="G65" s="331">
        <f t="shared" si="7"/>
        <v>0</v>
      </c>
      <c r="H65" s="332">
        <f t="shared" si="8"/>
        <v>0</v>
      </c>
      <c r="I65" s="330">
        <f t="shared" si="9"/>
        <v>0</v>
      </c>
      <c r="K65" s="106"/>
      <c r="L65" s="106" t="str">
        <f t="shared" si="10"/>
        <v>aXX37</v>
      </c>
      <c r="M65" s="305">
        <f t="shared" si="11"/>
        <v>36</v>
      </c>
      <c r="N65" s="306">
        <f t="shared" si="12"/>
        <v>37</v>
      </c>
      <c r="O65" s="331">
        <f t="shared" si="13"/>
        <v>0</v>
      </c>
      <c r="P65" s="331">
        <f t="shared" si="14"/>
        <v>0</v>
      </c>
      <c r="Q65" s="332">
        <f t="shared" si="15"/>
        <v>0</v>
      </c>
      <c r="R65" s="330">
        <f t="shared" si="16"/>
        <v>0</v>
      </c>
      <c r="S65" s="156"/>
      <c r="T65" s="106"/>
      <c r="U65" s="106" t="str">
        <f t="shared" si="17"/>
        <v>aXX37</v>
      </c>
      <c r="V65" s="305">
        <f t="shared" si="18"/>
        <v>36</v>
      </c>
      <c r="W65" s="306">
        <f t="shared" si="19"/>
        <v>37</v>
      </c>
      <c r="X65" s="331">
        <f t="shared" si="20"/>
        <v>0</v>
      </c>
      <c r="Y65" s="331">
        <f t="shared" si="21"/>
        <v>0</v>
      </c>
      <c r="Z65" s="332">
        <f t="shared" si="22"/>
        <v>0</v>
      </c>
      <c r="AA65" s="330">
        <f t="shared" si="23"/>
        <v>0</v>
      </c>
      <c r="AB65" s="156"/>
      <c r="AC65" s="106"/>
      <c r="AD65" s="106"/>
      <c r="AE65" s="87">
        <f t="shared" ref="AE65:AE76" si="74">AE64+1</f>
        <v>37</v>
      </c>
      <c r="AF65" s="327">
        <f t="shared" si="24"/>
        <v>0</v>
      </c>
      <c r="AG65" s="327">
        <f t="shared" si="25"/>
        <v>0</v>
      </c>
      <c r="AH65" s="327">
        <f t="shared" si="72"/>
        <v>0</v>
      </c>
      <c r="AI65" s="398"/>
      <c r="AJ65" s="398"/>
      <c r="AK65" s="106"/>
      <c r="AL65" s="106" t="str">
        <f t="shared" si="26"/>
        <v>aXX37</v>
      </c>
      <c r="AM65" s="106"/>
      <c r="AN65" s="305">
        <f t="shared" si="27"/>
        <v>36</v>
      </c>
      <c r="AO65" s="306">
        <f t="shared" si="28"/>
        <v>37</v>
      </c>
      <c r="AP65" s="331">
        <f t="shared" si="29"/>
        <v>0</v>
      </c>
      <c r="AQ65" s="331">
        <f t="shared" si="30"/>
        <v>0</v>
      </c>
      <c r="AR65" s="332">
        <f t="shared" si="31"/>
        <v>0</v>
      </c>
      <c r="AS65" s="330">
        <f t="shared" si="32"/>
        <v>0</v>
      </c>
      <c r="AT65" s="156"/>
      <c r="AU65" s="106"/>
      <c r="AV65" s="106" t="str">
        <f t="shared" si="33"/>
        <v>aXX37</v>
      </c>
      <c r="AW65" s="305">
        <f t="shared" si="34"/>
        <v>36</v>
      </c>
      <c r="AX65" s="306">
        <f t="shared" si="35"/>
        <v>37</v>
      </c>
      <c r="AY65" s="331">
        <f t="shared" si="36"/>
        <v>0</v>
      </c>
      <c r="AZ65" s="331">
        <f t="shared" si="37"/>
        <v>0</v>
      </c>
      <c r="BA65" s="332">
        <f t="shared" si="38"/>
        <v>0</v>
      </c>
      <c r="BB65" s="330">
        <f t="shared" si="39"/>
        <v>0</v>
      </c>
      <c r="BC65" s="156"/>
      <c r="BD65" s="106"/>
      <c r="BE65" s="106" t="str">
        <f t="shared" si="40"/>
        <v>aXX37</v>
      </c>
      <c r="BF65" s="305">
        <f t="shared" si="41"/>
        <v>36</v>
      </c>
      <c r="BG65" s="306">
        <f t="shared" si="42"/>
        <v>37</v>
      </c>
      <c r="BH65" s="331">
        <f t="shared" si="43"/>
        <v>0</v>
      </c>
      <c r="BI65" s="331">
        <f t="shared" si="44"/>
        <v>0</v>
      </c>
      <c r="BJ65" s="332">
        <f t="shared" si="45"/>
        <v>0</v>
      </c>
      <c r="BK65" s="330">
        <f t="shared" si="46"/>
        <v>0</v>
      </c>
      <c r="BL65" s="156"/>
      <c r="BM65" s="106"/>
      <c r="BN65" s="87">
        <f t="shared" ref="BN65:BN76" si="75">BN64+1</f>
        <v>37</v>
      </c>
      <c r="BO65" s="327">
        <f t="shared" si="47"/>
        <v>0</v>
      </c>
      <c r="BP65" s="327">
        <f t="shared" si="48"/>
        <v>0</v>
      </c>
      <c r="BQ65" s="327">
        <f t="shared" si="73"/>
        <v>0</v>
      </c>
      <c r="BR65" s="112"/>
      <c r="BU65" s="112"/>
      <c r="BV65" s="678">
        <f t="shared" si="67"/>
        <v>37</v>
      </c>
      <c r="BW65" s="327">
        <f t="shared" si="68"/>
        <v>0</v>
      </c>
      <c r="BX65" s="327">
        <f t="shared" si="69"/>
        <v>0</v>
      </c>
      <c r="BY65" s="327">
        <f t="shared" si="70"/>
        <v>0</v>
      </c>
      <c r="BZ65" s="106"/>
      <c r="CD65" s="156">
        <f t="shared" si="49"/>
        <v>0</v>
      </c>
      <c r="CE65" s="156">
        <f t="shared" si="50"/>
        <v>0</v>
      </c>
      <c r="CF65" s="156">
        <f t="shared" si="51"/>
        <v>0</v>
      </c>
      <c r="CH65" s="156">
        <f t="shared" si="52"/>
        <v>0</v>
      </c>
      <c r="CI65" s="156">
        <f t="shared" si="53"/>
        <v>0</v>
      </c>
      <c r="CJ65" s="156">
        <f t="shared" si="54"/>
        <v>0</v>
      </c>
      <c r="CL65" s="156">
        <f t="shared" si="55"/>
        <v>0</v>
      </c>
      <c r="CM65" s="156">
        <f t="shared" si="56"/>
        <v>0</v>
      </c>
      <c r="CN65" s="156">
        <f t="shared" si="57"/>
        <v>0</v>
      </c>
      <c r="CP65" s="156">
        <f t="shared" si="58"/>
        <v>0</v>
      </c>
      <c r="CQ65" s="156">
        <f t="shared" si="59"/>
        <v>0</v>
      </c>
      <c r="CR65" s="156">
        <f t="shared" si="60"/>
        <v>0</v>
      </c>
      <c r="CT65" s="156">
        <f t="shared" si="61"/>
        <v>0</v>
      </c>
      <c r="CU65" s="156">
        <f t="shared" si="62"/>
        <v>0</v>
      </c>
      <c r="CV65" s="156">
        <f t="shared" si="63"/>
        <v>0</v>
      </c>
      <c r="CX65" s="156">
        <f t="shared" si="64"/>
        <v>0</v>
      </c>
      <c r="CY65" s="156">
        <f t="shared" si="65"/>
        <v>0</v>
      </c>
      <c r="CZ65" s="156">
        <f t="shared" si="66"/>
        <v>0</v>
      </c>
    </row>
    <row r="66" spans="1:104" ht="22" customHeight="1">
      <c r="A66" s="298">
        <f t="shared" ref="A66:A76" si="76">A65</f>
        <v>0</v>
      </c>
      <c r="B66" s="106"/>
      <c r="C66" s="106" t="str">
        <f t="shared" si="71"/>
        <v>aXX38</v>
      </c>
      <c r="D66" s="305">
        <f t="shared" si="4"/>
        <v>37</v>
      </c>
      <c r="E66" s="306">
        <f t="shared" si="5"/>
        <v>38</v>
      </c>
      <c r="F66" s="331">
        <f t="shared" si="6"/>
        <v>0</v>
      </c>
      <c r="G66" s="331">
        <f t="shared" si="7"/>
        <v>0</v>
      </c>
      <c r="H66" s="332">
        <f t="shared" si="8"/>
        <v>0</v>
      </c>
      <c r="I66" s="330">
        <f t="shared" si="9"/>
        <v>0</v>
      </c>
      <c r="K66" s="106"/>
      <c r="L66" s="106" t="str">
        <f t="shared" si="10"/>
        <v>aXX38</v>
      </c>
      <c r="M66" s="305">
        <f t="shared" si="11"/>
        <v>37</v>
      </c>
      <c r="N66" s="306">
        <f t="shared" si="12"/>
        <v>38</v>
      </c>
      <c r="O66" s="331">
        <f t="shared" si="13"/>
        <v>0</v>
      </c>
      <c r="P66" s="331">
        <f t="shared" si="14"/>
        <v>0</v>
      </c>
      <c r="Q66" s="332">
        <f t="shared" si="15"/>
        <v>0</v>
      </c>
      <c r="R66" s="330">
        <f t="shared" si="16"/>
        <v>0</v>
      </c>
      <c r="S66" s="156"/>
      <c r="T66" s="106"/>
      <c r="U66" s="106" t="str">
        <f t="shared" si="17"/>
        <v>aXX38</v>
      </c>
      <c r="V66" s="305">
        <f t="shared" si="18"/>
        <v>37</v>
      </c>
      <c r="W66" s="306">
        <f t="shared" si="19"/>
        <v>38</v>
      </c>
      <c r="X66" s="331">
        <f t="shared" si="20"/>
        <v>0</v>
      </c>
      <c r="Y66" s="331">
        <f t="shared" si="21"/>
        <v>0</v>
      </c>
      <c r="Z66" s="332">
        <f t="shared" si="22"/>
        <v>0</v>
      </c>
      <c r="AA66" s="330">
        <f t="shared" si="23"/>
        <v>0</v>
      </c>
      <c r="AB66" s="156"/>
      <c r="AC66" s="106"/>
      <c r="AD66" s="106"/>
      <c r="AE66" s="87">
        <f t="shared" si="74"/>
        <v>38</v>
      </c>
      <c r="AF66" s="327">
        <f t="shared" si="24"/>
        <v>0</v>
      </c>
      <c r="AG66" s="327">
        <f t="shared" si="25"/>
        <v>0</v>
      </c>
      <c r="AH66" s="327">
        <f t="shared" si="72"/>
        <v>0</v>
      </c>
      <c r="AI66" s="398"/>
      <c r="AJ66" s="398"/>
      <c r="AK66" s="106"/>
      <c r="AL66" s="106" t="str">
        <f t="shared" si="26"/>
        <v>aXX38</v>
      </c>
      <c r="AM66" s="106"/>
      <c r="AN66" s="305">
        <f t="shared" si="27"/>
        <v>37</v>
      </c>
      <c r="AO66" s="306">
        <f t="shared" si="28"/>
        <v>38</v>
      </c>
      <c r="AP66" s="331">
        <f t="shared" si="29"/>
        <v>0</v>
      </c>
      <c r="AQ66" s="331">
        <f t="shared" si="30"/>
        <v>0</v>
      </c>
      <c r="AR66" s="332">
        <f t="shared" si="31"/>
        <v>0</v>
      </c>
      <c r="AS66" s="330">
        <f t="shared" si="32"/>
        <v>0</v>
      </c>
      <c r="AT66" s="156"/>
      <c r="AU66" s="106"/>
      <c r="AV66" s="106" t="str">
        <f t="shared" si="33"/>
        <v>aXX38</v>
      </c>
      <c r="AW66" s="305">
        <f t="shared" si="34"/>
        <v>37</v>
      </c>
      <c r="AX66" s="306">
        <f t="shared" si="35"/>
        <v>38</v>
      </c>
      <c r="AY66" s="331">
        <f t="shared" si="36"/>
        <v>0</v>
      </c>
      <c r="AZ66" s="331">
        <f t="shared" si="37"/>
        <v>0</v>
      </c>
      <c r="BA66" s="332">
        <f t="shared" si="38"/>
        <v>0</v>
      </c>
      <c r="BB66" s="330">
        <f t="shared" si="39"/>
        <v>0</v>
      </c>
      <c r="BC66" s="156"/>
      <c r="BD66" s="106"/>
      <c r="BE66" s="106" t="str">
        <f t="shared" si="40"/>
        <v>aXX38</v>
      </c>
      <c r="BF66" s="305">
        <f t="shared" si="41"/>
        <v>37</v>
      </c>
      <c r="BG66" s="306">
        <f t="shared" si="42"/>
        <v>38</v>
      </c>
      <c r="BH66" s="331">
        <f t="shared" si="43"/>
        <v>0</v>
      </c>
      <c r="BI66" s="331">
        <f t="shared" si="44"/>
        <v>0</v>
      </c>
      <c r="BJ66" s="332">
        <f t="shared" si="45"/>
        <v>0</v>
      </c>
      <c r="BK66" s="330">
        <f t="shared" si="46"/>
        <v>0</v>
      </c>
      <c r="BL66" s="156"/>
      <c r="BM66" s="106"/>
      <c r="BN66" s="87">
        <f t="shared" si="75"/>
        <v>38</v>
      </c>
      <c r="BO66" s="327">
        <f t="shared" si="47"/>
        <v>0</v>
      </c>
      <c r="BP66" s="327">
        <f t="shared" si="48"/>
        <v>0</v>
      </c>
      <c r="BQ66" s="327">
        <f t="shared" si="73"/>
        <v>0</v>
      </c>
      <c r="BR66" s="112"/>
      <c r="BU66" s="112"/>
      <c r="BV66" s="678">
        <f t="shared" si="67"/>
        <v>38</v>
      </c>
      <c r="BW66" s="327">
        <f t="shared" si="68"/>
        <v>0</v>
      </c>
      <c r="BX66" s="327">
        <f t="shared" si="69"/>
        <v>0</v>
      </c>
      <c r="BY66" s="327">
        <f t="shared" si="70"/>
        <v>0</v>
      </c>
      <c r="BZ66" s="106"/>
      <c r="CD66" s="156">
        <f t="shared" si="49"/>
        <v>0</v>
      </c>
      <c r="CE66" s="156">
        <f t="shared" si="50"/>
        <v>0</v>
      </c>
      <c r="CF66" s="156">
        <f t="shared" si="51"/>
        <v>0</v>
      </c>
      <c r="CH66" s="156">
        <f t="shared" si="52"/>
        <v>0</v>
      </c>
      <c r="CI66" s="156">
        <f t="shared" si="53"/>
        <v>0</v>
      </c>
      <c r="CJ66" s="156">
        <f t="shared" si="54"/>
        <v>0</v>
      </c>
      <c r="CL66" s="156">
        <f t="shared" si="55"/>
        <v>0</v>
      </c>
      <c r="CM66" s="156">
        <f t="shared" si="56"/>
        <v>0</v>
      </c>
      <c r="CN66" s="156">
        <f t="shared" si="57"/>
        <v>0</v>
      </c>
      <c r="CP66" s="156">
        <f t="shared" si="58"/>
        <v>0</v>
      </c>
      <c r="CQ66" s="156">
        <f t="shared" si="59"/>
        <v>0</v>
      </c>
      <c r="CR66" s="156">
        <f t="shared" si="60"/>
        <v>0</v>
      </c>
      <c r="CT66" s="156">
        <f t="shared" si="61"/>
        <v>0</v>
      </c>
      <c r="CU66" s="156">
        <f t="shared" si="62"/>
        <v>0</v>
      </c>
      <c r="CV66" s="156">
        <f t="shared" si="63"/>
        <v>0</v>
      </c>
      <c r="CX66" s="156">
        <f t="shared" si="64"/>
        <v>0</v>
      </c>
      <c r="CY66" s="156">
        <f t="shared" si="65"/>
        <v>0</v>
      </c>
      <c r="CZ66" s="156">
        <f t="shared" si="66"/>
        <v>0</v>
      </c>
    </row>
    <row r="67" spans="1:104" ht="22" customHeight="1">
      <c r="A67" s="298">
        <f t="shared" si="76"/>
        <v>0</v>
      </c>
      <c r="B67" s="106"/>
      <c r="C67" s="106" t="str">
        <f t="shared" si="71"/>
        <v>aXX39</v>
      </c>
      <c r="D67" s="305">
        <f>IF(ISNA(VLOOKUP($C67,emp1_,RfCol_nuVers,FALSE)),0,VLOOKUP(emp1_type&amp;"xx"&amp;E67,emp1_,RfCol_nuVers,FALSE))</f>
        <v>38</v>
      </c>
      <c r="E67" s="306">
        <f t="shared" si="5"/>
        <v>39</v>
      </c>
      <c r="F67" s="331">
        <f t="shared" si="6"/>
        <v>0</v>
      </c>
      <c r="G67" s="331">
        <f t="shared" si="7"/>
        <v>0</v>
      </c>
      <c r="H67" s="332">
        <f t="shared" si="8"/>
        <v>0</v>
      </c>
      <c r="I67" s="330">
        <f t="shared" si="9"/>
        <v>0</v>
      </c>
      <c r="K67" s="106"/>
      <c r="L67" s="106" t="str">
        <f t="shared" si="10"/>
        <v>aXX39</v>
      </c>
      <c r="M67" s="305">
        <f t="shared" si="11"/>
        <v>38</v>
      </c>
      <c r="N67" s="306">
        <f t="shared" si="12"/>
        <v>39</v>
      </c>
      <c r="O67" s="331">
        <f t="shared" si="13"/>
        <v>0</v>
      </c>
      <c r="P67" s="331">
        <f t="shared" si="14"/>
        <v>0</v>
      </c>
      <c r="Q67" s="332">
        <f t="shared" si="15"/>
        <v>0</v>
      </c>
      <c r="R67" s="330">
        <f t="shared" si="16"/>
        <v>0</v>
      </c>
      <c r="S67" s="156"/>
      <c r="T67" s="106"/>
      <c r="U67" s="106" t="str">
        <f t="shared" si="17"/>
        <v>aXX39</v>
      </c>
      <c r="V67" s="305">
        <f t="shared" si="18"/>
        <v>38</v>
      </c>
      <c r="W67" s="306">
        <f t="shared" si="19"/>
        <v>39</v>
      </c>
      <c r="X67" s="331">
        <f t="shared" si="20"/>
        <v>0</v>
      </c>
      <c r="Y67" s="331">
        <f t="shared" si="21"/>
        <v>0</v>
      </c>
      <c r="Z67" s="332">
        <f t="shared" si="22"/>
        <v>0</v>
      </c>
      <c r="AA67" s="330">
        <f t="shared" si="23"/>
        <v>0</v>
      </c>
      <c r="AB67" s="156"/>
      <c r="AC67" s="106"/>
      <c r="AD67" s="106"/>
      <c r="AE67" s="87">
        <f t="shared" si="74"/>
        <v>39</v>
      </c>
      <c r="AF67" s="327">
        <f t="shared" si="24"/>
        <v>0</v>
      </c>
      <c r="AG67" s="327">
        <f t="shared" si="25"/>
        <v>0</v>
      </c>
      <c r="AH67" s="327">
        <f t="shared" si="72"/>
        <v>0</v>
      </c>
      <c r="AI67" s="398"/>
      <c r="AJ67" s="398"/>
      <c r="AK67" s="106"/>
      <c r="AL67" s="106" t="str">
        <f t="shared" si="26"/>
        <v>aXX39</v>
      </c>
      <c r="AM67" s="106"/>
      <c r="AN67" s="305">
        <f t="shared" si="27"/>
        <v>38</v>
      </c>
      <c r="AO67" s="306">
        <f t="shared" si="28"/>
        <v>39</v>
      </c>
      <c r="AP67" s="331">
        <f t="shared" si="29"/>
        <v>0</v>
      </c>
      <c r="AQ67" s="331">
        <f t="shared" si="30"/>
        <v>0</v>
      </c>
      <c r="AR67" s="332">
        <f t="shared" si="31"/>
        <v>0</v>
      </c>
      <c r="AS67" s="330">
        <f t="shared" si="32"/>
        <v>0</v>
      </c>
      <c r="AT67" s="156"/>
      <c r="AU67" s="106"/>
      <c r="AV67" s="106" t="str">
        <f t="shared" si="33"/>
        <v>aXX39</v>
      </c>
      <c r="AW67" s="305">
        <f t="shared" si="34"/>
        <v>38</v>
      </c>
      <c r="AX67" s="306">
        <f t="shared" si="35"/>
        <v>39</v>
      </c>
      <c r="AY67" s="331">
        <f t="shared" si="36"/>
        <v>0</v>
      </c>
      <c r="AZ67" s="331">
        <f t="shared" si="37"/>
        <v>0</v>
      </c>
      <c r="BA67" s="332">
        <f t="shared" si="38"/>
        <v>0</v>
      </c>
      <c r="BB67" s="330">
        <f t="shared" si="39"/>
        <v>0</v>
      </c>
      <c r="BC67" s="156"/>
      <c r="BD67" s="106"/>
      <c r="BE67" s="106" t="str">
        <f t="shared" si="40"/>
        <v>aXX39</v>
      </c>
      <c r="BF67" s="305">
        <f t="shared" si="41"/>
        <v>38</v>
      </c>
      <c r="BG67" s="306">
        <f t="shared" si="42"/>
        <v>39</v>
      </c>
      <c r="BH67" s="331">
        <f t="shared" si="43"/>
        <v>0</v>
      </c>
      <c r="BI67" s="331">
        <f t="shared" si="44"/>
        <v>0</v>
      </c>
      <c r="BJ67" s="332">
        <f t="shared" si="45"/>
        <v>0</v>
      </c>
      <c r="BK67" s="330">
        <f t="shared" si="46"/>
        <v>0</v>
      </c>
      <c r="BL67" s="156"/>
      <c r="BM67" s="106"/>
      <c r="BN67" s="87">
        <f t="shared" si="75"/>
        <v>39</v>
      </c>
      <c r="BO67" s="327">
        <f t="shared" si="47"/>
        <v>0</v>
      </c>
      <c r="BP67" s="327">
        <f t="shared" si="48"/>
        <v>0</v>
      </c>
      <c r="BQ67" s="327">
        <f t="shared" si="73"/>
        <v>0</v>
      </c>
      <c r="BR67" s="112"/>
      <c r="BU67" s="112"/>
      <c r="BV67" s="678">
        <f t="shared" si="67"/>
        <v>39</v>
      </c>
      <c r="BW67" s="327">
        <f t="shared" si="68"/>
        <v>0</v>
      </c>
      <c r="BX67" s="327">
        <f t="shared" si="69"/>
        <v>0</v>
      </c>
      <c r="BY67" s="327">
        <f t="shared" si="70"/>
        <v>0</v>
      </c>
      <c r="BZ67" s="106"/>
      <c r="CD67" s="156">
        <f t="shared" si="49"/>
        <v>0</v>
      </c>
      <c r="CE67" s="156">
        <f t="shared" si="50"/>
        <v>0</v>
      </c>
      <c r="CF67" s="156">
        <f t="shared" si="51"/>
        <v>0</v>
      </c>
      <c r="CH67" s="156">
        <f t="shared" si="52"/>
        <v>0</v>
      </c>
      <c r="CI67" s="156">
        <f t="shared" si="53"/>
        <v>0</v>
      </c>
      <c r="CJ67" s="156">
        <f t="shared" si="54"/>
        <v>0</v>
      </c>
      <c r="CL67" s="156">
        <f t="shared" si="55"/>
        <v>0</v>
      </c>
      <c r="CM67" s="156">
        <f t="shared" si="56"/>
        <v>0</v>
      </c>
      <c r="CN67" s="156">
        <f t="shared" si="57"/>
        <v>0</v>
      </c>
      <c r="CP67" s="156">
        <f t="shared" si="58"/>
        <v>0</v>
      </c>
      <c r="CQ67" s="156">
        <f t="shared" si="59"/>
        <v>0</v>
      </c>
      <c r="CR67" s="156">
        <f t="shared" si="60"/>
        <v>0</v>
      </c>
      <c r="CT67" s="156">
        <f t="shared" si="61"/>
        <v>0</v>
      </c>
      <c r="CU67" s="156">
        <f t="shared" si="62"/>
        <v>0</v>
      </c>
      <c r="CV67" s="156">
        <f t="shared" si="63"/>
        <v>0</v>
      </c>
      <c r="CX67" s="156">
        <f t="shared" si="64"/>
        <v>0</v>
      </c>
      <c r="CY67" s="156">
        <f t="shared" si="65"/>
        <v>0</v>
      </c>
      <c r="CZ67" s="156">
        <f t="shared" si="66"/>
        <v>0</v>
      </c>
    </row>
    <row r="68" spans="1:104" ht="22" customHeight="1">
      <c r="A68" s="298">
        <f t="shared" si="76"/>
        <v>0</v>
      </c>
      <c r="B68" s="106"/>
      <c r="C68" s="106" t="str">
        <f t="shared" si="71"/>
        <v>aXX40</v>
      </c>
      <c r="D68" s="305">
        <f>IF(ISNA(VLOOKUP($C68,emp1_,RfCol_nuVers,FALSE)),0,VLOOKUP(emp1_type&amp;"xx"&amp;E68,emp1_,RfCol_nuVers,FALSE))</f>
        <v>39</v>
      </c>
      <c r="E68" s="306">
        <f t="shared" si="5"/>
        <v>40</v>
      </c>
      <c r="F68" s="331">
        <f t="shared" si="6"/>
        <v>0</v>
      </c>
      <c r="G68" s="331">
        <f t="shared" si="7"/>
        <v>0</v>
      </c>
      <c r="H68" s="332">
        <f t="shared" si="8"/>
        <v>0</v>
      </c>
      <c r="I68" s="330">
        <f t="shared" si="9"/>
        <v>0</v>
      </c>
      <c r="K68" s="106"/>
      <c r="L68" s="106" t="str">
        <f t="shared" si="10"/>
        <v>aXX40</v>
      </c>
      <c r="M68" s="305">
        <f t="shared" si="11"/>
        <v>39</v>
      </c>
      <c r="N68" s="306">
        <f t="shared" si="12"/>
        <v>40</v>
      </c>
      <c r="O68" s="331">
        <f t="shared" si="13"/>
        <v>0</v>
      </c>
      <c r="P68" s="331">
        <f t="shared" si="14"/>
        <v>0</v>
      </c>
      <c r="Q68" s="332">
        <f t="shared" si="15"/>
        <v>0</v>
      </c>
      <c r="R68" s="330">
        <f t="shared" si="16"/>
        <v>0</v>
      </c>
      <c r="S68" s="156"/>
      <c r="T68" s="106"/>
      <c r="U68" s="106" t="str">
        <f t="shared" si="17"/>
        <v>aXX40</v>
      </c>
      <c r="V68" s="305">
        <f t="shared" si="18"/>
        <v>39</v>
      </c>
      <c r="W68" s="306">
        <f t="shared" si="19"/>
        <v>40</v>
      </c>
      <c r="X68" s="331">
        <f t="shared" si="20"/>
        <v>0</v>
      </c>
      <c r="Y68" s="331">
        <f t="shared" si="21"/>
        <v>0</v>
      </c>
      <c r="Z68" s="332">
        <f t="shared" si="22"/>
        <v>0</v>
      </c>
      <c r="AA68" s="330">
        <f t="shared" si="23"/>
        <v>0</v>
      </c>
      <c r="AB68" s="156"/>
      <c r="AC68" s="106"/>
      <c r="AD68" s="106"/>
      <c r="AE68" s="87">
        <f t="shared" si="74"/>
        <v>40</v>
      </c>
      <c r="AF68" s="327">
        <f t="shared" si="24"/>
        <v>0</v>
      </c>
      <c r="AG68" s="327">
        <f t="shared" si="25"/>
        <v>0</v>
      </c>
      <c r="AH68" s="327">
        <f t="shared" si="72"/>
        <v>0</v>
      </c>
      <c r="AI68" s="398"/>
      <c r="AJ68" s="398"/>
      <c r="AK68" s="106"/>
      <c r="AL68" s="106" t="str">
        <f t="shared" si="26"/>
        <v>aXX40</v>
      </c>
      <c r="AM68" s="106"/>
      <c r="AN68" s="305">
        <f t="shared" si="27"/>
        <v>39</v>
      </c>
      <c r="AO68" s="306">
        <f t="shared" si="28"/>
        <v>40</v>
      </c>
      <c r="AP68" s="331">
        <f t="shared" si="29"/>
        <v>0</v>
      </c>
      <c r="AQ68" s="331">
        <f t="shared" si="30"/>
        <v>0</v>
      </c>
      <c r="AR68" s="332">
        <f t="shared" si="31"/>
        <v>0</v>
      </c>
      <c r="AS68" s="330">
        <f t="shared" si="32"/>
        <v>0</v>
      </c>
      <c r="AT68" s="156"/>
      <c r="AU68" s="106"/>
      <c r="AV68" s="106" t="str">
        <f t="shared" si="33"/>
        <v>aXX40</v>
      </c>
      <c r="AW68" s="305">
        <f t="shared" si="34"/>
        <v>39</v>
      </c>
      <c r="AX68" s="306">
        <f t="shared" si="35"/>
        <v>40</v>
      </c>
      <c r="AY68" s="331">
        <f t="shared" si="36"/>
        <v>0</v>
      </c>
      <c r="AZ68" s="331">
        <f t="shared" si="37"/>
        <v>0</v>
      </c>
      <c r="BA68" s="332">
        <f t="shared" si="38"/>
        <v>0</v>
      </c>
      <c r="BB68" s="330">
        <f t="shared" si="39"/>
        <v>0</v>
      </c>
      <c r="BC68" s="156"/>
      <c r="BD68" s="106"/>
      <c r="BE68" s="106" t="str">
        <f t="shared" si="40"/>
        <v>aXX40</v>
      </c>
      <c r="BF68" s="305">
        <f t="shared" si="41"/>
        <v>39</v>
      </c>
      <c r="BG68" s="306">
        <f t="shared" si="42"/>
        <v>40</v>
      </c>
      <c r="BH68" s="331">
        <f t="shared" si="43"/>
        <v>0</v>
      </c>
      <c r="BI68" s="331">
        <f t="shared" si="44"/>
        <v>0</v>
      </c>
      <c r="BJ68" s="332">
        <f t="shared" si="45"/>
        <v>0</v>
      </c>
      <c r="BK68" s="330">
        <f t="shared" si="46"/>
        <v>0</v>
      </c>
      <c r="BL68" s="156"/>
      <c r="BM68" s="106"/>
      <c r="BN68" s="87">
        <f t="shared" si="75"/>
        <v>40</v>
      </c>
      <c r="BO68" s="327">
        <f t="shared" si="47"/>
        <v>0</v>
      </c>
      <c r="BP68" s="327">
        <f t="shared" si="48"/>
        <v>0</v>
      </c>
      <c r="BQ68" s="327">
        <f t="shared" si="73"/>
        <v>0</v>
      </c>
      <c r="BR68" s="112"/>
      <c r="BU68" s="112"/>
      <c r="BV68" s="678">
        <f t="shared" si="67"/>
        <v>40</v>
      </c>
      <c r="BW68" s="327">
        <f t="shared" si="68"/>
        <v>0</v>
      </c>
      <c r="BX68" s="327">
        <f t="shared" si="69"/>
        <v>0</v>
      </c>
      <c r="BY68" s="327">
        <f t="shared" si="70"/>
        <v>0</v>
      </c>
      <c r="BZ68" s="106"/>
      <c r="CD68" s="156">
        <f t="shared" si="49"/>
        <v>0</v>
      </c>
      <c r="CE68" s="156">
        <f t="shared" si="50"/>
        <v>0</v>
      </c>
      <c r="CF68" s="156">
        <f t="shared" si="51"/>
        <v>0</v>
      </c>
      <c r="CH68" s="156">
        <f t="shared" si="52"/>
        <v>0</v>
      </c>
      <c r="CI68" s="156">
        <f t="shared" si="53"/>
        <v>0</v>
      </c>
      <c r="CJ68" s="156">
        <f t="shared" si="54"/>
        <v>0</v>
      </c>
      <c r="CL68" s="156">
        <f t="shared" si="55"/>
        <v>0</v>
      </c>
      <c r="CM68" s="156">
        <f t="shared" si="56"/>
        <v>0</v>
      </c>
      <c r="CN68" s="156">
        <f t="shared" si="57"/>
        <v>0</v>
      </c>
      <c r="CP68" s="156">
        <f t="shared" si="58"/>
        <v>0</v>
      </c>
      <c r="CQ68" s="156">
        <f t="shared" si="59"/>
        <v>0</v>
      </c>
      <c r="CR68" s="156">
        <f t="shared" si="60"/>
        <v>0</v>
      </c>
      <c r="CT68" s="156">
        <f t="shared" si="61"/>
        <v>0</v>
      </c>
      <c r="CU68" s="156">
        <f t="shared" si="62"/>
        <v>0</v>
      </c>
      <c r="CV68" s="156">
        <f t="shared" si="63"/>
        <v>0</v>
      </c>
      <c r="CX68" s="156">
        <f t="shared" si="64"/>
        <v>0</v>
      </c>
      <c r="CY68" s="156">
        <f t="shared" si="65"/>
        <v>0</v>
      </c>
      <c r="CZ68" s="156">
        <f t="shared" si="66"/>
        <v>0</v>
      </c>
    </row>
    <row r="69" spans="1:104" ht="22" customHeight="1">
      <c r="A69" s="298">
        <f t="shared" si="76"/>
        <v>0</v>
      </c>
      <c r="B69" s="106"/>
      <c r="C69" s="106" t="str">
        <f t="shared" si="71"/>
        <v>aXX41</v>
      </c>
      <c r="D69" s="305">
        <f t="shared" si="4"/>
        <v>40</v>
      </c>
      <c r="E69" s="306">
        <f t="shared" si="5"/>
        <v>41</v>
      </c>
      <c r="F69" s="331">
        <f t="shared" si="6"/>
        <v>0</v>
      </c>
      <c r="G69" s="331">
        <f t="shared" si="7"/>
        <v>0</v>
      </c>
      <c r="H69" s="332">
        <f t="shared" si="8"/>
        <v>0</v>
      </c>
      <c r="I69" s="330">
        <f t="shared" si="9"/>
        <v>0</v>
      </c>
      <c r="K69" s="106"/>
      <c r="L69" s="106" t="str">
        <f t="shared" si="10"/>
        <v>aXX41</v>
      </c>
      <c r="M69" s="305">
        <f t="shared" si="11"/>
        <v>40</v>
      </c>
      <c r="N69" s="306">
        <f t="shared" si="12"/>
        <v>41</v>
      </c>
      <c r="O69" s="331">
        <f t="shared" si="13"/>
        <v>0</v>
      </c>
      <c r="P69" s="331">
        <f t="shared" si="14"/>
        <v>0</v>
      </c>
      <c r="Q69" s="332">
        <f t="shared" si="15"/>
        <v>0</v>
      </c>
      <c r="R69" s="330">
        <f t="shared" si="16"/>
        <v>0</v>
      </c>
      <c r="S69" s="156"/>
      <c r="T69" s="106"/>
      <c r="U69" s="106" t="str">
        <f t="shared" si="17"/>
        <v>aXX41</v>
      </c>
      <c r="V69" s="305">
        <f t="shared" si="18"/>
        <v>40</v>
      </c>
      <c r="W69" s="306">
        <f t="shared" si="19"/>
        <v>41</v>
      </c>
      <c r="X69" s="331">
        <f t="shared" si="20"/>
        <v>0</v>
      </c>
      <c r="Y69" s="331">
        <f t="shared" si="21"/>
        <v>0</v>
      </c>
      <c r="Z69" s="332">
        <f t="shared" si="22"/>
        <v>0</v>
      </c>
      <c r="AA69" s="330">
        <f t="shared" si="23"/>
        <v>0</v>
      </c>
      <c r="AB69" s="156"/>
      <c r="AC69" s="106"/>
      <c r="AD69" s="106"/>
      <c r="AE69" s="87">
        <f t="shared" si="74"/>
        <v>41</v>
      </c>
      <c r="AF69" s="327">
        <f t="shared" si="24"/>
        <v>0</v>
      </c>
      <c r="AG69" s="327">
        <f t="shared" si="25"/>
        <v>0</v>
      </c>
      <c r="AH69" s="327">
        <f t="shared" si="72"/>
        <v>0</v>
      </c>
      <c r="AI69" s="398"/>
      <c r="AJ69" s="398"/>
      <c r="AK69" s="106"/>
      <c r="AL69" s="106" t="str">
        <f t="shared" si="26"/>
        <v>aXX41</v>
      </c>
      <c r="AM69" s="106"/>
      <c r="AN69" s="305">
        <f t="shared" si="27"/>
        <v>40</v>
      </c>
      <c r="AO69" s="306">
        <f t="shared" si="28"/>
        <v>41</v>
      </c>
      <c r="AP69" s="331">
        <f t="shared" si="29"/>
        <v>0</v>
      </c>
      <c r="AQ69" s="331">
        <f t="shared" si="30"/>
        <v>0</v>
      </c>
      <c r="AR69" s="332">
        <f t="shared" si="31"/>
        <v>0</v>
      </c>
      <c r="AS69" s="330">
        <f t="shared" si="32"/>
        <v>0</v>
      </c>
      <c r="AT69" s="156"/>
      <c r="AU69" s="106"/>
      <c r="AV69" s="106" t="str">
        <f t="shared" si="33"/>
        <v>aXX41</v>
      </c>
      <c r="AW69" s="305">
        <f t="shared" si="34"/>
        <v>40</v>
      </c>
      <c r="AX69" s="306">
        <f t="shared" si="35"/>
        <v>41</v>
      </c>
      <c r="AY69" s="331">
        <f t="shared" si="36"/>
        <v>0</v>
      </c>
      <c r="AZ69" s="331">
        <f t="shared" si="37"/>
        <v>0</v>
      </c>
      <c r="BA69" s="332">
        <f t="shared" si="38"/>
        <v>0</v>
      </c>
      <c r="BB69" s="330">
        <f t="shared" si="39"/>
        <v>0</v>
      </c>
      <c r="BC69" s="156"/>
      <c r="BD69" s="106"/>
      <c r="BE69" s="106" t="str">
        <f t="shared" si="40"/>
        <v>aXX41</v>
      </c>
      <c r="BF69" s="305">
        <f t="shared" si="41"/>
        <v>40</v>
      </c>
      <c r="BG69" s="306">
        <f t="shared" si="42"/>
        <v>41</v>
      </c>
      <c r="BH69" s="331">
        <f t="shared" si="43"/>
        <v>0</v>
      </c>
      <c r="BI69" s="331">
        <f t="shared" si="44"/>
        <v>0</v>
      </c>
      <c r="BJ69" s="332">
        <f t="shared" si="45"/>
        <v>0</v>
      </c>
      <c r="BK69" s="330">
        <f t="shared" si="46"/>
        <v>0</v>
      </c>
      <c r="BL69" s="156"/>
      <c r="BM69" s="106"/>
      <c r="BN69" s="87">
        <f t="shared" si="75"/>
        <v>41</v>
      </c>
      <c r="BO69" s="327">
        <f t="shared" si="47"/>
        <v>0</v>
      </c>
      <c r="BP69" s="327">
        <f t="shared" si="48"/>
        <v>0</v>
      </c>
      <c r="BQ69" s="327">
        <f t="shared" si="73"/>
        <v>0</v>
      </c>
      <c r="BR69" s="112"/>
      <c r="BU69" s="112"/>
      <c r="BV69" s="678">
        <f t="shared" si="67"/>
        <v>41</v>
      </c>
      <c r="BW69" s="327">
        <f t="shared" si="68"/>
        <v>0</v>
      </c>
      <c r="BX69" s="327">
        <f t="shared" si="69"/>
        <v>0</v>
      </c>
      <c r="BY69" s="327">
        <f t="shared" si="70"/>
        <v>0</v>
      </c>
      <c r="BZ69" s="106"/>
      <c r="CD69" s="156">
        <f t="shared" si="49"/>
        <v>0</v>
      </c>
      <c r="CE69" s="156">
        <f t="shared" si="50"/>
        <v>0</v>
      </c>
      <c r="CF69" s="156">
        <f t="shared" si="51"/>
        <v>0</v>
      </c>
      <c r="CH69" s="156">
        <f t="shared" si="52"/>
        <v>0</v>
      </c>
      <c r="CI69" s="156">
        <f t="shared" si="53"/>
        <v>0</v>
      </c>
      <c r="CJ69" s="156">
        <f t="shared" si="54"/>
        <v>0</v>
      </c>
      <c r="CL69" s="156">
        <f t="shared" si="55"/>
        <v>0</v>
      </c>
      <c r="CM69" s="156">
        <f t="shared" si="56"/>
        <v>0</v>
      </c>
      <c r="CN69" s="156">
        <f t="shared" si="57"/>
        <v>0</v>
      </c>
      <c r="CP69" s="156">
        <f t="shared" si="58"/>
        <v>0</v>
      </c>
      <c r="CQ69" s="156">
        <f t="shared" si="59"/>
        <v>0</v>
      </c>
      <c r="CR69" s="156">
        <f t="shared" si="60"/>
        <v>0</v>
      </c>
      <c r="CT69" s="156">
        <f t="shared" si="61"/>
        <v>0</v>
      </c>
      <c r="CU69" s="156">
        <f t="shared" si="62"/>
        <v>0</v>
      </c>
      <c r="CV69" s="156">
        <f t="shared" si="63"/>
        <v>0</v>
      </c>
      <c r="CX69" s="156">
        <f t="shared" si="64"/>
        <v>0</v>
      </c>
      <c r="CY69" s="156">
        <f t="shared" si="65"/>
        <v>0</v>
      </c>
      <c r="CZ69" s="156">
        <f t="shared" si="66"/>
        <v>0</v>
      </c>
    </row>
    <row r="70" spans="1:104" ht="22" customHeight="1">
      <c r="A70" s="298">
        <f t="shared" si="76"/>
        <v>0</v>
      </c>
      <c r="B70" s="106"/>
      <c r="C70" s="106" t="str">
        <f t="shared" si="71"/>
        <v>aXX42</v>
      </c>
      <c r="D70" s="305">
        <f t="shared" si="4"/>
        <v>41</v>
      </c>
      <c r="E70" s="306">
        <f t="shared" si="5"/>
        <v>42</v>
      </c>
      <c r="F70" s="331">
        <f t="shared" si="6"/>
        <v>0</v>
      </c>
      <c r="G70" s="331">
        <f t="shared" si="7"/>
        <v>0</v>
      </c>
      <c r="H70" s="332">
        <f t="shared" si="8"/>
        <v>0</v>
      </c>
      <c r="I70" s="330">
        <f t="shared" si="9"/>
        <v>0</v>
      </c>
      <c r="K70" s="106"/>
      <c r="L70" s="106" t="str">
        <f t="shared" si="10"/>
        <v>aXX42</v>
      </c>
      <c r="M70" s="305">
        <f t="shared" si="11"/>
        <v>41</v>
      </c>
      <c r="N70" s="306">
        <f t="shared" si="12"/>
        <v>42</v>
      </c>
      <c r="O70" s="331">
        <f t="shared" si="13"/>
        <v>0</v>
      </c>
      <c r="P70" s="331">
        <f t="shared" si="14"/>
        <v>0</v>
      </c>
      <c r="Q70" s="332">
        <f t="shared" si="15"/>
        <v>0</v>
      </c>
      <c r="R70" s="330">
        <f t="shared" si="16"/>
        <v>0</v>
      </c>
      <c r="S70" s="156"/>
      <c r="T70" s="106"/>
      <c r="U70" s="106" t="str">
        <f t="shared" si="17"/>
        <v>aXX42</v>
      </c>
      <c r="V70" s="305">
        <f t="shared" si="18"/>
        <v>41</v>
      </c>
      <c r="W70" s="306">
        <f t="shared" si="19"/>
        <v>42</v>
      </c>
      <c r="X70" s="331">
        <f t="shared" si="20"/>
        <v>0</v>
      </c>
      <c r="Y70" s="331">
        <f t="shared" si="21"/>
        <v>0</v>
      </c>
      <c r="Z70" s="332">
        <f t="shared" si="22"/>
        <v>0</v>
      </c>
      <c r="AA70" s="330">
        <f t="shared" si="23"/>
        <v>0</v>
      </c>
      <c r="AB70" s="156"/>
      <c r="AC70" s="106"/>
      <c r="AD70" s="106"/>
      <c r="AE70" s="87">
        <f t="shared" si="74"/>
        <v>42</v>
      </c>
      <c r="AF70" s="327">
        <f t="shared" si="24"/>
        <v>0</v>
      </c>
      <c r="AG70" s="327">
        <f t="shared" si="25"/>
        <v>0</v>
      </c>
      <c r="AH70" s="327">
        <f t="shared" si="72"/>
        <v>0</v>
      </c>
      <c r="AI70" s="398"/>
      <c r="AJ70" s="398"/>
      <c r="AK70" s="106"/>
      <c r="AL70" s="106" t="str">
        <f t="shared" si="26"/>
        <v>aXX42</v>
      </c>
      <c r="AM70" s="106"/>
      <c r="AN70" s="305">
        <f t="shared" si="27"/>
        <v>41</v>
      </c>
      <c r="AO70" s="306">
        <f t="shared" si="28"/>
        <v>42</v>
      </c>
      <c r="AP70" s="331">
        <f t="shared" si="29"/>
        <v>0</v>
      </c>
      <c r="AQ70" s="331">
        <f t="shared" si="30"/>
        <v>0</v>
      </c>
      <c r="AR70" s="332">
        <f t="shared" si="31"/>
        <v>0</v>
      </c>
      <c r="AS70" s="330">
        <f t="shared" si="32"/>
        <v>0</v>
      </c>
      <c r="AT70" s="156"/>
      <c r="AU70" s="106"/>
      <c r="AV70" s="106" t="str">
        <f t="shared" si="33"/>
        <v>aXX42</v>
      </c>
      <c r="AW70" s="305">
        <f t="shared" si="34"/>
        <v>41</v>
      </c>
      <c r="AX70" s="306">
        <f t="shared" si="35"/>
        <v>42</v>
      </c>
      <c r="AY70" s="331">
        <f t="shared" si="36"/>
        <v>0</v>
      </c>
      <c r="AZ70" s="331">
        <f t="shared" si="37"/>
        <v>0</v>
      </c>
      <c r="BA70" s="332">
        <f t="shared" si="38"/>
        <v>0</v>
      </c>
      <c r="BB70" s="330">
        <f t="shared" si="39"/>
        <v>0</v>
      </c>
      <c r="BC70" s="156"/>
      <c r="BD70" s="106"/>
      <c r="BE70" s="106" t="str">
        <f t="shared" si="40"/>
        <v>aXX42</v>
      </c>
      <c r="BF70" s="305">
        <f t="shared" si="41"/>
        <v>41</v>
      </c>
      <c r="BG70" s="306">
        <f t="shared" si="42"/>
        <v>42</v>
      </c>
      <c r="BH70" s="331">
        <f t="shared" si="43"/>
        <v>0</v>
      </c>
      <c r="BI70" s="331">
        <f t="shared" si="44"/>
        <v>0</v>
      </c>
      <c r="BJ70" s="332">
        <f t="shared" si="45"/>
        <v>0</v>
      </c>
      <c r="BK70" s="330">
        <f t="shared" si="46"/>
        <v>0</v>
      </c>
      <c r="BL70" s="156"/>
      <c r="BM70" s="106"/>
      <c r="BN70" s="87">
        <f t="shared" si="75"/>
        <v>42</v>
      </c>
      <c r="BO70" s="327">
        <f t="shared" si="47"/>
        <v>0</v>
      </c>
      <c r="BP70" s="327">
        <f t="shared" si="48"/>
        <v>0</v>
      </c>
      <c r="BQ70" s="327">
        <f t="shared" si="73"/>
        <v>0</v>
      </c>
      <c r="BR70" s="112"/>
      <c r="BU70" s="112"/>
      <c r="BV70" s="678">
        <f t="shared" si="67"/>
        <v>42</v>
      </c>
      <c r="BW70" s="327">
        <f t="shared" si="68"/>
        <v>0</v>
      </c>
      <c r="BX70" s="327">
        <f t="shared" si="69"/>
        <v>0</v>
      </c>
      <c r="BY70" s="327">
        <f t="shared" si="70"/>
        <v>0</v>
      </c>
      <c r="BZ70" s="106"/>
      <c r="CD70" s="156">
        <f t="shared" si="49"/>
        <v>0</v>
      </c>
      <c r="CE70" s="156">
        <f t="shared" si="50"/>
        <v>0</v>
      </c>
      <c r="CF70" s="156">
        <f t="shared" si="51"/>
        <v>0</v>
      </c>
      <c r="CH70" s="156">
        <f t="shared" si="52"/>
        <v>0</v>
      </c>
      <c r="CI70" s="156">
        <f t="shared" si="53"/>
        <v>0</v>
      </c>
      <c r="CJ70" s="156">
        <f t="shared" si="54"/>
        <v>0</v>
      </c>
      <c r="CL70" s="156">
        <f t="shared" si="55"/>
        <v>0</v>
      </c>
      <c r="CM70" s="156">
        <f t="shared" si="56"/>
        <v>0</v>
      </c>
      <c r="CN70" s="156">
        <f t="shared" si="57"/>
        <v>0</v>
      </c>
      <c r="CP70" s="156">
        <f t="shared" si="58"/>
        <v>0</v>
      </c>
      <c r="CQ70" s="156">
        <f t="shared" si="59"/>
        <v>0</v>
      </c>
      <c r="CR70" s="156">
        <f t="shared" si="60"/>
        <v>0</v>
      </c>
      <c r="CT70" s="156">
        <f t="shared" si="61"/>
        <v>0</v>
      </c>
      <c r="CU70" s="156">
        <f t="shared" si="62"/>
        <v>0</v>
      </c>
      <c r="CV70" s="156">
        <f t="shared" si="63"/>
        <v>0</v>
      </c>
      <c r="CX70" s="156">
        <f t="shared" si="64"/>
        <v>0</v>
      </c>
      <c r="CY70" s="156">
        <f t="shared" si="65"/>
        <v>0</v>
      </c>
      <c r="CZ70" s="156">
        <f t="shared" si="66"/>
        <v>0</v>
      </c>
    </row>
    <row r="71" spans="1:104" ht="22" customHeight="1">
      <c r="A71" s="298">
        <f t="shared" si="76"/>
        <v>0</v>
      </c>
      <c r="B71" s="106"/>
      <c r="C71" s="106" t="str">
        <f t="shared" si="71"/>
        <v>aXX43</v>
      </c>
      <c r="D71" s="305">
        <f t="shared" si="4"/>
        <v>42</v>
      </c>
      <c r="E71" s="306">
        <f t="shared" si="5"/>
        <v>43</v>
      </c>
      <c r="F71" s="331">
        <f t="shared" si="6"/>
        <v>0</v>
      </c>
      <c r="G71" s="331">
        <f t="shared" si="7"/>
        <v>0</v>
      </c>
      <c r="H71" s="332">
        <f t="shared" si="8"/>
        <v>0</v>
      </c>
      <c r="I71" s="330">
        <f t="shared" si="9"/>
        <v>0</v>
      </c>
      <c r="K71" s="106"/>
      <c r="L71" s="106" t="str">
        <f t="shared" si="10"/>
        <v>aXX43</v>
      </c>
      <c r="M71" s="305">
        <f t="shared" si="11"/>
        <v>42</v>
      </c>
      <c r="N71" s="306">
        <f t="shared" si="12"/>
        <v>43</v>
      </c>
      <c r="O71" s="331">
        <f t="shared" si="13"/>
        <v>0</v>
      </c>
      <c r="P71" s="331">
        <f t="shared" si="14"/>
        <v>0</v>
      </c>
      <c r="Q71" s="332">
        <f t="shared" si="15"/>
        <v>0</v>
      </c>
      <c r="R71" s="330">
        <f t="shared" si="16"/>
        <v>0</v>
      </c>
      <c r="S71" s="156"/>
      <c r="T71" s="106"/>
      <c r="U71" s="106" t="str">
        <f t="shared" si="17"/>
        <v>aXX43</v>
      </c>
      <c r="V71" s="305">
        <f t="shared" si="18"/>
        <v>42</v>
      </c>
      <c r="W71" s="306">
        <f t="shared" si="19"/>
        <v>43</v>
      </c>
      <c r="X71" s="331">
        <f t="shared" si="20"/>
        <v>0</v>
      </c>
      <c r="Y71" s="331">
        <f t="shared" si="21"/>
        <v>0</v>
      </c>
      <c r="Z71" s="332">
        <f t="shared" si="22"/>
        <v>0</v>
      </c>
      <c r="AA71" s="330">
        <f t="shared" si="23"/>
        <v>0</v>
      </c>
      <c r="AB71" s="156"/>
      <c r="AC71" s="106"/>
      <c r="AD71" s="106"/>
      <c r="AE71" s="87">
        <f t="shared" si="74"/>
        <v>43</v>
      </c>
      <c r="AF71" s="327">
        <f t="shared" si="24"/>
        <v>0</v>
      </c>
      <c r="AG71" s="327">
        <f t="shared" si="25"/>
        <v>0</v>
      </c>
      <c r="AH71" s="327">
        <f t="shared" si="72"/>
        <v>0</v>
      </c>
      <c r="AI71" s="398"/>
      <c r="AJ71" s="398"/>
      <c r="AK71" s="106"/>
      <c r="AL71" s="106" t="str">
        <f t="shared" si="26"/>
        <v>aXX43</v>
      </c>
      <c r="AM71" s="106"/>
      <c r="AN71" s="305">
        <f t="shared" si="27"/>
        <v>42</v>
      </c>
      <c r="AO71" s="306">
        <f t="shared" si="28"/>
        <v>43</v>
      </c>
      <c r="AP71" s="331">
        <f t="shared" si="29"/>
        <v>0</v>
      </c>
      <c r="AQ71" s="331">
        <f t="shared" si="30"/>
        <v>0</v>
      </c>
      <c r="AR71" s="332">
        <f t="shared" si="31"/>
        <v>0</v>
      </c>
      <c r="AS71" s="330">
        <f t="shared" si="32"/>
        <v>0</v>
      </c>
      <c r="AT71" s="156"/>
      <c r="AU71" s="106"/>
      <c r="AV71" s="106" t="str">
        <f t="shared" si="33"/>
        <v>aXX43</v>
      </c>
      <c r="AW71" s="305">
        <f t="shared" si="34"/>
        <v>42</v>
      </c>
      <c r="AX71" s="306">
        <f t="shared" si="35"/>
        <v>43</v>
      </c>
      <c r="AY71" s="331">
        <f t="shared" si="36"/>
        <v>0</v>
      </c>
      <c r="AZ71" s="331">
        <f t="shared" si="37"/>
        <v>0</v>
      </c>
      <c r="BA71" s="332">
        <f t="shared" si="38"/>
        <v>0</v>
      </c>
      <c r="BB71" s="330">
        <f t="shared" si="39"/>
        <v>0</v>
      </c>
      <c r="BC71" s="156"/>
      <c r="BD71" s="106"/>
      <c r="BE71" s="106" t="str">
        <f t="shared" si="40"/>
        <v>aXX43</v>
      </c>
      <c r="BF71" s="305">
        <f t="shared" si="41"/>
        <v>42</v>
      </c>
      <c r="BG71" s="306">
        <f t="shared" si="42"/>
        <v>43</v>
      </c>
      <c r="BH71" s="331">
        <f t="shared" si="43"/>
        <v>0</v>
      </c>
      <c r="BI71" s="331">
        <f t="shared" si="44"/>
        <v>0</v>
      </c>
      <c r="BJ71" s="332">
        <f t="shared" si="45"/>
        <v>0</v>
      </c>
      <c r="BK71" s="330">
        <f t="shared" si="46"/>
        <v>0</v>
      </c>
      <c r="BL71" s="156"/>
      <c r="BM71" s="106"/>
      <c r="BN71" s="87">
        <f t="shared" si="75"/>
        <v>43</v>
      </c>
      <c r="BO71" s="327">
        <f t="shared" si="47"/>
        <v>0</v>
      </c>
      <c r="BP71" s="327">
        <f t="shared" si="48"/>
        <v>0</v>
      </c>
      <c r="BQ71" s="327">
        <f t="shared" si="73"/>
        <v>0</v>
      </c>
      <c r="BR71" s="112"/>
      <c r="BU71" s="112"/>
      <c r="BV71" s="678">
        <f t="shared" si="67"/>
        <v>43</v>
      </c>
      <c r="BW71" s="327">
        <f t="shared" si="68"/>
        <v>0</v>
      </c>
      <c r="BX71" s="327">
        <f t="shared" si="69"/>
        <v>0</v>
      </c>
      <c r="BY71" s="327">
        <f t="shared" si="70"/>
        <v>0</v>
      </c>
      <c r="BZ71" s="106"/>
      <c r="CD71" s="156">
        <f t="shared" si="49"/>
        <v>0</v>
      </c>
      <c r="CE71" s="156">
        <f t="shared" si="50"/>
        <v>0</v>
      </c>
      <c r="CF71" s="156">
        <f t="shared" si="51"/>
        <v>0</v>
      </c>
      <c r="CH71" s="156">
        <f t="shared" si="52"/>
        <v>0</v>
      </c>
      <c r="CI71" s="156">
        <f t="shared" si="53"/>
        <v>0</v>
      </c>
      <c r="CJ71" s="156">
        <f t="shared" si="54"/>
        <v>0</v>
      </c>
      <c r="CL71" s="156">
        <f t="shared" si="55"/>
        <v>0</v>
      </c>
      <c r="CM71" s="156">
        <f t="shared" si="56"/>
        <v>0</v>
      </c>
      <c r="CN71" s="156">
        <f t="shared" si="57"/>
        <v>0</v>
      </c>
      <c r="CP71" s="156">
        <f t="shared" si="58"/>
        <v>0</v>
      </c>
      <c r="CQ71" s="156">
        <f t="shared" si="59"/>
        <v>0</v>
      </c>
      <c r="CR71" s="156">
        <f t="shared" si="60"/>
        <v>0</v>
      </c>
      <c r="CT71" s="156">
        <f t="shared" si="61"/>
        <v>0</v>
      </c>
      <c r="CU71" s="156">
        <f t="shared" si="62"/>
        <v>0</v>
      </c>
      <c r="CV71" s="156">
        <f t="shared" si="63"/>
        <v>0</v>
      </c>
      <c r="CX71" s="156">
        <f t="shared" si="64"/>
        <v>0</v>
      </c>
      <c r="CY71" s="156">
        <f t="shared" si="65"/>
        <v>0</v>
      </c>
      <c r="CZ71" s="156">
        <f t="shared" si="66"/>
        <v>0</v>
      </c>
    </row>
    <row r="72" spans="1:104" ht="22" customHeight="1">
      <c r="A72" s="298">
        <f t="shared" si="76"/>
        <v>0</v>
      </c>
      <c r="B72" s="106"/>
      <c r="C72" s="106" t="str">
        <f t="shared" si="71"/>
        <v>aXX44</v>
      </c>
      <c r="D72" s="305">
        <f t="shared" si="4"/>
        <v>43</v>
      </c>
      <c r="E72" s="306">
        <f t="shared" si="5"/>
        <v>44</v>
      </c>
      <c r="F72" s="331">
        <f t="shared" si="6"/>
        <v>0</v>
      </c>
      <c r="G72" s="331">
        <f t="shared" si="7"/>
        <v>0</v>
      </c>
      <c r="H72" s="332">
        <f t="shared" si="8"/>
        <v>0</v>
      </c>
      <c r="I72" s="330">
        <f t="shared" si="9"/>
        <v>0</v>
      </c>
      <c r="K72" s="106"/>
      <c r="L72" s="106" t="str">
        <f t="shared" si="10"/>
        <v>aXX44</v>
      </c>
      <c r="M72" s="305">
        <f t="shared" si="11"/>
        <v>43</v>
      </c>
      <c r="N72" s="306">
        <f t="shared" si="12"/>
        <v>44</v>
      </c>
      <c r="O72" s="331">
        <f t="shared" si="13"/>
        <v>0</v>
      </c>
      <c r="P72" s="331">
        <f t="shared" si="14"/>
        <v>0</v>
      </c>
      <c r="Q72" s="332">
        <f t="shared" si="15"/>
        <v>0</v>
      </c>
      <c r="R72" s="330">
        <f t="shared" si="16"/>
        <v>0</v>
      </c>
      <c r="S72" s="156"/>
      <c r="T72" s="106"/>
      <c r="U72" s="106" t="str">
        <f t="shared" si="17"/>
        <v>aXX44</v>
      </c>
      <c r="V72" s="305">
        <f t="shared" si="18"/>
        <v>43</v>
      </c>
      <c r="W72" s="306">
        <f t="shared" si="19"/>
        <v>44</v>
      </c>
      <c r="X72" s="331">
        <f t="shared" si="20"/>
        <v>0</v>
      </c>
      <c r="Y72" s="331">
        <f t="shared" si="21"/>
        <v>0</v>
      </c>
      <c r="Z72" s="332">
        <f t="shared" si="22"/>
        <v>0</v>
      </c>
      <c r="AA72" s="330">
        <f t="shared" si="23"/>
        <v>0</v>
      </c>
      <c r="AB72" s="156"/>
      <c r="AC72" s="106"/>
      <c r="AD72" s="106"/>
      <c r="AE72" s="87">
        <f t="shared" si="74"/>
        <v>44</v>
      </c>
      <c r="AF72" s="327">
        <f t="shared" si="24"/>
        <v>0</v>
      </c>
      <c r="AG72" s="327">
        <f t="shared" si="25"/>
        <v>0</v>
      </c>
      <c r="AH72" s="327">
        <f t="shared" si="72"/>
        <v>0</v>
      </c>
      <c r="AI72" s="398"/>
      <c r="AJ72" s="398"/>
      <c r="AK72" s="106"/>
      <c r="AL72" s="106" t="str">
        <f t="shared" si="26"/>
        <v>aXX44</v>
      </c>
      <c r="AM72" s="106"/>
      <c r="AN72" s="305">
        <f t="shared" si="27"/>
        <v>43</v>
      </c>
      <c r="AO72" s="306">
        <f t="shared" si="28"/>
        <v>44</v>
      </c>
      <c r="AP72" s="331">
        <f t="shared" si="29"/>
        <v>0</v>
      </c>
      <c r="AQ72" s="331">
        <f t="shared" si="30"/>
        <v>0</v>
      </c>
      <c r="AR72" s="332">
        <f t="shared" si="31"/>
        <v>0</v>
      </c>
      <c r="AS72" s="330">
        <f t="shared" si="32"/>
        <v>0</v>
      </c>
      <c r="AT72" s="156"/>
      <c r="AU72" s="106"/>
      <c r="AV72" s="106" t="str">
        <f t="shared" si="33"/>
        <v>aXX44</v>
      </c>
      <c r="AW72" s="305">
        <f t="shared" si="34"/>
        <v>43</v>
      </c>
      <c r="AX72" s="306">
        <f t="shared" si="35"/>
        <v>44</v>
      </c>
      <c r="AY72" s="331">
        <f t="shared" si="36"/>
        <v>0</v>
      </c>
      <c r="AZ72" s="331">
        <f t="shared" si="37"/>
        <v>0</v>
      </c>
      <c r="BA72" s="332">
        <f t="shared" si="38"/>
        <v>0</v>
      </c>
      <c r="BB72" s="330">
        <f t="shared" si="39"/>
        <v>0</v>
      </c>
      <c r="BC72" s="156"/>
      <c r="BD72" s="106"/>
      <c r="BE72" s="106" t="str">
        <f t="shared" si="40"/>
        <v>aXX44</v>
      </c>
      <c r="BF72" s="305">
        <f t="shared" si="41"/>
        <v>43</v>
      </c>
      <c r="BG72" s="306">
        <f t="shared" si="42"/>
        <v>44</v>
      </c>
      <c r="BH72" s="331">
        <f t="shared" si="43"/>
        <v>0</v>
      </c>
      <c r="BI72" s="331">
        <f t="shared" si="44"/>
        <v>0</v>
      </c>
      <c r="BJ72" s="332">
        <f t="shared" si="45"/>
        <v>0</v>
      </c>
      <c r="BK72" s="330">
        <f t="shared" si="46"/>
        <v>0</v>
      </c>
      <c r="BL72" s="156"/>
      <c r="BM72" s="106"/>
      <c r="BN72" s="87">
        <f t="shared" si="75"/>
        <v>44</v>
      </c>
      <c r="BO72" s="327">
        <f t="shared" si="47"/>
        <v>0</v>
      </c>
      <c r="BP72" s="327">
        <f t="shared" si="48"/>
        <v>0</v>
      </c>
      <c r="BQ72" s="327">
        <f t="shared" si="73"/>
        <v>0</v>
      </c>
      <c r="BR72" s="112"/>
      <c r="BU72" s="112"/>
      <c r="BV72" s="678">
        <f t="shared" si="67"/>
        <v>44</v>
      </c>
      <c r="BW72" s="327">
        <f t="shared" si="68"/>
        <v>0</v>
      </c>
      <c r="BX72" s="327">
        <f t="shared" si="69"/>
        <v>0</v>
      </c>
      <c r="BY72" s="327">
        <f t="shared" si="70"/>
        <v>0</v>
      </c>
      <c r="BZ72" s="106"/>
      <c r="CD72" s="156">
        <f t="shared" si="49"/>
        <v>0</v>
      </c>
      <c r="CE72" s="156">
        <f t="shared" si="50"/>
        <v>0</v>
      </c>
      <c r="CF72" s="156">
        <f t="shared" si="51"/>
        <v>0</v>
      </c>
      <c r="CH72" s="156">
        <f t="shared" si="52"/>
        <v>0</v>
      </c>
      <c r="CI72" s="156">
        <f t="shared" si="53"/>
        <v>0</v>
      </c>
      <c r="CJ72" s="156">
        <f t="shared" si="54"/>
        <v>0</v>
      </c>
      <c r="CL72" s="156">
        <f t="shared" si="55"/>
        <v>0</v>
      </c>
      <c r="CM72" s="156">
        <f t="shared" si="56"/>
        <v>0</v>
      </c>
      <c r="CN72" s="156">
        <f t="shared" si="57"/>
        <v>0</v>
      </c>
      <c r="CP72" s="156">
        <f t="shared" si="58"/>
        <v>0</v>
      </c>
      <c r="CQ72" s="156">
        <f t="shared" si="59"/>
        <v>0</v>
      </c>
      <c r="CR72" s="156">
        <f t="shared" si="60"/>
        <v>0</v>
      </c>
      <c r="CT72" s="156">
        <f t="shared" si="61"/>
        <v>0</v>
      </c>
      <c r="CU72" s="156">
        <f t="shared" si="62"/>
        <v>0</v>
      </c>
      <c r="CV72" s="156">
        <f t="shared" si="63"/>
        <v>0</v>
      </c>
      <c r="CX72" s="156">
        <f t="shared" si="64"/>
        <v>0</v>
      </c>
      <c r="CY72" s="156">
        <f t="shared" si="65"/>
        <v>0</v>
      </c>
      <c r="CZ72" s="156">
        <f t="shared" si="66"/>
        <v>0</v>
      </c>
    </row>
    <row r="73" spans="1:104" ht="22" customHeight="1">
      <c r="A73" s="298">
        <f t="shared" si="76"/>
        <v>0</v>
      </c>
      <c r="B73" s="106"/>
      <c r="C73" s="106" t="str">
        <f t="shared" si="71"/>
        <v>aXX45</v>
      </c>
      <c r="D73" s="305">
        <f t="shared" si="4"/>
        <v>44</v>
      </c>
      <c r="E73" s="306">
        <f t="shared" si="5"/>
        <v>45</v>
      </c>
      <c r="F73" s="331">
        <f t="shared" si="6"/>
        <v>0</v>
      </c>
      <c r="G73" s="331">
        <f t="shared" si="7"/>
        <v>0</v>
      </c>
      <c r="H73" s="332">
        <f t="shared" si="8"/>
        <v>0</v>
      </c>
      <c r="I73" s="330">
        <f t="shared" si="9"/>
        <v>0</v>
      </c>
      <c r="K73" s="106"/>
      <c r="L73" s="106" t="str">
        <f t="shared" si="10"/>
        <v>aXX45</v>
      </c>
      <c r="M73" s="305">
        <f t="shared" si="11"/>
        <v>44</v>
      </c>
      <c r="N73" s="306">
        <f t="shared" si="12"/>
        <v>45</v>
      </c>
      <c r="O73" s="331">
        <f t="shared" si="13"/>
        <v>0</v>
      </c>
      <c r="P73" s="331">
        <f t="shared" si="14"/>
        <v>0</v>
      </c>
      <c r="Q73" s="332">
        <f t="shared" si="15"/>
        <v>0</v>
      </c>
      <c r="R73" s="330">
        <f t="shared" si="16"/>
        <v>0</v>
      </c>
      <c r="S73" s="156"/>
      <c r="T73" s="106"/>
      <c r="U73" s="106" t="str">
        <f t="shared" si="17"/>
        <v>aXX45</v>
      </c>
      <c r="V73" s="305">
        <f t="shared" si="18"/>
        <v>44</v>
      </c>
      <c r="W73" s="306">
        <f t="shared" si="19"/>
        <v>45</v>
      </c>
      <c r="X73" s="331">
        <f t="shared" si="20"/>
        <v>0</v>
      </c>
      <c r="Y73" s="331">
        <f t="shared" si="21"/>
        <v>0</v>
      </c>
      <c r="Z73" s="332">
        <f t="shared" si="22"/>
        <v>0</v>
      </c>
      <c r="AA73" s="330">
        <f t="shared" si="23"/>
        <v>0</v>
      </c>
      <c r="AB73" s="156"/>
      <c r="AC73" s="106"/>
      <c r="AD73" s="106"/>
      <c r="AE73" s="87">
        <f t="shared" si="74"/>
        <v>45</v>
      </c>
      <c r="AF73" s="327">
        <f t="shared" si="24"/>
        <v>0</v>
      </c>
      <c r="AG73" s="327">
        <f t="shared" si="25"/>
        <v>0</v>
      </c>
      <c r="AH73" s="327">
        <f t="shared" si="72"/>
        <v>0</v>
      </c>
      <c r="AI73" s="398"/>
      <c r="AJ73" s="398"/>
      <c r="AK73" s="106"/>
      <c r="AL73" s="106" t="str">
        <f t="shared" si="26"/>
        <v>aXX45</v>
      </c>
      <c r="AM73" s="106"/>
      <c r="AN73" s="305">
        <f t="shared" si="27"/>
        <v>44</v>
      </c>
      <c r="AO73" s="306">
        <f t="shared" si="28"/>
        <v>45</v>
      </c>
      <c r="AP73" s="331">
        <f t="shared" si="29"/>
        <v>0</v>
      </c>
      <c r="AQ73" s="331">
        <f t="shared" si="30"/>
        <v>0</v>
      </c>
      <c r="AR73" s="332">
        <f t="shared" si="31"/>
        <v>0</v>
      </c>
      <c r="AS73" s="330">
        <f t="shared" si="32"/>
        <v>0</v>
      </c>
      <c r="AT73" s="156"/>
      <c r="AU73" s="106"/>
      <c r="AV73" s="106" t="str">
        <f t="shared" si="33"/>
        <v>aXX45</v>
      </c>
      <c r="AW73" s="305">
        <f t="shared" si="34"/>
        <v>44</v>
      </c>
      <c r="AX73" s="306">
        <f t="shared" si="35"/>
        <v>45</v>
      </c>
      <c r="AY73" s="331">
        <f t="shared" si="36"/>
        <v>0</v>
      </c>
      <c r="AZ73" s="331">
        <f t="shared" si="37"/>
        <v>0</v>
      </c>
      <c r="BA73" s="332">
        <f t="shared" si="38"/>
        <v>0</v>
      </c>
      <c r="BB73" s="330">
        <f t="shared" si="39"/>
        <v>0</v>
      </c>
      <c r="BC73" s="156"/>
      <c r="BD73" s="106"/>
      <c r="BE73" s="106" t="str">
        <f t="shared" si="40"/>
        <v>aXX45</v>
      </c>
      <c r="BF73" s="305">
        <f t="shared" si="41"/>
        <v>44</v>
      </c>
      <c r="BG73" s="306">
        <f t="shared" si="42"/>
        <v>45</v>
      </c>
      <c r="BH73" s="331">
        <f t="shared" si="43"/>
        <v>0</v>
      </c>
      <c r="BI73" s="331">
        <f t="shared" si="44"/>
        <v>0</v>
      </c>
      <c r="BJ73" s="332">
        <f t="shared" si="45"/>
        <v>0</v>
      </c>
      <c r="BK73" s="330">
        <f t="shared" si="46"/>
        <v>0</v>
      </c>
      <c r="BL73" s="156"/>
      <c r="BM73" s="106"/>
      <c r="BN73" s="87">
        <f t="shared" si="75"/>
        <v>45</v>
      </c>
      <c r="BO73" s="327">
        <f t="shared" si="47"/>
        <v>0</v>
      </c>
      <c r="BP73" s="327">
        <f t="shared" si="48"/>
        <v>0</v>
      </c>
      <c r="BQ73" s="327">
        <f t="shared" si="73"/>
        <v>0</v>
      </c>
      <c r="BR73" s="112"/>
      <c r="BU73" s="112"/>
      <c r="BV73" s="678">
        <f t="shared" si="67"/>
        <v>45</v>
      </c>
      <c r="BW73" s="327">
        <f t="shared" si="68"/>
        <v>0</v>
      </c>
      <c r="BX73" s="327">
        <f t="shared" si="69"/>
        <v>0</v>
      </c>
      <c r="BY73" s="327">
        <f t="shared" si="70"/>
        <v>0</v>
      </c>
      <c r="BZ73" s="106"/>
      <c r="CD73" s="156">
        <f t="shared" si="49"/>
        <v>0</v>
      </c>
      <c r="CE73" s="156">
        <f t="shared" si="50"/>
        <v>0</v>
      </c>
      <c r="CF73" s="156">
        <f t="shared" si="51"/>
        <v>0</v>
      </c>
      <c r="CH73" s="156">
        <f t="shared" si="52"/>
        <v>0</v>
      </c>
      <c r="CI73" s="156">
        <f t="shared" si="53"/>
        <v>0</v>
      </c>
      <c r="CJ73" s="156">
        <f t="shared" si="54"/>
        <v>0</v>
      </c>
      <c r="CL73" s="156">
        <f t="shared" si="55"/>
        <v>0</v>
      </c>
      <c r="CM73" s="156">
        <f t="shared" si="56"/>
        <v>0</v>
      </c>
      <c r="CN73" s="156">
        <f t="shared" si="57"/>
        <v>0</v>
      </c>
      <c r="CP73" s="156">
        <f t="shared" si="58"/>
        <v>0</v>
      </c>
      <c r="CQ73" s="156">
        <f t="shared" si="59"/>
        <v>0</v>
      </c>
      <c r="CR73" s="156">
        <f t="shared" si="60"/>
        <v>0</v>
      </c>
      <c r="CT73" s="156">
        <f t="shared" si="61"/>
        <v>0</v>
      </c>
      <c r="CU73" s="156">
        <f t="shared" si="62"/>
        <v>0</v>
      </c>
      <c r="CV73" s="156">
        <f t="shared" si="63"/>
        <v>0</v>
      </c>
      <c r="CX73" s="156">
        <f t="shared" si="64"/>
        <v>0</v>
      </c>
      <c r="CY73" s="156">
        <f t="shared" si="65"/>
        <v>0</v>
      </c>
      <c r="CZ73" s="156">
        <f t="shared" si="66"/>
        <v>0</v>
      </c>
    </row>
    <row r="74" spans="1:104" ht="22" customHeight="1">
      <c r="A74" s="298">
        <f t="shared" si="76"/>
        <v>0</v>
      </c>
      <c r="B74" s="106"/>
      <c r="C74" s="106" t="str">
        <f t="shared" si="71"/>
        <v>aXX46</v>
      </c>
      <c r="D74" s="305">
        <f t="shared" si="4"/>
        <v>45</v>
      </c>
      <c r="E74" s="306">
        <f t="shared" si="5"/>
        <v>46</v>
      </c>
      <c r="F74" s="331">
        <f t="shared" si="6"/>
        <v>0</v>
      </c>
      <c r="G74" s="331">
        <f t="shared" si="7"/>
        <v>0</v>
      </c>
      <c r="H74" s="332">
        <f t="shared" si="8"/>
        <v>0</v>
      </c>
      <c r="I74" s="330">
        <f t="shared" si="9"/>
        <v>0</v>
      </c>
      <c r="K74" s="106"/>
      <c r="L74" s="106" t="str">
        <f t="shared" si="10"/>
        <v>aXX46</v>
      </c>
      <c r="M74" s="305">
        <f t="shared" si="11"/>
        <v>45</v>
      </c>
      <c r="N74" s="306">
        <f t="shared" si="12"/>
        <v>46</v>
      </c>
      <c r="O74" s="331">
        <f t="shared" si="13"/>
        <v>0</v>
      </c>
      <c r="P74" s="331">
        <f t="shared" si="14"/>
        <v>0</v>
      </c>
      <c r="Q74" s="332">
        <f t="shared" si="15"/>
        <v>0</v>
      </c>
      <c r="R74" s="330">
        <f t="shared" si="16"/>
        <v>0</v>
      </c>
      <c r="S74" s="156"/>
      <c r="T74" s="106"/>
      <c r="U74" s="106" t="str">
        <f t="shared" si="17"/>
        <v>aXX46</v>
      </c>
      <c r="V74" s="305">
        <f t="shared" si="18"/>
        <v>45</v>
      </c>
      <c r="W74" s="306">
        <f t="shared" si="19"/>
        <v>46</v>
      </c>
      <c r="X74" s="331">
        <f t="shared" si="20"/>
        <v>0</v>
      </c>
      <c r="Y74" s="331">
        <f t="shared" si="21"/>
        <v>0</v>
      </c>
      <c r="Z74" s="332">
        <f t="shared" si="22"/>
        <v>0</v>
      </c>
      <c r="AA74" s="330">
        <f t="shared" si="23"/>
        <v>0</v>
      </c>
      <c r="AB74" s="156"/>
      <c r="AC74" s="106"/>
      <c r="AD74" s="106"/>
      <c r="AE74" s="87">
        <f t="shared" si="74"/>
        <v>46</v>
      </c>
      <c r="AF74" s="327">
        <f t="shared" si="24"/>
        <v>0</v>
      </c>
      <c r="AG74" s="327">
        <f t="shared" si="25"/>
        <v>0</v>
      </c>
      <c r="AH74" s="327">
        <f t="shared" si="72"/>
        <v>0</v>
      </c>
      <c r="AI74" s="398"/>
      <c r="AJ74" s="398"/>
      <c r="AK74" s="106"/>
      <c r="AL74" s="106" t="str">
        <f t="shared" si="26"/>
        <v>aXX46</v>
      </c>
      <c r="AM74" s="106"/>
      <c r="AN74" s="305">
        <f t="shared" si="27"/>
        <v>45</v>
      </c>
      <c r="AO74" s="306">
        <f t="shared" si="28"/>
        <v>46</v>
      </c>
      <c r="AP74" s="331">
        <f t="shared" si="29"/>
        <v>0</v>
      </c>
      <c r="AQ74" s="331">
        <f t="shared" si="30"/>
        <v>0</v>
      </c>
      <c r="AR74" s="332">
        <f t="shared" si="31"/>
        <v>0</v>
      </c>
      <c r="AS74" s="330">
        <f t="shared" si="32"/>
        <v>0</v>
      </c>
      <c r="AT74" s="156"/>
      <c r="AU74" s="106"/>
      <c r="AV74" s="106" t="str">
        <f t="shared" si="33"/>
        <v>aXX46</v>
      </c>
      <c r="AW74" s="305">
        <f t="shared" si="34"/>
        <v>45</v>
      </c>
      <c r="AX74" s="306">
        <f t="shared" si="35"/>
        <v>46</v>
      </c>
      <c r="AY74" s="331">
        <f t="shared" si="36"/>
        <v>0</v>
      </c>
      <c r="AZ74" s="331">
        <f t="shared" si="37"/>
        <v>0</v>
      </c>
      <c r="BA74" s="332">
        <f t="shared" si="38"/>
        <v>0</v>
      </c>
      <c r="BB74" s="330">
        <f t="shared" si="39"/>
        <v>0</v>
      </c>
      <c r="BC74" s="156"/>
      <c r="BD74" s="106"/>
      <c r="BE74" s="106" t="str">
        <f t="shared" si="40"/>
        <v>aXX46</v>
      </c>
      <c r="BF74" s="305">
        <f t="shared" si="41"/>
        <v>45</v>
      </c>
      <c r="BG74" s="306">
        <f t="shared" si="42"/>
        <v>46</v>
      </c>
      <c r="BH74" s="331">
        <f t="shared" si="43"/>
        <v>0</v>
      </c>
      <c r="BI74" s="331">
        <f t="shared" si="44"/>
        <v>0</v>
      </c>
      <c r="BJ74" s="332">
        <f t="shared" si="45"/>
        <v>0</v>
      </c>
      <c r="BK74" s="330">
        <f t="shared" si="46"/>
        <v>0</v>
      </c>
      <c r="BL74" s="156"/>
      <c r="BM74" s="106"/>
      <c r="BN74" s="87">
        <f t="shared" si="75"/>
        <v>46</v>
      </c>
      <c r="BO74" s="327">
        <f t="shared" si="47"/>
        <v>0</v>
      </c>
      <c r="BP74" s="327">
        <f t="shared" si="48"/>
        <v>0</v>
      </c>
      <c r="BQ74" s="327">
        <f t="shared" si="73"/>
        <v>0</v>
      </c>
      <c r="BR74" s="112"/>
      <c r="BU74" s="112"/>
      <c r="BV74" s="678">
        <f t="shared" si="67"/>
        <v>46</v>
      </c>
      <c r="BW74" s="327">
        <f t="shared" si="68"/>
        <v>0</v>
      </c>
      <c r="BX74" s="327">
        <f t="shared" si="69"/>
        <v>0</v>
      </c>
      <c r="BY74" s="327">
        <f t="shared" si="70"/>
        <v>0</v>
      </c>
      <c r="BZ74" s="106"/>
      <c r="CD74" s="156">
        <f t="shared" si="49"/>
        <v>0</v>
      </c>
      <c r="CE74" s="156">
        <f t="shared" si="50"/>
        <v>0</v>
      </c>
      <c r="CF74" s="156">
        <f t="shared" si="51"/>
        <v>0</v>
      </c>
      <c r="CH74" s="156">
        <f t="shared" si="52"/>
        <v>0</v>
      </c>
      <c r="CI74" s="156">
        <f t="shared" si="53"/>
        <v>0</v>
      </c>
      <c r="CJ74" s="156">
        <f t="shared" si="54"/>
        <v>0</v>
      </c>
      <c r="CL74" s="156">
        <f t="shared" si="55"/>
        <v>0</v>
      </c>
      <c r="CM74" s="156">
        <f t="shared" si="56"/>
        <v>0</v>
      </c>
      <c r="CN74" s="156">
        <f t="shared" si="57"/>
        <v>0</v>
      </c>
      <c r="CP74" s="156">
        <f t="shared" si="58"/>
        <v>0</v>
      </c>
      <c r="CQ74" s="156">
        <f t="shared" si="59"/>
        <v>0</v>
      </c>
      <c r="CR74" s="156">
        <f t="shared" si="60"/>
        <v>0</v>
      </c>
      <c r="CT74" s="156">
        <f t="shared" si="61"/>
        <v>0</v>
      </c>
      <c r="CU74" s="156">
        <f t="shared" si="62"/>
        <v>0</v>
      </c>
      <c r="CV74" s="156">
        <f t="shared" si="63"/>
        <v>0</v>
      </c>
      <c r="CX74" s="156">
        <f t="shared" si="64"/>
        <v>0</v>
      </c>
      <c r="CY74" s="156">
        <f t="shared" si="65"/>
        <v>0</v>
      </c>
      <c r="CZ74" s="156">
        <f t="shared" si="66"/>
        <v>0</v>
      </c>
    </row>
    <row r="75" spans="1:104" ht="22" customHeight="1">
      <c r="A75" s="298">
        <f t="shared" si="76"/>
        <v>0</v>
      </c>
      <c r="B75" s="106"/>
      <c r="C75" s="106" t="str">
        <f t="shared" si="71"/>
        <v>aXX47</v>
      </c>
      <c r="D75" s="305">
        <f t="shared" si="4"/>
        <v>46</v>
      </c>
      <c r="E75" s="306">
        <f t="shared" si="5"/>
        <v>47</v>
      </c>
      <c r="F75" s="331">
        <f t="shared" si="6"/>
        <v>0</v>
      </c>
      <c r="G75" s="331">
        <f t="shared" si="7"/>
        <v>0</v>
      </c>
      <c r="H75" s="332">
        <f t="shared" si="8"/>
        <v>0</v>
      </c>
      <c r="I75" s="330">
        <f t="shared" si="9"/>
        <v>0</v>
      </c>
      <c r="K75" s="106"/>
      <c r="L75" s="106" t="str">
        <f t="shared" si="10"/>
        <v>aXX47</v>
      </c>
      <c r="M75" s="305">
        <f t="shared" si="11"/>
        <v>46</v>
      </c>
      <c r="N75" s="306">
        <f t="shared" si="12"/>
        <v>47</v>
      </c>
      <c r="O75" s="331">
        <f t="shared" si="13"/>
        <v>0</v>
      </c>
      <c r="P75" s="331">
        <f t="shared" si="14"/>
        <v>0</v>
      </c>
      <c r="Q75" s="332">
        <f t="shared" si="15"/>
        <v>0</v>
      </c>
      <c r="R75" s="330">
        <f t="shared" si="16"/>
        <v>0</v>
      </c>
      <c r="S75" s="156"/>
      <c r="T75" s="106"/>
      <c r="U75" s="106" t="str">
        <f t="shared" si="17"/>
        <v>aXX47</v>
      </c>
      <c r="V75" s="305">
        <f t="shared" si="18"/>
        <v>46</v>
      </c>
      <c r="W75" s="306">
        <f t="shared" si="19"/>
        <v>47</v>
      </c>
      <c r="X75" s="331">
        <f t="shared" si="20"/>
        <v>0</v>
      </c>
      <c r="Y75" s="331">
        <f t="shared" si="21"/>
        <v>0</v>
      </c>
      <c r="Z75" s="332">
        <f t="shared" si="22"/>
        <v>0</v>
      </c>
      <c r="AA75" s="330">
        <f t="shared" si="23"/>
        <v>0</v>
      </c>
      <c r="AB75" s="156"/>
      <c r="AC75" s="106"/>
      <c r="AD75" s="106"/>
      <c r="AE75" s="87">
        <f t="shared" si="74"/>
        <v>47</v>
      </c>
      <c r="AF75" s="327">
        <f t="shared" si="24"/>
        <v>0</v>
      </c>
      <c r="AG75" s="327">
        <f t="shared" si="25"/>
        <v>0</v>
      </c>
      <c r="AH75" s="327">
        <f t="shared" si="72"/>
        <v>0</v>
      </c>
      <c r="AI75" s="398">
        <f>BS75</f>
        <v>0</v>
      </c>
      <c r="AJ75" s="398" t="str">
        <f>BT75</f>
        <v>Intérêts</v>
      </c>
      <c r="AK75" s="106"/>
      <c r="AL75" s="106" t="str">
        <f t="shared" si="26"/>
        <v>aXX47</v>
      </c>
      <c r="AM75" s="106"/>
      <c r="AN75" s="305">
        <f t="shared" si="27"/>
        <v>46</v>
      </c>
      <c r="AO75" s="306">
        <f t="shared" si="28"/>
        <v>47</v>
      </c>
      <c r="AP75" s="331">
        <f t="shared" si="29"/>
        <v>0</v>
      </c>
      <c r="AQ75" s="331">
        <f t="shared" si="30"/>
        <v>0</v>
      </c>
      <c r="AR75" s="332">
        <f t="shared" si="31"/>
        <v>0</v>
      </c>
      <c r="AS75" s="330">
        <f t="shared" si="32"/>
        <v>0</v>
      </c>
      <c r="AT75" s="156"/>
      <c r="AU75" s="106"/>
      <c r="AV75" s="106" t="str">
        <f t="shared" si="33"/>
        <v>aXX47</v>
      </c>
      <c r="AW75" s="305">
        <f t="shared" si="34"/>
        <v>46</v>
      </c>
      <c r="AX75" s="306">
        <f t="shared" si="35"/>
        <v>47</v>
      </c>
      <c r="AY75" s="331">
        <f t="shared" si="36"/>
        <v>0</v>
      </c>
      <c r="AZ75" s="331">
        <f t="shared" si="37"/>
        <v>0</v>
      </c>
      <c r="BA75" s="332">
        <f t="shared" si="38"/>
        <v>0</v>
      </c>
      <c r="BB75" s="330">
        <f t="shared" si="39"/>
        <v>0</v>
      </c>
      <c r="BC75" s="156"/>
      <c r="BD75" s="106"/>
      <c r="BE75" s="106" t="str">
        <f t="shared" si="40"/>
        <v>aXX47</v>
      </c>
      <c r="BF75" s="305">
        <f t="shared" si="41"/>
        <v>46</v>
      </c>
      <c r="BG75" s="306">
        <f t="shared" si="42"/>
        <v>47</v>
      </c>
      <c r="BH75" s="331">
        <f t="shared" si="43"/>
        <v>0</v>
      </c>
      <c r="BI75" s="331">
        <f t="shared" si="44"/>
        <v>0</v>
      </c>
      <c r="BJ75" s="332">
        <f t="shared" si="45"/>
        <v>0</v>
      </c>
      <c r="BK75" s="330">
        <f t="shared" si="46"/>
        <v>0</v>
      </c>
      <c r="BL75" s="156"/>
      <c r="BM75" s="106"/>
      <c r="BN75" s="87">
        <f t="shared" si="75"/>
        <v>47</v>
      </c>
      <c r="BO75" s="327">
        <f t="shared" si="47"/>
        <v>0</v>
      </c>
      <c r="BP75" s="327">
        <f t="shared" si="48"/>
        <v>0</v>
      </c>
      <c r="BQ75" s="327">
        <f t="shared" si="73"/>
        <v>0</v>
      </c>
      <c r="BR75" s="112"/>
      <c r="BS75" s="219">
        <f>ROUND(SUM(BO65:BO76),2)</f>
        <v>0</v>
      </c>
      <c r="BT75" s="90" t="s">
        <v>114</v>
      </c>
      <c r="BU75" s="112"/>
      <c r="BV75" s="678">
        <f t="shared" si="67"/>
        <v>47</v>
      </c>
      <c r="BW75" s="327">
        <f t="shared" si="68"/>
        <v>0</v>
      </c>
      <c r="BX75" s="327">
        <f t="shared" si="69"/>
        <v>0</v>
      </c>
      <c r="BY75" s="327">
        <f t="shared" si="70"/>
        <v>0</v>
      </c>
      <c r="BZ75" s="106"/>
      <c r="CA75" s="219">
        <f>ROUND(SUM(BW65:BW76),2)</f>
        <v>0</v>
      </c>
      <c r="CB75" s="90" t="s">
        <v>114</v>
      </c>
      <c r="CC75" s="90"/>
      <c r="CD75" s="156">
        <f t="shared" si="49"/>
        <v>0</v>
      </c>
      <c r="CE75" s="156">
        <f t="shared" si="50"/>
        <v>0</v>
      </c>
      <c r="CF75" s="156">
        <f t="shared" si="51"/>
        <v>0</v>
      </c>
      <c r="CH75" s="156">
        <f t="shared" si="52"/>
        <v>0</v>
      </c>
      <c r="CI75" s="156">
        <f t="shared" si="53"/>
        <v>0</v>
      </c>
      <c r="CJ75" s="156">
        <f t="shared" si="54"/>
        <v>0</v>
      </c>
      <c r="CL75" s="156">
        <f t="shared" si="55"/>
        <v>0</v>
      </c>
      <c r="CM75" s="156">
        <f t="shared" si="56"/>
        <v>0</v>
      </c>
      <c r="CN75" s="156">
        <f t="shared" si="57"/>
        <v>0</v>
      </c>
      <c r="CP75" s="156">
        <f t="shared" si="58"/>
        <v>0</v>
      </c>
      <c r="CQ75" s="156">
        <f t="shared" si="59"/>
        <v>0</v>
      </c>
      <c r="CR75" s="156">
        <f t="shared" si="60"/>
        <v>0</v>
      </c>
      <c r="CT75" s="156">
        <f t="shared" si="61"/>
        <v>0</v>
      </c>
      <c r="CU75" s="156">
        <f t="shared" si="62"/>
        <v>0</v>
      </c>
      <c r="CV75" s="156">
        <f t="shared" si="63"/>
        <v>0</v>
      </c>
      <c r="CX75" s="156">
        <f t="shared" si="64"/>
        <v>0</v>
      </c>
      <c r="CY75" s="156">
        <f t="shared" si="65"/>
        <v>0</v>
      </c>
      <c r="CZ75" s="156">
        <f t="shared" si="66"/>
        <v>0</v>
      </c>
    </row>
    <row r="76" spans="1:104" ht="22" customHeight="1">
      <c r="A76" s="298">
        <f t="shared" si="76"/>
        <v>0</v>
      </c>
      <c r="B76" s="106"/>
      <c r="C76" s="106" t="str">
        <f t="shared" si="71"/>
        <v>aXX48</v>
      </c>
      <c r="D76" s="305">
        <f t="shared" si="4"/>
        <v>47</v>
      </c>
      <c r="E76" s="306">
        <f t="shared" si="5"/>
        <v>48</v>
      </c>
      <c r="F76" s="331">
        <f t="shared" si="6"/>
        <v>0</v>
      </c>
      <c r="G76" s="331">
        <f t="shared" si="7"/>
        <v>0</v>
      </c>
      <c r="H76" s="332">
        <f t="shared" si="8"/>
        <v>0</v>
      </c>
      <c r="I76" s="330">
        <f t="shared" si="9"/>
        <v>0</v>
      </c>
      <c r="K76" s="106"/>
      <c r="L76" s="106" t="str">
        <f t="shared" si="10"/>
        <v>aXX48</v>
      </c>
      <c r="M76" s="305">
        <f t="shared" si="11"/>
        <v>47</v>
      </c>
      <c r="N76" s="306">
        <f t="shared" si="12"/>
        <v>48</v>
      </c>
      <c r="O76" s="331">
        <f t="shared" si="13"/>
        <v>0</v>
      </c>
      <c r="P76" s="331">
        <f t="shared" si="14"/>
        <v>0</v>
      </c>
      <c r="Q76" s="332">
        <f t="shared" si="15"/>
        <v>0</v>
      </c>
      <c r="R76" s="330">
        <f t="shared" si="16"/>
        <v>0</v>
      </c>
      <c r="S76" s="156"/>
      <c r="T76" s="106"/>
      <c r="U76" s="106" t="str">
        <f t="shared" si="17"/>
        <v>aXX48</v>
      </c>
      <c r="V76" s="305">
        <f t="shared" si="18"/>
        <v>47</v>
      </c>
      <c r="W76" s="306">
        <f t="shared" si="19"/>
        <v>48</v>
      </c>
      <c r="X76" s="331">
        <f t="shared" si="20"/>
        <v>0</v>
      </c>
      <c r="Y76" s="331">
        <f t="shared" si="21"/>
        <v>0</v>
      </c>
      <c r="Z76" s="332">
        <f t="shared" si="22"/>
        <v>0</v>
      </c>
      <c r="AA76" s="330">
        <f t="shared" si="23"/>
        <v>0</v>
      </c>
      <c r="AB76" s="156"/>
      <c r="AC76" s="106"/>
      <c r="AD76" s="106"/>
      <c r="AE76" s="87">
        <f t="shared" si="74"/>
        <v>48</v>
      </c>
      <c r="AF76" s="327">
        <f t="shared" si="24"/>
        <v>0</v>
      </c>
      <c r="AG76" s="327">
        <f t="shared" si="25"/>
        <v>0</v>
      </c>
      <c r="AH76" s="327">
        <f t="shared" si="72"/>
        <v>0</v>
      </c>
      <c r="AI76" s="398">
        <f>BS76</f>
        <v>0</v>
      </c>
      <c r="AJ76" s="398" t="str">
        <f>BT76</f>
        <v>Capital</v>
      </c>
      <c r="AK76" s="106"/>
      <c r="AL76" s="106" t="str">
        <f t="shared" si="26"/>
        <v>aXX48</v>
      </c>
      <c r="AM76" s="106"/>
      <c r="AN76" s="305">
        <f t="shared" si="27"/>
        <v>47</v>
      </c>
      <c r="AO76" s="306">
        <f t="shared" si="28"/>
        <v>48</v>
      </c>
      <c r="AP76" s="331">
        <f t="shared" si="29"/>
        <v>0</v>
      </c>
      <c r="AQ76" s="331">
        <f t="shared" si="30"/>
        <v>0</v>
      </c>
      <c r="AR76" s="332">
        <f t="shared" si="31"/>
        <v>0</v>
      </c>
      <c r="AS76" s="330">
        <f t="shared" si="32"/>
        <v>0</v>
      </c>
      <c r="AT76" s="156"/>
      <c r="AU76" s="106"/>
      <c r="AV76" s="106" t="str">
        <f t="shared" si="33"/>
        <v>aXX48</v>
      </c>
      <c r="AW76" s="305">
        <f t="shared" si="34"/>
        <v>47</v>
      </c>
      <c r="AX76" s="306">
        <f t="shared" si="35"/>
        <v>48</v>
      </c>
      <c r="AY76" s="331">
        <f t="shared" si="36"/>
        <v>0</v>
      </c>
      <c r="AZ76" s="331">
        <f t="shared" si="37"/>
        <v>0</v>
      </c>
      <c r="BA76" s="332">
        <f t="shared" si="38"/>
        <v>0</v>
      </c>
      <c r="BB76" s="330">
        <f t="shared" si="39"/>
        <v>0</v>
      </c>
      <c r="BC76" s="156"/>
      <c r="BD76" s="106"/>
      <c r="BE76" s="106" t="str">
        <f t="shared" si="40"/>
        <v>aXX48</v>
      </c>
      <c r="BF76" s="305">
        <f t="shared" si="41"/>
        <v>47</v>
      </c>
      <c r="BG76" s="306">
        <f t="shared" si="42"/>
        <v>48</v>
      </c>
      <c r="BH76" s="331">
        <f t="shared" si="43"/>
        <v>0</v>
      </c>
      <c r="BI76" s="331">
        <f t="shared" si="44"/>
        <v>0</v>
      </c>
      <c r="BJ76" s="332">
        <f t="shared" si="45"/>
        <v>0</v>
      </c>
      <c r="BK76" s="330">
        <f t="shared" si="46"/>
        <v>0</v>
      </c>
      <c r="BL76" s="156"/>
      <c r="BM76" s="106"/>
      <c r="BN76" s="87">
        <f t="shared" si="75"/>
        <v>48</v>
      </c>
      <c r="BO76" s="327">
        <f t="shared" si="47"/>
        <v>0</v>
      </c>
      <c r="BP76" s="327">
        <f t="shared" si="48"/>
        <v>0</v>
      </c>
      <c r="BQ76" s="327">
        <f t="shared" si="73"/>
        <v>0</v>
      </c>
      <c r="BR76" s="112"/>
      <c r="BS76" s="219">
        <f>ROUND((SUM(BP65:BP76)),0)</f>
        <v>0</v>
      </c>
      <c r="BT76" s="90" t="s">
        <v>120</v>
      </c>
      <c r="BU76" s="112"/>
      <c r="BV76" s="678">
        <f t="shared" si="67"/>
        <v>48</v>
      </c>
      <c r="BW76" s="327">
        <f t="shared" si="68"/>
        <v>0</v>
      </c>
      <c r="BX76" s="327">
        <f t="shared" si="69"/>
        <v>0</v>
      </c>
      <c r="BY76" s="327">
        <f>CF76+CJ76+CN76+CR76+CV76+CZ76</f>
        <v>0</v>
      </c>
      <c r="BZ76" s="106"/>
      <c r="CA76" s="219">
        <f>ROUND((SUM(BX65:BX76)),0)</f>
        <v>0</v>
      </c>
      <c r="CB76" s="90" t="s">
        <v>120</v>
      </c>
      <c r="CC76" s="90"/>
      <c r="CD76" s="156">
        <f t="shared" si="49"/>
        <v>0</v>
      </c>
      <c r="CE76" s="156">
        <f t="shared" si="50"/>
        <v>0</v>
      </c>
      <c r="CF76" s="156">
        <f t="shared" si="51"/>
        <v>0</v>
      </c>
      <c r="CH76" s="156">
        <f t="shared" si="52"/>
        <v>0</v>
      </c>
      <c r="CI76" s="156">
        <f t="shared" si="53"/>
        <v>0</v>
      </c>
      <c r="CJ76" s="156">
        <f t="shared" si="54"/>
        <v>0</v>
      </c>
      <c r="CL76" s="156">
        <f t="shared" si="55"/>
        <v>0</v>
      </c>
      <c r="CM76" s="156">
        <f t="shared" si="56"/>
        <v>0</v>
      </c>
      <c r="CN76" s="156">
        <f t="shared" si="57"/>
        <v>0</v>
      </c>
      <c r="CP76" s="156">
        <f t="shared" si="58"/>
        <v>0</v>
      </c>
      <c r="CQ76" s="156">
        <f t="shared" si="59"/>
        <v>0</v>
      </c>
      <c r="CR76" s="156">
        <f t="shared" si="60"/>
        <v>0</v>
      </c>
      <c r="CT76" s="156">
        <f t="shared" si="61"/>
        <v>0</v>
      </c>
      <c r="CU76" s="156">
        <f t="shared" si="62"/>
        <v>0</v>
      </c>
      <c r="CV76" s="156">
        <f t="shared" si="63"/>
        <v>0</v>
      </c>
      <c r="CX76" s="156">
        <f t="shared" si="64"/>
        <v>0</v>
      </c>
      <c r="CY76" s="156">
        <f t="shared" si="65"/>
        <v>0</v>
      </c>
      <c r="CZ76" s="156">
        <f t="shared" si="66"/>
        <v>0</v>
      </c>
    </row>
    <row r="77" spans="1:104" ht="22" customHeight="1">
      <c r="A77" s="372">
        <v>0</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82"/>
      <c r="BP77" s="82"/>
      <c r="BQ77" s="106"/>
      <c r="BR77" s="106"/>
      <c r="BS77" s="219"/>
      <c r="BU77" s="106"/>
      <c r="BV77" s="678"/>
      <c r="BW77" s="327"/>
      <c r="BX77" s="327"/>
      <c r="BY77" s="398"/>
      <c r="BZ77" s="106"/>
    </row>
    <row r="78" spans="1:104" ht="22" hidden="1" customHeight="1">
      <c r="A78" s="298">
        <f>A76</f>
        <v>0</v>
      </c>
      <c r="B78" s="106"/>
      <c r="K78" s="106"/>
      <c r="M78" s="156"/>
      <c r="N78" s="156"/>
      <c r="O78" s="156"/>
      <c r="P78" s="156"/>
      <c r="Q78" s="156"/>
      <c r="R78" s="156"/>
      <c r="S78" s="156"/>
      <c r="T78" s="106"/>
      <c r="U78" s="156"/>
      <c r="V78" s="156"/>
      <c r="W78" s="156"/>
      <c r="X78" s="156"/>
      <c r="Y78" s="156"/>
      <c r="Z78" s="156"/>
      <c r="AA78" s="156"/>
      <c r="AB78" s="156"/>
      <c r="AC78" s="106"/>
      <c r="AD78" s="106"/>
      <c r="AF78" s="327"/>
      <c r="AG78" s="327"/>
      <c r="AH78" s="327"/>
      <c r="AI78" s="398"/>
      <c r="AJ78" s="398"/>
      <c r="AK78" s="106"/>
      <c r="AL78" s="156"/>
      <c r="AM78" s="156"/>
      <c r="AN78" s="156"/>
      <c r="AO78" s="156"/>
      <c r="AP78" s="156"/>
      <c r="AQ78" s="156"/>
      <c r="AR78" s="156"/>
      <c r="AS78" s="156"/>
      <c r="AT78" s="156"/>
      <c r="AU78" s="106"/>
      <c r="AV78" s="156"/>
      <c r="AW78" s="156"/>
      <c r="AX78" s="156"/>
      <c r="AY78" s="156"/>
      <c r="AZ78" s="156"/>
      <c r="BA78" s="156"/>
      <c r="BB78" s="156"/>
      <c r="BC78" s="156"/>
      <c r="BD78" s="106"/>
      <c r="BE78" s="156"/>
      <c r="BF78" s="156"/>
      <c r="BG78" s="156"/>
      <c r="BH78" s="156"/>
      <c r="BI78" s="156"/>
      <c r="BJ78" s="156"/>
      <c r="BK78" s="156"/>
      <c r="BL78" s="156"/>
      <c r="BM78" s="106"/>
      <c r="BO78" s="327"/>
      <c r="BP78" s="327"/>
      <c r="BQ78" s="327"/>
      <c r="BR78" s="112"/>
      <c r="BS78" s="219"/>
      <c r="BU78" s="112"/>
      <c r="BV78" s="678"/>
      <c r="BW78" s="327"/>
      <c r="BX78" s="327"/>
      <c r="BY78" s="398"/>
      <c r="BZ78" s="106"/>
    </row>
    <row r="79" spans="1:104" ht="22" hidden="1" customHeight="1">
      <c r="A79" s="298">
        <f>A77</f>
        <v>0</v>
      </c>
      <c r="B79" s="106"/>
      <c r="C79" s="106" t="str">
        <f t="shared" ref="C79:C110" si="77">emp1_type&amp;"XX"&amp;E79</f>
        <v>aXX49</v>
      </c>
      <c r="D79" s="305">
        <f t="shared" ref="D79:D110" si="78">IF(ISNA(VLOOKUP($C79,emp1_,RfCol_nuVers,FALSE)),0,VLOOKUP(emp1_type&amp;"xx"&amp;E79,emp1_,RfCol_nuVers,FALSE))</f>
        <v>48</v>
      </c>
      <c r="E79" s="306">
        <f>E76+1</f>
        <v>49</v>
      </c>
      <c r="F79" s="331">
        <f t="shared" ref="F79:F110" si="79">IF(ISNA(VLOOKUP(C79,emp1_,RfCol_Vers,FALSE)),0,VLOOKUP(C79,emp1_,RfCol_Vers,FALSE))</f>
        <v>0</v>
      </c>
      <c r="G79" s="331">
        <f t="shared" ref="G79:G110" si="80">IF(ISNA(VLOOKUP(C79,emp1_,RfCol_int,FALSE)),0,VLOOKUP(C79,emp1_,RfCol_int,FALSE))</f>
        <v>0</v>
      </c>
      <c r="H79" s="332">
        <f t="shared" ref="H79:H110" si="81">IF(ISNA(VLOOKUP(C79,emp1_,RfCol_cap,FALSE)),0,VLOOKUP(C79,emp1_,RfCol_cap,FALSE))</f>
        <v>0</v>
      </c>
      <c r="I79" s="330">
        <f t="shared" ref="I79:I110" si="82">IF(ISNA(VLOOKUP(C79,emp1_,RfCol_solde,FALSE)),0,VLOOKUP(C79,emp1_,RfCol_solde,FALSE))</f>
        <v>0</v>
      </c>
      <c r="K79" s="106"/>
      <c r="L79" s="106" t="str">
        <f t="shared" ref="L79:L110" si="83">emp2_type&amp;"XX"&amp;N79</f>
        <v>aXX49</v>
      </c>
      <c r="M79" s="305">
        <f t="shared" ref="M79:M110" si="84">IF(ISNA(VLOOKUP($C79,emp2_,RfCol_nuVers,FALSE)),0,VLOOKUP(emp2_type&amp;"xx"&amp;N79,emp2_,RfCol_nuVers,FALSE))</f>
        <v>48</v>
      </c>
      <c r="N79" s="306">
        <f>N76+1</f>
        <v>49</v>
      </c>
      <c r="O79" s="331">
        <f t="shared" ref="O79:O110" si="85">IF(ISNA(VLOOKUP(L79,emp2_,RfCol_Vers,FALSE)),0,VLOOKUP(L79,emp2_,RfCol_Vers,FALSE))</f>
        <v>0</v>
      </c>
      <c r="P79" s="331">
        <f t="shared" ref="P79:P110" si="86">IF(ISNA(VLOOKUP(L79,emp2_,RfCol_int,FALSE)),0,VLOOKUP(L79,emp2_,RfCol_int,FALSE))</f>
        <v>0</v>
      </c>
      <c r="Q79" s="332">
        <f t="shared" ref="Q79:Q110" si="87">IF(ISNA(VLOOKUP(L79,emp2_,RfCol_cap,FALSE)),0,VLOOKUP(L79,emp2_,RfCol_cap,FALSE))</f>
        <v>0</v>
      </c>
      <c r="R79" s="330">
        <f t="shared" ref="R79:R110" si="88">IF(ISNA(VLOOKUP(L79,emp2_,RfCol_solde,FALSE)),0,VLOOKUP(L79,emp2_,RfCol_solde,FALSE))</f>
        <v>0</v>
      </c>
      <c r="S79" s="156"/>
      <c r="T79" s="106"/>
      <c r="U79" s="106" t="str">
        <f t="shared" ref="U79:U110" si="89">emp3_type&amp;"XX"&amp;W79</f>
        <v>aXX49</v>
      </c>
      <c r="V79" s="305">
        <f t="shared" ref="V79:V110" si="90">IF(ISNA(VLOOKUP($C79,emp3_,RfCol_nuVers,FALSE)),0,VLOOKUP(emp3_type&amp;"xx"&amp;W79,emp3_,RfCol_nuVers,FALSE))</f>
        <v>48</v>
      </c>
      <c r="W79" s="306">
        <f>W76+1</f>
        <v>49</v>
      </c>
      <c r="X79" s="331">
        <f t="shared" ref="X79:X110" si="91">IF(ISNA(VLOOKUP(U79,emp3_,RfCol_Vers,FALSE)),0,VLOOKUP(U79,emp3_,RfCol_Vers,FALSE))</f>
        <v>0</v>
      </c>
      <c r="Y79" s="331">
        <f t="shared" ref="Y79:Y110" si="92">IF(ISNA(VLOOKUP(U79,emp3_,RfCol_int,FALSE)),0,VLOOKUP(U79,emp3_,RfCol_int,FALSE))</f>
        <v>0</v>
      </c>
      <c r="Z79" s="332">
        <f t="shared" ref="Z79:Z110" si="93">IF(ISNA(VLOOKUP(U79,emp3_,RfCol_cap,FALSE)),0,VLOOKUP(U79,emp3_,RfCol_cap,FALSE))</f>
        <v>0</v>
      </c>
      <c r="AA79" s="330">
        <f t="shared" ref="AA79:AA110" si="94">IF(ISNA(VLOOKUP(U79,emp3_,RfCol_solde,FALSE)),0,VLOOKUP(U79,emp3_,RfCol_solde,FALSE))</f>
        <v>0</v>
      </c>
      <c r="AB79" s="156"/>
      <c r="AC79" s="106"/>
      <c r="AD79" s="106"/>
      <c r="AE79" s="87">
        <f>AE76+1</f>
        <v>49</v>
      </c>
      <c r="AF79" s="327">
        <f t="shared" ref="AF79:AF110" si="95">G79+P79+Y79</f>
        <v>0</v>
      </c>
      <c r="AG79" s="327">
        <f t="shared" ref="AG79:AG110" si="96">H79+Q79+Z79</f>
        <v>0</v>
      </c>
      <c r="AH79" s="327">
        <f t="shared" ref="AH79:AH110" si="97">I79+R79+AA79</f>
        <v>0</v>
      </c>
      <c r="AI79" s="398"/>
      <c r="AJ79" s="398"/>
      <c r="AK79" s="106"/>
      <c r="AL79" s="106" t="str">
        <f t="shared" ref="AL79:AL110" si="98">emp4_type&amp;"XX"&amp;AO79</f>
        <v>aXX49</v>
      </c>
      <c r="AM79" s="106"/>
      <c r="AN79" s="305">
        <f t="shared" ref="AN79:AN110" si="99">IF(ISNA(VLOOKUP($C79,emp4_,RfCol_nuVers,FALSE)),0,VLOOKUP(emp4_type&amp;"xx"&amp;AO79,emp4_,RfCol_nuVers,FALSE))</f>
        <v>48</v>
      </c>
      <c r="AO79" s="306">
        <f>AO76+1</f>
        <v>49</v>
      </c>
      <c r="AP79" s="331">
        <f t="shared" ref="AP79:AP110" si="100">IF(ISNA(VLOOKUP(AL79,emp4_,RfCol_Vers,FALSE)),0,VLOOKUP(AL79,emp4_,RfCol_Vers,FALSE))</f>
        <v>0</v>
      </c>
      <c r="AQ79" s="331">
        <f t="shared" ref="AQ79:AQ110" si="101">IF(ISNA(VLOOKUP(AL79,emp4_,RfCol_int,FALSE)),0,VLOOKUP(AL79,emp4_,RfCol_int,FALSE))</f>
        <v>0</v>
      </c>
      <c r="AR79" s="332">
        <f t="shared" ref="AR79:AR110" si="102">IF(ISNA(VLOOKUP(AL79,emp4_,RfCol_cap,FALSE)),0,VLOOKUP(AL79,emp4_,RfCol_cap,FALSE))</f>
        <v>0</v>
      </c>
      <c r="AS79" s="330">
        <f t="shared" ref="AS79:AS110" si="103">IF(ISNA(VLOOKUP(AL79,emp4_,RfCol_solde,FALSE)),0,VLOOKUP(AL79,emp4_,RfCol_solde,FALSE))</f>
        <v>0</v>
      </c>
      <c r="AT79" s="156"/>
      <c r="AU79" s="106"/>
      <c r="AV79" s="106" t="str">
        <f t="shared" ref="AV79:AV110" si="104">emp5_type&amp;"XX"&amp;AX79</f>
        <v>aXX49</v>
      </c>
      <c r="AW79" s="305">
        <f t="shared" ref="AW79:AW110" si="105">IF(ISNA(VLOOKUP($C79,emp5_,RfCol_nuVers,FALSE)),0,VLOOKUP(emp5_type&amp;"xx"&amp;AX79,emp5_,RfCol_nuVers,FALSE))</f>
        <v>48</v>
      </c>
      <c r="AX79" s="306">
        <f>AX76+1</f>
        <v>49</v>
      </c>
      <c r="AY79" s="331">
        <f t="shared" ref="AY79:AY110" si="106">IF(ISNA(VLOOKUP(AV79,emp5_,RfCol_Vers,FALSE)),0,VLOOKUP(AV79,emp5_,RfCol_Vers,FALSE))</f>
        <v>0</v>
      </c>
      <c r="AZ79" s="331">
        <f t="shared" ref="AZ79:AZ110" si="107">IF(ISNA(VLOOKUP(AV79,emp5_,RfCol_int,FALSE)),0,VLOOKUP(AV79,emp5_,RfCol_int,FALSE))</f>
        <v>0</v>
      </c>
      <c r="BA79" s="332">
        <f t="shared" ref="BA79:BA110" si="108">IF(ISNA(VLOOKUP(AV79,emp5_,RfCol_cap,FALSE)),0,VLOOKUP(AV79,emp5_,RfCol_cap,FALSE))</f>
        <v>0</v>
      </c>
      <c r="BB79" s="330">
        <f t="shared" ref="BB79:BB110" si="109">IF(ISNA(VLOOKUP(AV79,emp5_,RfCol_solde,FALSE)),0,VLOOKUP(AV79,emp5_,RfCol_solde,FALSE))</f>
        <v>0</v>
      </c>
      <c r="BC79" s="156"/>
      <c r="BD79" s="106"/>
      <c r="BE79" s="106" t="str">
        <f t="shared" ref="BE79:BE110" si="110">emp6_type&amp;"XX"&amp;BG79</f>
        <v>aXX49</v>
      </c>
      <c r="BF79" s="305">
        <f t="shared" ref="BF79:BF110" si="111">IF(ISNA(VLOOKUP($C79,emp6_,RfCol_nuVers,FALSE)),0,VLOOKUP(emp6_type&amp;"xx"&amp;BG79,emp6_,RfCol_nuVers,FALSE))</f>
        <v>48</v>
      </c>
      <c r="BG79" s="306">
        <f>BG76+1</f>
        <v>49</v>
      </c>
      <c r="BH79" s="331">
        <f t="shared" ref="BH79:BH110" si="112">IF(ISNA(VLOOKUP(BE79,emp6_,RfCol_Vers,FALSE)),0,VLOOKUP(BE79,emp6_,RfCol_Vers,FALSE))</f>
        <v>0</v>
      </c>
      <c r="BI79" s="331">
        <f t="shared" ref="BI79:BI110" si="113">IF(ISNA(VLOOKUP(BE79,emp6_,RfCol_int,FALSE)),0,VLOOKUP(BE79,emp6_,RfCol_int,FALSE))</f>
        <v>0</v>
      </c>
      <c r="BJ79" s="332">
        <f t="shared" ref="BJ79:BJ110" si="114">IF(ISNA(VLOOKUP(BE79,emp6_,RfCol_cap,FALSE)),0,VLOOKUP(BE79,emp6_,RfCol_cap,FALSE))</f>
        <v>0</v>
      </c>
      <c r="BK79" s="330">
        <f t="shared" ref="BK79:BK110" si="115">IF(ISNA(VLOOKUP(BE79,emp6_,RfCol_solde,FALSE)),0,VLOOKUP(BE79,emp6_,RfCol_solde,FALSE))</f>
        <v>0</v>
      </c>
      <c r="BL79" s="156"/>
      <c r="BM79" s="106"/>
      <c r="BN79" s="87">
        <f>BN76+1</f>
        <v>49</v>
      </c>
      <c r="BO79" s="327">
        <f t="shared" ref="BO79:BO110" si="116">G79+P79+Y79+AQ79+AZ79+BI79</f>
        <v>0</v>
      </c>
      <c r="BP79" s="327">
        <f t="shared" ref="BP79:BP110" si="117">H79+Q79+Z79+AR79+BA79+BJ79</f>
        <v>0</v>
      </c>
      <c r="BQ79" s="327">
        <f t="shared" ref="BQ79:BQ110" si="118">I79+R79+AA79+AS79+BB79+BK79</f>
        <v>0</v>
      </c>
      <c r="BR79" s="112"/>
      <c r="BU79" s="112"/>
      <c r="BV79" s="678">
        <f t="shared" si="67"/>
        <v>49</v>
      </c>
      <c r="BW79" s="327">
        <f t="shared" ref="BW79:BW92" si="119">CD79+CH79+CL79+CP79+CT79+CX79</f>
        <v>0</v>
      </c>
      <c r="BX79" s="327">
        <f t="shared" ref="BX79:BX92" si="120">CE79+CI79+CM79+CQ79+CU79+CY79</f>
        <v>0</v>
      </c>
      <c r="BY79" s="327">
        <f t="shared" ref="BY79:BY142" si="121">CF79+CJ79+CN79+CR79+CV79+CZ79</f>
        <v>0</v>
      </c>
      <c r="BZ79" s="106"/>
      <c r="CD79" s="156">
        <f t="shared" ref="CD79:CD110" si="122">IF(CD$24&lt;2,G79,0)</f>
        <v>0</v>
      </c>
      <c r="CE79" s="156">
        <f t="shared" ref="CE79:CE110" si="123">IF(CE$24&lt;2,H79,0)</f>
        <v>0</v>
      </c>
      <c r="CF79" s="156">
        <f t="shared" ref="CF79:CF110" si="124">IF(CF$24&lt;2,I79,0)</f>
        <v>0</v>
      </c>
      <c r="CH79" s="156">
        <f t="shared" ref="CH79:CH110" si="125">IF(CH$24&lt;2,P79,0)</f>
        <v>0</v>
      </c>
      <c r="CI79" s="156">
        <f t="shared" ref="CI79:CI110" si="126">IF(CI$24&lt;2,Q79,0)</f>
        <v>0</v>
      </c>
      <c r="CJ79" s="156">
        <f t="shared" ref="CJ79:CJ110" si="127">IF(CJ$24&lt;2,R79,0)</f>
        <v>0</v>
      </c>
      <c r="CL79" s="156">
        <f t="shared" ref="CL79:CL110" si="128">IF(CL$24&lt;2,Y79,0)</f>
        <v>0</v>
      </c>
      <c r="CM79" s="156">
        <f t="shared" ref="CM79:CM110" si="129">IF(CM$24&lt;2,Z79,0)</f>
        <v>0</v>
      </c>
      <c r="CN79" s="156">
        <f t="shared" ref="CN79:CN110" si="130">IF(CN$24&lt;2,AA79,0)</f>
        <v>0</v>
      </c>
      <c r="CP79" s="156">
        <f t="shared" ref="CP79:CP110" si="131">IF(CP$24&lt;2,AQ79,0)</f>
        <v>0</v>
      </c>
      <c r="CQ79" s="156">
        <f t="shared" ref="CQ79:CQ110" si="132">IF(CQ$24&lt;2,AR79,0)</f>
        <v>0</v>
      </c>
      <c r="CR79" s="156">
        <f t="shared" ref="CR79:CR110" si="133">IF(CR$24&lt;2,AS79,0)</f>
        <v>0</v>
      </c>
      <c r="CT79" s="156">
        <f t="shared" ref="CT79:CT110" si="134">IF(CT$24&lt;2,AZ79,0)</f>
        <v>0</v>
      </c>
      <c r="CU79" s="156">
        <f t="shared" ref="CU79:CU110" si="135">IF(CU$24&lt;2,BA79,0)</f>
        <v>0</v>
      </c>
      <c r="CV79" s="156">
        <f t="shared" ref="CV79:CV110" si="136">IF(CV$24&lt;2,BB79,0)</f>
        <v>0</v>
      </c>
      <c r="CX79" s="156">
        <f t="shared" ref="CX79:CX110" si="137">IF(CX$24&lt;2,BI79,0)</f>
        <v>0</v>
      </c>
      <c r="CY79" s="156">
        <f t="shared" ref="CY79:CY110" si="138">IF(CY$24&lt;2,BJ79,0)</f>
        <v>0</v>
      </c>
      <c r="CZ79" s="156">
        <f t="shared" ref="CZ79:CZ110" si="139">IF(CZ$24&lt;2,BK79,0)</f>
        <v>0</v>
      </c>
    </row>
    <row r="80" spans="1:104" ht="22" hidden="1" customHeight="1">
      <c r="A80" s="298">
        <f t="shared" ref="A80:A114" si="140">A79</f>
        <v>0</v>
      </c>
      <c r="B80" s="111"/>
      <c r="C80" s="106" t="str">
        <f t="shared" si="77"/>
        <v>aXX50</v>
      </c>
      <c r="D80" s="305">
        <f t="shared" si="78"/>
        <v>49</v>
      </c>
      <c r="E80" s="306">
        <f t="shared" ref="E80:E111" si="141">E79+1</f>
        <v>50</v>
      </c>
      <c r="F80" s="331">
        <f t="shared" si="79"/>
        <v>0</v>
      </c>
      <c r="G80" s="331">
        <f t="shared" si="80"/>
        <v>0</v>
      </c>
      <c r="H80" s="332">
        <f t="shared" si="81"/>
        <v>0</v>
      </c>
      <c r="I80" s="330">
        <f t="shared" si="82"/>
        <v>0</v>
      </c>
      <c r="K80" s="111"/>
      <c r="L80" s="106" t="str">
        <f t="shared" si="83"/>
        <v>aXX50</v>
      </c>
      <c r="M80" s="305">
        <f t="shared" si="84"/>
        <v>49</v>
      </c>
      <c r="N80" s="306">
        <f t="shared" ref="N80:N111" si="142">N79+1</f>
        <v>50</v>
      </c>
      <c r="O80" s="331">
        <f t="shared" si="85"/>
        <v>0</v>
      </c>
      <c r="P80" s="331">
        <f t="shared" si="86"/>
        <v>0</v>
      </c>
      <c r="Q80" s="332">
        <f t="shared" si="87"/>
        <v>0</v>
      </c>
      <c r="R80" s="330">
        <f t="shared" si="88"/>
        <v>0</v>
      </c>
      <c r="S80" s="156"/>
      <c r="T80" s="111"/>
      <c r="U80" s="106" t="str">
        <f t="shared" si="89"/>
        <v>aXX50</v>
      </c>
      <c r="V80" s="305">
        <f t="shared" si="90"/>
        <v>49</v>
      </c>
      <c r="W80" s="306">
        <f t="shared" ref="W80:W111" si="143">W79+1</f>
        <v>50</v>
      </c>
      <c r="X80" s="331">
        <f t="shared" si="91"/>
        <v>0</v>
      </c>
      <c r="Y80" s="331">
        <f t="shared" si="92"/>
        <v>0</v>
      </c>
      <c r="Z80" s="332">
        <f t="shared" si="93"/>
        <v>0</v>
      </c>
      <c r="AA80" s="330">
        <f t="shared" si="94"/>
        <v>0</v>
      </c>
      <c r="AB80" s="156"/>
      <c r="AC80" s="111"/>
      <c r="AD80" s="111"/>
      <c r="AE80" s="87">
        <f t="shared" ref="AE80:AE111" si="144">AE79+1</f>
        <v>50</v>
      </c>
      <c r="AF80" s="327">
        <f t="shared" si="95"/>
        <v>0</v>
      </c>
      <c r="AG80" s="327">
        <f t="shared" si="96"/>
        <v>0</v>
      </c>
      <c r="AH80" s="327">
        <f t="shared" si="97"/>
        <v>0</v>
      </c>
      <c r="AI80" s="398"/>
      <c r="AJ80" s="398"/>
      <c r="AK80" s="111"/>
      <c r="AL80" s="106" t="str">
        <f t="shared" si="98"/>
        <v>aXX50</v>
      </c>
      <c r="AM80" s="106"/>
      <c r="AN80" s="305">
        <f t="shared" si="99"/>
        <v>49</v>
      </c>
      <c r="AO80" s="306">
        <f t="shared" ref="AO80:AO111" si="145">AO79+1</f>
        <v>50</v>
      </c>
      <c r="AP80" s="331">
        <f t="shared" si="100"/>
        <v>0</v>
      </c>
      <c r="AQ80" s="331">
        <f t="shared" si="101"/>
        <v>0</v>
      </c>
      <c r="AR80" s="332">
        <f t="shared" si="102"/>
        <v>0</v>
      </c>
      <c r="AS80" s="330">
        <f t="shared" si="103"/>
        <v>0</v>
      </c>
      <c r="AT80" s="156"/>
      <c r="AU80" s="111"/>
      <c r="AV80" s="106" t="str">
        <f t="shared" si="104"/>
        <v>aXX50</v>
      </c>
      <c r="AW80" s="305">
        <f t="shared" si="105"/>
        <v>49</v>
      </c>
      <c r="AX80" s="306">
        <f t="shared" ref="AX80:AX111" si="146">AX79+1</f>
        <v>50</v>
      </c>
      <c r="AY80" s="331">
        <f t="shared" si="106"/>
        <v>0</v>
      </c>
      <c r="AZ80" s="331">
        <f t="shared" si="107"/>
        <v>0</v>
      </c>
      <c r="BA80" s="332">
        <f t="shared" si="108"/>
        <v>0</v>
      </c>
      <c r="BB80" s="330">
        <f t="shared" si="109"/>
        <v>0</v>
      </c>
      <c r="BC80" s="156"/>
      <c r="BD80" s="111"/>
      <c r="BE80" s="106" t="str">
        <f t="shared" si="110"/>
        <v>aXX50</v>
      </c>
      <c r="BF80" s="305">
        <f t="shared" si="111"/>
        <v>49</v>
      </c>
      <c r="BG80" s="306">
        <f t="shared" ref="BG80:BG111" si="147">BG79+1</f>
        <v>50</v>
      </c>
      <c r="BH80" s="331">
        <f t="shared" si="112"/>
        <v>0</v>
      </c>
      <c r="BI80" s="331">
        <f t="shared" si="113"/>
        <v>0</v>
      </c>
      <c r="BJ80" s="332">
        <f t="shared" si="114"/>
        <v>0</v>
      </c>
      <c r="BK80" s="330">
        <f t="shared" si="115"/>
        <v>0</v>
      </c>
      <c r="BL80" s="156"/>
      <c r="BM80" s="111"/>
      <c r="BN80" s="87">
        <f t="shared" ref="BN80:BN111" si="148">BN79+1</f>
        <v>50</v>
      </c>
      <c r="BO80" s="327">
        <f t="shared" si="116"/>
        <v>0</v>
      </c>
      <c r="BP80" s="327">
        <f t="shared" si="117"/>
        <v>0</v>
      </c>
      <c r="BQ80" s="327">
        <f t="shared" si="118"/>
        <v>0</v>
      </c>
      <c r="BR80" s="300"/>
      <c r="BU80" s="300"/>
      <c r="BV80" s="678">
        <f t="shared" si="67"/>
        <v>50</v>
      </c>
      <c r="BW80" s="327">
        <f t="shared" si="119"/>
        <v>0</v>
      </c>
      <c r="BX80" s="327">
        <f t="shared" si="120"/>
        <v>0</v>
      </c>
      <c r="BY80" s="327">
        <f t="shared" si="121"/>
        <v>0</v>
      </c>
      <c r="BZ80" s="106"/>
      <c r="CD80" s="156">
        <f t="shared" si="122"/>
        <v>0</v>
      </c>
      <c r="CE80" s="156">
        <f t="shared" si="123"/>
        <v>0</v>
      </c>
      <c r="CF80" s="156">
        <f t="shared" si="124"/>
        <v>0</v>
      </c>
      <c r="CH80" s="156">
        <f t="shared" si="125"/>
        <v>0</v>
      </c>
      <c r="CI80" s="156">
        <f t="shared" si="126"/>
        <v>0</v>
      </c>
      <c r="CJ80" s="156">
        <f t="shared" si="127"/>
        <v>0</v>
      </c>
      <c r="CL80" s="156">
        <f t="shared" si="128"/>
        <v>0</v>
      </c>
      <c r="CM80" s="156">
        <f t="shared" si="129"/>
        <v>0</v>
      </c>
      <c r="CN80" s="156">
        <f t="shared" si="130"/>
        <v>0</v>
      </c>
      <c r="CP80" s="156">
        <f t="shared" si="131"/>
        <v>0</v>
      </c>
      <c r="CQ80" s="156">
        <f t="shared" si="132"/>
        <v>0</v>
      </c>
      <c r="CR80" s="156">
        <f t="shared" si="133"/>
        <v>0</v>
      </c>
      <c r="CT80" s="156">
        <f t="shared" si="134"/>
        <v>0</v>
      </c>
      <c r="CU80" s="156">
        <f t="shared" si="135"/>
        <v>0</v>
      </c>
      <c r="CV80" s="156">
        <f t="shared" si="136"/>
        <v>0</v>
      </c>
      <c r="CX80" s="156">
        <f t="shared" si="137"/>
        <v>0</v>
      </c>
      <c r="CY80" s="156">
        <f t="shared" si="138"/>
        <v>0</v>
      </c>
      <c r="CZ80" s="156">
        <f t="shared" si="139"/>
        <v>0</v>
      </c>
    </row>
    <row r="81" spans="1:104" ht="22" hidden="1" customHeight="1">
      <c r="A81" s="298">
        <f t="shared" si="140"/>
        <v>0</v>
      </c>
      <c r="B81" s="106"/>
      <c r="C81" s="106" t="str">
        <f t="shared" si="77"/>
        <v>aXX51</v>
      </c>
      <c r="D81" s="305">
        <f t="shared" si="78"/>
        <v>50</v>
      </c>
      <c r="E81" s="306">
        <f t="shared" si="141"/>
        <v>51</v>
      </c>
      <c r="F81" s="331">
        <f t="shared" si="79"/>
        <v>0</v>
      </c>
      <c r="G81" s="331">
        <f t="shared" si="80"/>
        <v>0</v>
      </c>
      <c r="H81" s="332">
        <f t="shared" si="81"/>
        <v>0</v>
      </c>
      <c r="I81" s="330">
        <f t="shared" si="82"/>
        <v>0</v>
      </c>
      <c r="K81" s="106"/>
      <c r="L81" s="106" t="str">
        <f t="shared" si="83"/>
        <v>aXX51</v>
      </c>
      <c r="M81" s="305">
        <f t="shared" si="84"/>
        <v>50</v>
      </c>
      <c r="N81" s="306">
        <f t="shared" si="142"/>
        <v>51</v>
      </c>
      <c r="O81" s="331">
        <f t="shared" si="85"/>
        <v>0</v>
      </c>
      <c r="P81" s="331">
        <f t="shared" si="86"/>
        <v>0</v>
      </c>
      <c r="Q81" s="332">
        <f t="shared" si="87"/>
        <v>0</v>
      </c>
      <c r="R81" s="330">
        <f t="shared" si="88"/>
        <v>0</v>
      </c>
      <c r="S81" s="156"/>
      <c r="T81" s="106"/>
      <c r="U81" s="106" t="str">
        <f t="shared" si="89"/>
        <v>aXX51</v>
      </c>
      <c r="V81" s="305">
        <f t="shared" si="90"/>
        <v>50</v>
      </c>
      <c r="W81" s="306">
        <f t="shared" si="143"/>
        <v>51</v>
      </c>
      <c r="X81" s="331">
        <f t="shared" si="91"/>
        <v>0</v>
      </c>
      <c r="Y81" s="331">
        <f t="shared" si="92"/>
        <v>0</v>
      </c>
      <c r="Z81" s="332">
        <f t="shared" si="93"/>
        <v>0</v>
      </c>
      <c r="AA81" s="330">
        <f t="shared" si="94"/>
        <v>0</v>
      </c>
      <c r="AB81" s="156"/>
      <c r="AC81" s="106"/>
      <c r="AD81" s="106"/>
      <c r="AE81" s="87">
        <f t="shared" si="144"/>
        <v>51</v>
      </c>
      <c r="AF81" s="327">
        <f t="shared" si="95"/>
        <v>0</v>
      </c>
      <c r="AG81" s="327">
        <f t="shared" si="96"/>
        <v>0</v>
      </c>
      <c r="AH81" s="327">
        <f t="shared" si="97"/>
        <v>0</v>
      </c>
      <c r="AI81" s="398"/>
      <c r="AJ81" s="398"/>
      <c r="AK81" s="106"/>
      <c r="AL81" s="106" t="str">
        <f t="shared" si="98"/>
        <v>aXX51</v>
      </c>
      <c r="AM81" s="106"/>
      <c r="AN81" s="305">
        <f t="shared" si="99"/>
        <v>50</v>
      </c>
      <c r="AO81" s="306">
        <f t="shared" si="145"/>
        <v>51</v>
      </c>
      <c r="AP81" s="331">
        <f t="shared" si="100"/>
        <v>0</v>
      </c>
      <c r="AQ81" s="331">
        <f t="shared" si="101"/>
        <v>0</v>
      </c>
      <c r="AR81" s="332">
        <f t="shared" si="102"/>
        <v>0</v>
      </c>
      <c r="AS81" s="330">
        <f t="shared" si="103"/>
        <v>0</v>
      </c>
      <c r="AT81" s="156"/>
      <c r="AU81" s="106"/>
      <c r="AV81" s="106" t="str">
        <f t="shared" si="104"/>
        <v>aXX51</v>
      </c>
      <c r="AW81" s="305">
        <f t="shared" si="105"/>
        <v>50</v>
      </c>
      <c r="AX81" s="306">
        <f t="shared" si="146"/>
        <v>51</v>
      </c>
      <c r="AY81" s="331">
        <f t="shared" si="106"/>
        <v>0</v>
      </c>
      <c r="AZ81" s="331">
        <f t="shared" si="107"/>
        <v>0</v>
      </c>
      <c r="BA81" s="332">
        <f t="shared" si="108"/>
        <v>0</v>
      </c>
      <c r="BB81" s="330">
        <f t="shared" si="109"/>
        <v>0</v>
      </c>
      <c r="BC81" s="156"/>
      <c r="BD81" s="106"/>
      <c r="BE81" s="106" t="str">
        <f t="shared" si="110"/>
        <v>aXX51</v>
      </c>
      <c r="BF81" s="305">
        <f t="shared" si="111"/>
        <v>50</v>
      </c>
      <c r="BG81" s="306">
        <f t="shared" si="147"/>
        <v>51</v>
      </c>
      <c r="BH81" s="331">
        <f t="shared" si="112"/>
        <v>0</v>
      </c>
      <c r="BI81" s="331">
        <f t="shared" si="113"/>
        <v>0</v>
      </c>
      <c r="BJ81" s="332">
        <f t="shared" si="114"/>
        <v>0</v>
      </c>
      <c r="BK81" s="330">
        <f t="shared" si="115"/>
        <v>0</v>
      </c>
      <c r="BL81" s="156"/>
      <c r="BM81" s="106"/>
      <c r="BN81" s="87">
        <f t="shared" si="148"/>
        <v>51</v>
      </c>
      <c r="BO81" s="327">
        <f t="shared" si="116"/>
        <v>0</v>
      </c>
      <c r="BP81" s="327">
        <f t="shared" si="117"/>
        <v>0</v>
      </c>
      <c r="BQ81" s="327">
        <f t="shared" si="118"/>
        <v>0</v>
      </c>
      <c r="BR81" s="106"/>
      <c r="BU81" s="106"/>
      <c r="BV81" s="678">
        <f t="shared" si="67"/>
        <v>51</v>
      </c>
      <c r="BW81" s="327">
        <f t="shared" si="119"/>
        <v>0</v>
      </c>
      <c r="BX81" s="327">
        <f t="shared" si="120"/>
        <v>0</v>
      </c>
      <c r="BY81" s="327">
        <f t="shared" si="121"/>
        <v>0</v>
      </c>
      <c r="BZ81" s="106"/>
      <c r="CD81" s="156">
        <f t="shared" si="122"/>
        <v>0</v>
      </c>
      <c r="CE81" s="156">
        <f t="shared" si="123"/>
        <v>0</v>
      </c>
      <c r="CF81" s="156">
        <f t="shared" si="124"/>
        <v>0</v>
      </c>
      <c r="CH81" s="156">
        <f t="shared" si="125"/>
        <v>0</v>
      </c>
      <c r="CI81" s="156">
        <f t="shared" si="126"/>
        <v>0</v>
      </c>
      <c r="CJ81" s="156">
        <f t="shared" si="127"/>
        <v>0</v>
      </c>
      <c r="CL81" s="156">
        <f t="shared" si="128"/>
        <v>0</v>
      </c>
      <c r="CM81" s="156">
        <f t="shared" si="129"/>
        <v>0</v>
      </c>
      <c r="CN81" s="156">
        <f t="shared" si="130"/>
        <v>0</v>
      </c>
      <c r="CP81" s="156">
        <f t="shared" si="131"/>
        <v>0</v>
      </c>
      <c r="CQ81" s="156">
        <f t="shared" si="132"/>
        <v>0</v>
      </c>
      <c r="CR81" s="156">
        <f t="shared" si="133"/>
        <v>0</v>
      </c>
      <c r="CT81" s="156">
        <f t="shared" si="134"/>
        <v>0</v>
      </c>
      <c r="CU81" s="156">
        <f t="shared" si="135"/>
        <v>0</v>
      </c>
      <c r="CV81" s="156">
        <f t="shared" si="136"/>
        <v>0</v>
      </c>
      <c r="CX81" s="156">
        <f t="shared" si="137"/>
        <v>0</v>
      </c>
      <c r="CY81" s="156">
        <f t="shared" si="138"/>
        <v>0</v>
      </c>
      <c r="CZ81" s="156">
        <f t="shared" si="139"/>
        <v>0</v>
      </c>
    </row>
    <row r="82" spans="1:104" ht="22" hidden="1" customHeight="1">
      <c r="A82" s="298">
        <f t="shared" si="140"/>
        <v>0</v>
      </c>
      <c r="C82" s="106" t="str">
        <f t="shared" si="77"/>
        <v>aXX52</v>
      </c>
      <c r="D82" s="305">
        <f t="shared" si="78"/>
        <v>51</v>
      </c>
      <c r="E82" s="306">
        <f t="shared" si="141"/>
        <v>52</v>
      </c>
      <c r="F82" s="331">
        <f t="shared" si="79"/>
        <v>0</v>
      </c>
      <c r="G82" s="331">
        <f t="shared" si="80"/>
        <v>0</v>
      </c>
      <c r="H82" s="332">
        <f t="shared" si="81"/>
        <v>0</v>
      </c>
      <c r="I82" s="330">
        <f t="shared" si="82"/>
        <v>0</v>
      </c>
      <c r="K82" s="106"/>
      <c r="L82" s="106" t="str">
        <f t="shared" si="83"/>
        <v>aXX52</v>
      </c>
      <c r="M82" s="305">
        <f t="shared" si="84"/>
        <v>51</v>
      </c>
      <c r="N82" s="306">
        <f t="shared" si="142"/>
        <v>52</v>
      </c>
      <c r="O82" s="331">
        <f t="shared" si="85"/>
        <v>0</v>
      </c>
      <c r="P82" s="331">
        <f t="shared" si="86"/>
        <v>0</v>
      </c>
      <c r="Q82" s="332">
        <f t="shared" si="87"/>
        <v>0</v>
      </c>
      <c r="R82" s="330">
        <f t="shared" si="88"/>
        <v>0</v>
      </c>
      <c r="S82" s="156"/>
      <c r="T82" s="106"/>
      <c r="U82" s="106" t="str">
        <f t="shared" si="89"/>
        <v>aXX52</v>
      </c>
      <c r="V82" s="305">
        <f t="shared" si="90"/>
        <v>51</v>
      </c>
      <c r="W82" s="306">
        <f t="shared" si="143"/>
        <v>52</v>
      </c>
      <c r="X82" s="331">
        <f t="shared" si="91"/>
        <v>0</v>
      </c>
      <c r="Y82" s="331">
        <f t="shared" si="92"/>
        <v>0</v>
      </c>
      <c r="Z82" s="332">
        <f t="shared" si="93"/>
        <v>0</v>
      </c>
      <c r="AA82" s="330">
        <f t="shared" si="94"/>
        <v>0</v>
      </c>
      <c r="AB82" s="156"/>
      <c r="AC82" s="106"/>
      <c r="AD82" s="156"/>
      <c r="AE82" s="87">
        <f t="shared" si="144"/>
        <v>52</v>
      </c>
      <c r="AF82" s="327">
        <f t="shared" si="95"/>
        <v>0</v>
      </c>
      <c r="AG82" s="327">
        <f t="shared" si="96"/>
        <v>0</v>
      </c>
      <c r="AH82" s="327">
        <f t="shared" si="97"/>
        <v>0</v>
      </c>
      <c r="AI82" s="398"/>
      <c r="AJ82" s="398"/>
      <c r="AK82" s="106"/>
      <c r="AL82" s="106" t="str">
        <f t="shared" si="98"/>
        <v>aXX52</v>
      </c>
      <c r="AM82" s="106"/>
      <c r="AN82" s="305">
        <f t="shared" si="99"/>
        <v>51</v>
      </c>
      <c r="AO82" s="306">
        <f t="shared" si="145"/>
        <v>52</v>
      </c>
      <c r="AP82" s="331">
        <f t="shared" si="100"/>
        <v>0</v>
      </c>
      <c r="AQ82" s="331">
        <f t="shared" si="101"/>
        <v>0</v>
      </c>
      <c r="AR82" s="332">
        <f t="shared" si="102"/>
        <v>0</v>
      </c>
      <c r="AS82" s="330">
        <f t="shared" si="103"/>
        <v>0</v>
      </c>
      <c r="AT82" s="156"/>
      <c r="AU82" s="106"/>
      <c r="AV82" s="106" t="str">
        <f t="shared" si="104"/>
        <v>aXX52</v>
      </c>
      <c r="AW82" s="305">
        <f t="shared" si="105"/>
        <v>51</v>
      </c>
      <c r="AX82" s="306">
        <f t="shared" si="146"/>
        <v>52</v>
      </c>
      <c r="AY82" s="331">
        <f t="shared" si="106"/>
        <v>0</v>
      </c>
      <c r="AZ82" s="331">
        <f t="shared" si="107"/>
        <v>0</v>
      </c>
      <c r="BA82" s="332">
        <f t="shared" si="108"/>
        <v>0</v>
      </c>
      <c r="BB82" s="330">
        <f t="shared" si="109"/>
        <v>0</v>
      </c>
      <c r="BC82" s="156"/>
      <c r="BD82" s="106"/>
      <c r="BE82" s="106" t="str">
        <f t="shared" si="110"/>
        <v>aXX52</v>
      </c>
      <c r="BF82" s="305">
        <f t="shared" si="111"/>
        <v>51</v>
      </c>
      <c r="BG82" s="306">
        <f t="shared" si="147"/>
        <v>52</v>
      </c>
      <c r="BH82" s="331">
        <f t="shared" si="112"/>
        <v>0</v>
      </c>
      <c r="BI82" s="331">
        <f t="shared" si="113"/>
        <v>0</v>
      </c>
      <c r="BJ82" s="332">
        <f t="shared" si="114"/>
        <v>0</v>
      </c>
      <c r="BK82" s="330">
        <f t="shared" si="115"/>
        <v>0</v>
      </c>
      <c r="BL82" s="156"/>
      <c r="BM82" s="106"/>
      <c r="BN82" s="87">
        <f t="shared" si="148"/>
        <v>52</v>
      </c>
      <c r="BO82" s="327">
        <f t="shared" si="116"/>
        <v>0</v>
      </c>
      <c r="BP82" s="327">
        <f t="shared" si="117"/>
        <v>0</v>
      </c>
      <c r="BQ82" s="327">
        <f t="shared" si="118"/>
        <v>0</v>
      </c>
      <c r="BR82" s="106"/>
      <c r="BU82" s="106"/>
      <c r="BV82" s="678">
        <f t="shared" si="67"/>
        <v>52</v>
      </c>
      <c r="BW82" s="327">
        <f t="shared" si="119"/>
        <v>0</v>
      </c>
      <c r="BX82" s="327">
        <f t="shared" si="120"/>
        <v>0</v>
      </c>
      <c r="BY82" s="327">
        <f t="shared" si="121"/>
        <v>0</v>
      </c>
      <c r="BZ82" s="106"/>
      <c r="CD82" s="156">
        <f t="shared" si="122"/>
        <v>0</v>
      </c>
      <c r="CE82" s="156">
        <f t="shared" si="123"/>
        <v>0</v>
      </c>
      <c r="CF82" s="156">
        <f t="shared" si="124"/>
        <v>0</v>
      </c>
      <c r="CH82" s="156">
        <f t="shared" si="125"/>
        <v>0</v>
      </c>
      <c r="CI82" s="156">
        <f t="shared" si="126"/>
        <v>0</v>
      </c>
      <c r="CJ82" s="156">
        <f t="shared" si="127"/>
        <v>0</v>
      </c>
      <c r="CL82" s="156">
        <f t="shared" si="128"/>
        <v>0</v>
      </c>
      <c r="CM82" s="156">
        <f t="shared" si="129"/>
        <v>0</v>
      </c>
      <c r="CN82" s="156">
        <f t="shared" si="130"/>
        <v>0</v>
      </c>
      <c r="CP82" s="156">
        <f t="shared" si="131"/>
        <v>0</v>
      </c>
      <c r="CQ82" s="156">
        <f t="shared" si="132"/>
        <v>0</v>
      </c>
      <c r="CR82" s="156">
        <f t="shared" si="133"/>
        <v>0</v>
      </c>
      <c r="CT82" s="156">
        <f t="shared" si="134"/>
        <v>0</v>
      </c>
      <c r="CU82" s="156">
        <f t="shared" si="135"/>
        <v>0</v>
      </c>
      <c r="CV82" s="156">
        <f t="shared" si="136"/>
        <v>0</v>
      </c>
      <c r="CX82" s="156">
        <f t="shared" si="137"/>
        <v>0</v>
      </c>
      <c r="CY82" s="156">
        <f t="shared" si="138"/>
        <v>0</v>
      </c>
      <c r="CZ82" s="156">
        <f t="shared" si="139"/>
        <v>0</v>
      </c>
    </row>
    <row r="83" spans="1:104" ht="22" hidden="1" customHeight="1">
      <c r="A83" s="298">
        <f t="shared" si="140"/>
        <v>0</v>
      </c>
      <c r="C83" s="106" t="str">
        <f t="shared" si="77"/>
        <v>aXX53</v>
      </c>
      <c r="D83" s="305">
        <f t="shared" si="78"/>
        <v>52</v>
      </c>
      <c r="E83" s="306">
        <f t="shared" si="141"/>
        <v>53</v>
      </c>
      <c r="F83" s="331">
        <f t="shared" si="79"/>
        <v>0</v>
      </c>
      <c r="G83" s="331">
        <f t="shared" si="80"/>
        <v>0</v>
      </c>
      <c r="H83" s="332">
        <f t="shared" si="81"/>
        <v>0</v>
      </c>
      <c r="I83" s="330">
        <f t="shared" si="82"/>
        <v>0</v>
      </c>
      <c r="K83" s="106"/>
      <c r="L83" s="106" t="str">
        <f t="shared" si="83"/>
        <v>aXX53</v>
      </c>
      <c r="M83" s="305">
        <f t="shared" si="84"/>
        <v>52</v>
      </c>
      <c r="N83" s="306">
        <f t="shared" si="142"/>
        <v>53</v>
      </c>
      <c r="O83" s="331">
        <f t="shared" si="85"/>
        <v>0</v>
      </c>
      <c r="P83" s="331">
        <f t="shared" si="86"/>
        <v>0</v>
      </c>
      <c r="Q83" s="332">
        <f t="shared" si="87"/>
        <v>0</v>
      </c>
      <c r="R83" s="330">
        <f t="shared" si="88"/>
        <v>0</v>
      </c>
      <c r="S83" s="156"/>
      <c r="T83" s="106"/>
      <c r="U83" s="106" t="str">
        <f t="shared" si="89"/>
        <v>aXX53</v>
      </c>
      <c r="V83" s="305">
        <f t="shared" si="90"/>
        <v>52</v>
      </c>
      <c r="W83" s="306">
        <f t="shared" si="143"/>
        <v>53</v>
      </c>
      <c r="X83" s="331">
        <f t="shared" si="91"/>
        <v>0</v>
      </c>
      <c r="Y83" s="331">
        <f t="shared" si="92"/>
        <v>0</v>
      </c>
      <c r="Z83" s="332">
        <f t="shared" si="93"/>
        <v>0</v>
      </c>
      <c r="AA83" s="330">
        <f t="shared" si="94"/>
        <v>0</v>
      </c>
      <c r="AB83" s="156"/>
      <c r="AC83" s="106"/>
      <c r="AD83" s="156"/>
      <c r="AE83" s="87">
        <f t="shared" si="144"/>
        <v>53</v>
      </c>
      <c r="AF83" s="327">
        <f t="shared" si="95"/>
        <v>0</v>
      </c>
      <c r="AG83" s="327">
        <f t="shared" si="96"/>
        <v>0</v>
      </c>
      <c r="AH83" s="327">
        <f t="shared" si="97"/>
        <v>0</v>
      </c>
      <c r="AI83" s="398"/>
      <c r="AJ83" s="398"/>
      <c r="AK83" s="106"/>
      <c r="AL83" s="106" t="str">
        <f t="shared" si="98"/>
        <v>aXX53</v>
      </c>
      <c r="AM83" s="106"/>
      <c r="AN83" s="305">
        <f t="shared" si="99"/>
        <v>52</v>
      </c>
      <c r="AO83" s="306">
        <f t="shared" si="145"/>
        <v>53</v>
      </c>
      <c r="AP83" s="331">
        <f t="shared" si="100"/>
        <v>0</v>
      </c>
      <c r="AQ83" s="331">
        <f t="shared" si="101"/>
        <v>0</v>
      </c>
      <c r="AR83" s="332">
        <f t="shared" si="102"/>
        <v>0</v>
      </c>
      <c r="AS83" s="330">
        <f t="shared" si="103"/>
        <v>0</v>
      </c>
      <c r="AT83" s="156"/>
      <c r="AU83" s="106"/>
      <c r="AV83" s="106" t="str">
        <f t="shared" si="104"/>
        <v>aXX53</v>
      </c>
      <c r="AW83" s="305">
        <f t="shared" si="105"/>
        <v>52</v>
      </c>
      <c r="AX83" s="306">
        <f t="shared" si="146"/>
        <v>53</v>
      </c>
      <c r="AY83" s="331">
        <f t="shared" si="106"/>
        <v>0</v>
      </c>
      <c r="AZ83" s="331">
        <f t="shared" si="107"/>
        <v>0</v>
      </c>
      <c r="BA83" s="332">
        <f t="shared" si="108"/>
        <v>0</v>
      </c>
      <c r="BB83" s="330">
        <f t="shared" si="109"/>
        <v>0</v>
      </c>
      <c r="BC83" s="156"/>
      <c r="BD83" s="106"/>
      <c r="BE83" s="106" t="str">
        <f t="shared" si="110"/>
        <v>aXX53</v>
      </c>
      <c r="BF83" s="305">
        <f t="shared" si="111"/>
        <v>52</v>
      </c>
      <c r="BG83" s="306">
        <f t="shared" si="147"/>
        <v>53</v>
      </c>
      <c r="BH83" s="331">
        <f t="shared" si="112"/>
        <v>0</v>
      </c>
      <c r="BI83" s="331">
        <f t="shared" si="113"/>
        <v>0</v>
      </c>
      <c r="BJ83" s="332">
        <f t="shared" si="114"/>
        <v>0</v>
      </c>
      <c r="BK83" s="330">
        <f t="shared" si="115"/>
        <v>0</v>
      </c>
      <c r="BL83" s="156"/>
      <c r="BM83" s="106"/>
      <c r="BN83" s="87">
        <f t="shared" si="148"/>
        <v>53</v>
      </c>
      <c r="BO83" s="327">
        <f t="shared" si="116"/>
        <v>0</v>
      </c>
      <c r="BP83" s="327">
        <f t="shared" si="117"/>
        <v>0</v>
      </c>
      <c r="BQ83" s="327">
        <f t="shared" si="118"/>
        <v>0</v>
      </c>
      <c r="BR83" s="106"/>
      <c r="BU83" s="106"/>
      <c r="BV83" s="678">
        <f t="shared" si="67"/>
        <v>53</v>
      </c>
      <c r="BW83" s="327">
        <f t="shared" si="119"/>
        <v>0</v>
      </c>
      <c r="BX83" s="327">
        <f t="shared" si="120"/>
        <v>0</v>
      </c>
      <c r="BY83" s="327">
        <f t="shared" si="121"/>
        <v>0</v>
      </c>
      <c r="BZ83" s="106"/>
      <c r="CD83" s="156">
        <f t="shared" si="122"/>
        <v>0</v>
      </c>
      <c r="CE83" s="156">
        <f t="shared" si="123"/>
        <v>0</v>
      </c>
      <c r="CF83" s="156">
        <f t="shared" si="124"/>
        <v>0</v>
      </c>
      <c r="CH83" s="156">
        <f t="shared" si="125"/>
        <v>0</v>
      </c>
      <c r="CI83" s="156">
        <f t="shared" si="126"/>
        <v>0</v>
      </c>
      <c r="CJ83" s="156">
        <f t="shared" si="127"/>
        <v>0</v>
      </c>
      <c r="CL83" s="156">
        <f t="shared" si="128"/>
        <v>0</v>
      </c>
      <c r="CM83" s="156">
        <f t="shared" si="129"/>
        <v>0</v>
      </c>
      <c r="CN83" s="156">
        <f t="shared" si="130"/>
        <v>0</v>
      </c>
      <c r="CP83" s="156">
        <f t="shared" si="131"/>
        <v>0</v>
      </c>
      <c r="CQ83" s="156">
        <f t="shared" si="132"/>
        <v>0</v>
      </c>
      <c r="CR83" s="156">
        <f t="shared" si="133"/>
        <v>0</v>
      </c>
      <c r="CT83" s="156">
        <f t="shared" si="134"/>
        <v>0</v>
      </c>
      <c r="CU83" s="156">
        <f t="shared" si="135"/>
        <v>0</v>
      </c>
      <c r="CV83" s="156">
        <f t="shared" si="136"/>
        <v>0</v>
      </c>
      <c r="CX83" s="156">
        <f t="shared" si="137"/>
        <v>0</v>
      </c>
      <c r="CY83" s="156">
        <f t="shared" si="138"/>
        <v>0</v>
      </c>
      <c r="CZ83" s="156">
        <f t="shared" si="139"/>
        <v>0</v>
      </c>
    </row>
    <row r="84" spans="1:104" ht="22" hidden="1" customHeight="1">
      <c r="A84" s="298">
        <f t="shared" si="140"/>
        <v>0</v>
      </c>
      <c r="C84" s="106" t="str">
        <f t="shared" si="77"/>
        <v>aXX54</v>
      </c>
      <c r="D84" s="305">
        <f t="shared" si="78"/>
        <v>53</v>
      </c>
      <c r="E84" s="306">
        <f t="shared" si="141"/>
        <v>54</v>
      </c>
      <c r="F84" s="331">
        <f t="shared" si="79"/>
        <v>0</v>
      </c>
      <c r="G84" s="331">
        <f t="shared" si="80"/>
        <v>0</v>
      </c>
      <c r="H84" s="332">
        <f t="shared" si="81"/>
        <v>0</v>
      </c>
      <c r="I84" s="330">
        <f t="shared" si="82"/>
        <v>0</v>
      </c>
      <c r="K84" s="106"/>
      <c r="L84" s="106" t="str">
        <f t="shared" si="83"/>
        <v>aXX54</v>
      </c>
      <c r="M84" s="305">
        <f t="shared" si="84"/>
        <v>53</v>
      </c>
      <c r="N84" s="306">
        <f t="shared" si="142"/>
        <v>54</v>
      </c>
      <c r="O84" s="331">
        <f t="shared" si="85"/>
        <v>0</v>
      </c>
      <c r="P84" s="331">
        <f t="shared" si="86"/>
        <v>0</v>
      </c>
      <c r="Q84" s="332">
        <f t="shared" si="87"/>
        <v>0</v>
      </c>
      <c r="R84" s="330">
        <f t="shared" si="88"/>
        <v>0</v>
      </c>
      <c r="S84" s="156"/>
      <c r="T84" s="106"/>
      <c r="U84" s="106" t="str">
        <f t="shared" si="89"/>
        <v>aXX54</v>
      </c>
      <c r="V84" s="305">
        <f t="shared" si="90"/>
        <v>53</v>
      </c>
      <c r="W84" s="306">
        <f t="shared" si="143"/>
        <v>54</v>
      </c>
      <c r="X84" s="331">
        <f t="shared" si="91"/>
        <v>0</v>
      </c>
      <c r="Y84" s="331">
        <f t="shared" si="92"/>
        <v>0</v>
      </c>
      <c r="Z84" s="332">
        <f t="shared" si="93"/>
        <v>0</v>
      </c>
      <c r="AA84" s="330">
        <f t="shared" si="94"/>
        <v>0</v>
      </c>
      <c r="AB84" s="156"/>
      <c r="AC84" s="106"/>
      <c r="AD84" s="156"/>
      <c r="AE84" s="87">
        <f t="shared" si="144"/>
        <v>54</v>
      </c>
      <c r="AF84" s="327">
        <f t="shared" si="95"/>
        <v>0</v>
      </c>
      <c r="AG84" s="327">
        <f t="shared" si="96"/>
        <v>0</v>
      </c>
      <c r="AH84" s="327">
        <f t="shared" si="97"/>
        <v>0</v>
      </c>
      <c r="AI84" s="398"/>
      <c r="AJ84" s="398"/>
      <c r="AK84" s="106"/>
      <c r="AL84" s="106" t="str">
        <f t="shared" si="98"/>
        <v>aXX54</v>
      </c>
      <c r="AM84" s="106"/>
      <c r="AN84" s="305">
        <f t="shared" si="99"/>
        <v>53</v>
      </c>
      <c r="AO84" s="306">
        <f t="shared" si="145"/>
        <v>54</v>
      </c>
      <c r="AP84" s="331">
        <f t="shared" si="100"/>
        <v>0</v>
      </c>
      <c r="AQ84" s="331">
        <f t="shared" si="101"/>
        <v>0</v>
      </c>
      <c r="AR84" s="332">
        <f t="shared" si="102"/>
        <v>0</v>
      </c>
      <c r="AS84" s="330">
        <f t="shared" si="103"/>
        <v>0</v>
      </c>
      <c r="AT84" s="156"/>
      <c r="AU84" s="106"/>
      <c r="AV84" s="106" t="str">
        <f t="shared" si="104"/>
        <v>aXX54</v>
      </c>
      <c r="AW84" s="305">
        <f t="shared" si="105"/>
        <v>53</v>
      </c>
      <c r="AX84" s="306">
        <f t="shared" si="146"/>
        <v>54</v>
      </c>
      <c r="AY84" s="331">
        <f t="shared" si="106"/>
        <v>0</v>
      </c>
      <c r="AZ84" s="331">
        <f t="shared" si="107"/>
        <v>0</v>
      </c>
      <c r="BA84" s="332">
        <f t="shared" si="108"/>
        <v>0</v>
      </c>
      <c r="BB84" s="330">
        <f t="shared" si="109"/>
        <v>0</v>
      </c>
      <c r="BC84" s="156"/>
      <c r="BD84" s="106"/>
      <c r="BE84" s="106" t="str">
        <f t="shared" si="110"/>
        <v>aXX54</v>
      </c>
      <c r="BF84" s="305">
        <f t="shared" si="111"/>
        <v>53</v>
      </c>
      <c r="BG84" s="306">
        <f t="shared" si="147"/>
        <v>54</v>
      </c>
      <c r="BH84" s="331">
        <f t="shared" si="112"/>
        <v>0</v>
      </c>
      <c r="BI84" s="331">
        <f t="shared" si="113"/>
        <v>0</v>
      </c>
      <c r="BJ84" s="332">
        <f t="shared" si="114"/>
        <v>0</v>
      </c>
      <c r="BK84" s="330">
        <f t="shared" si="115"/>
        <v>0</v>
      </c>
      <c r="BL84" s="156"/>
      <c r="BM84" s="106"/>
      <c r="BN84" s="87">
        <f t="shared" si="148"/>
        <v>54</v>
      </c>
      <c r="BO84" s="327">
        <f t="shared" si="116"/>
        <v>0</v>
      </c>
      <c r="BP84" s="327">
        <f t="shared" si="117"/>
        <v>0</v>
      </c>
      <c r="BQ84" s="327">
        <f t="shared" si="118"/>
        <v>0</v>
      </c>
      <c r="BR84" s="106"/>
      <c r="BU84" s="106"/>
      <c r="BV84" s="678">
        <f t="shared" si="67"/>
        <v>54</v>
      </c>
      <c r="BW84" s="327">
        <f t="shared" si="119"/>
        <v>0</v>
      </c>
      <c r="BX84" s="327">
        <f t="shared" si="120"/>
        <v>0</v>
      </c>
      <c r="BY84" s="327">
        <f t="shared" si="121"/>
        <v>0</v>
      </c>
      <c r="BZ84" s="106"/>
      <c r="CD84" s="156">
        <f t="shared" si="122"/>
        <v>0</v>
      </c>
      <c r="CE84" s="156">
        <f t="shared" si="123"/>
        <v>0</v>
      </c>
      <c r="CF84" s="156">
        <f t="shared" si="124"/>
        <v>0</v>
      </c>
      <c r="CH84" s="156">
        <f t="shared" si="125"/>
        <v>0</v>
      </c>
      <c r="CI84" s="156">
        <f t="shared" si="126"/>
        <v>0</v>
      </c>
      <c r="CJ84" s="156">
        <f t="shared" si="127"/>
        <v>0</v>
      </c>
      <c r="CL84" s="156">
        <f t="shared" si="128"/>
        <v>0</v>
      </c>
      <c r="CM84" s="156">
        <f t="shared" si="129"/>
        <v>0</v>
      </c>
      <c r="CN84" s="156">
        <f t="shared" si="130"/>
        <v>0</v>
      </c>
      <c r="CP84" s="156">
        <f t="shared" si="131"/>
        <v>0</v>
      </c>
      <c r="CQ84" s="156">
        <f t="shared" si="132"/>
        <v>0</v>
      </c>
      <c r="CR84" s="156">
        <f t="shared" si="133"/>
        <v>0</v>
      </c>
      <c r="CT84" s="156">
        <f t="shared" si="134"/>
        <v>0</v>
      </c>
      <c r="CU84" s="156">
        <f t="shared" si="135"/>
        <v>0</v>
      </c>
      <c r="CV84" s="156">
        <f t="shared" si="136"/>
        <v>0</v>
      </c>
      <c r="CX84" s="156">
        <f t="shared" si="137"/>
        <v>0</v>
      </c>
      <c r="CY84" s="156">
        <f t="shared" si="138"/>
        <v>0</v>
      </c>
      <c r="CZ84" s="156">
        <f t="shared" si="139"/>
        <v>0</v>
      </c>
    </row>
    <row r="85" spans="1:104" ht="22" hidden="1" customHeight="1">
      <c r="A85" s="298">
        <f t="shared" si="140"/>
        <v>0</v>
      </c>
      <c r="C85" s="106" t="str">
        <f t="shared" si="77"/>
        <v>aXX55</v>
      </c>
      <c r="D85" s="305">
        <f t="shared" si="78"/>
        <v>54</v>
      </c>
      <c r="E85" s="306">
        <f t="shared" si="141"/>
        <v>55</v>
      </c>
      <c r="F85" s="331">
        <f t="shared" si="79"/>
        <v>0</v>
      </c>
      <c r="G85" s="331">
        <f t="shared" si="80"/>
        <v>0</v>
      </c>
      <c r="H85" s="332">
        <f t="shared" si="81"/>
        <v>0</v>
      </c>
      <c r="I85" s="330">
        <f t="shared" si="82"/>
        <v>0</v>
      </c>
      <c r="K85" s="106"/>
      <c r="L85" s="106" t="str">
        <f t="shared" si="83"/>
        <v>aXX55</v>
      </c>
      <c r="M85" s="305">
        <f t="shared" si="84"/>
        <v>54</v>
      </c>
      <c r="N85" s="306">
        <f t="shared" si="142"/>
        <v>55</v>
      </c>
      <c r="O85" s="331">
        <f t="shared" si="85"/>
        <v>0</v>
      </c>
      <c r="P85" s="331">
        <f t="shared" si="86"/>
        <v>0</v>
      </c>
      <c r="Q85" s="332">
        <f t="shared" si="87"/>
        <v>0</v>
      </c>
      <c r="R85" s="330">
        <f t="shared" si="88"/>
        <v>0</v>
      </c>
      <c r="S85" s="156"/>
      <c r="T85" s="106"/>
      <c r="U85" s="106" t="str">
        <f t="shared" si="89"/>
        <v>aXX55</v>
      </c>
      <c r="V85" s="305">
        <f t="shared" si="90"/>
        <v>54</v>
      </c>
      <c r="W85" s="306">
        <f t="shared" si="143"/>
        <v>55</v>
      </c>
      <c r="X85" s="331">
        <f t="shared" si="91"/>
        <v>0</v>
      </c>
      <c r="Y85" s="331">
        <f t="shared" si="92"/>
        <v>0</v>
      </c>
      <c r="Z85" s="332">
        <f t="shared" si="93"/>
        <v>0</v>
      </c>
      <c r="AA85" s="330">
        <f t="shared" si="94"/>
        <v>0</v>
      </c>
      <c r="AB85" s="156"/>
      <c r="AC85" s="106"/>
      <c r="AD85" s="156"/>
      <c r="AE85" s="87">
        <f t="shared" si="144"/>
        <v>55</v>
      </c>
      <c r="AF85" s="327">
        <f t="shared" si="95"/>
        <v>0</v>
      </c>
      <c r="AG85" s="327">
        <f t="shared" si="96"/>
        <v>0</v>
      </c>
      <c r="AH85" s="327">
        <f t="shared" si="97"/>
        <v>0</v>
      </c>
      <c r="AI85" s="398"/>
      <c r="AJ85" s="398"/>
      <c r="AK85" s="106"/>
      <c r="AL85" s="106" t="str">
        <f t="shared" si="98"/>
        <v>aXX55</v>
      </c>
      <c r="AM85" s="106"/>
      <c r="AN85" s="305">
        <f t="shared" si="99"/>
        <v>54</v>
      </c>
      <c r="AO85" s="306">
        <f t="shared" si="145"/>
        <v>55</v>
      </c>
      <c r="AP85" s="331">
        <f t="shared" si="100"/>
        <v>0</v>
      </c>
      <c r="AQ85" s="331">
        <f t="shared" si="101"/>
        <v>0</v>
      </c>
      <c r="AR85" s="332">
        <f t="shared" si="102"/>
        <v>0</v>
      </c>
      <c r="AS85" s="330">
        <f t="shared" si="103"/>
        <v>0</v>
      </c>
      <c r="AT85" s="156"/>
      <c r="AU85" s="106"/>
      <c r="AV85" s="106" t="str">
        <f t="shared" si="104"/>
        <v>aXX55</v>
      </c>
      <c r="AW85" s="305">
        <f t="shared" si="105"/>
        <v>54</v>
      </c>
      <c r="AX85" s="306">
        <f t="shared" si="146"/>
        <v>55</v>
      </c>
      <c r="AY85" s="331">
        <f t="shared" si="106"/>
        <v>0</v>
      </c>
      <c r="AZ85" s="331">
        <f t="shared" si="107"/>
        <v>0</v>
      </c>
      <c r="BA85" s="332">
        <f t="shared" si="108"/>
        <v>0</v>
      </c>
      <c r="BB85" s="330">
        <f t="shared" si="109"/>
        <v>0</v>
      </c>
      <c r="BC85" s="156"/>
      <c r="BD85" s="106"/>
      <c r="BE85" s="106" t="str">
        <f t="shared" si="110"/>
        <v>aXX55</v>
      </c>
      <c r="BF85" s="305">
        <f t="shared" si="111"/>
        <v>54</v>
      </c>
      <c r="BG85" s="306">
        <f t="shared" si="147"/>
        <v>55</v>
      </c>
      <c r="BH85" s="331">
        <f t="shared" si="112"/>
        <v>0</v>
      </c>
      <c r="BI85" s="331">
        <f t="shared" si="113"/>
        <v>0</v>
      </c>
      <c r="BJ85" s="332">
        <f t="shared" si="114"/>
        <v>0</v>
      </c>
      <c r="BK85" s="330">
        <f t="shared" si="115"/>
        <v>0</v>
      </c>
      <c r="BL85" s="156"/>
      <c r="BM85" s="106"/>
      <c r="BN85" s="87">
        <f t="shared" si="148"/>
        <v>55</v>
      </c>
      <c r="BO85" s="327">
        <f t="shared" si="116"/>
        <v>0</v>
      </c>
      <c r="BP85" s="327">
        <f t="shared" si="117"/>
        <v>0</v>
      </c>
      <c r="BQ85" s="327">
        <f t="shared" si="118"/>
        <v>0</v>
      </c>
      <c r="BR85" s="106"/>
      <c r="BU85" s="106"/>
      <c r="BV85" s="678">
        <f t="shared" si="67"/>
        <v>55</v>
      </c>
      <c r="BW85" s="327">
        <f t="shared" si="119"/>
        <v>0</v>
      </c>
      <c r="BX85" s="327">
        <f t="shared" si="120"/>
        <v>0</v>
      </c>
      <c r="BY85" s="327">
        <f t="shared" si="121"/>
        <v>0</v>
      </c>
      <c r="BZ85" s="106"/>
      <c r="CD85" s="156">
        <f t="shared" si="122"/>
        <v>0</v>
      </c>
      <c r="CE85" s="156">
        <f t="shared" si="123"/>
        <v>0</v>
      </c>
      <c r="CF85" s="156">
        <f t="shared" si="124"/>
        <v>0</v>
      </c>
      <c r="CH85" s="156">
        <f t="shared" si="125"/>
        <v>0</v>
      </c>
      <c r="CI85" s="156">
        <f t="shared" si="126"/>
        <v>0</v>
      </c>
      <c r="CJ85" s="156">
        <f t="shared" si="127"/>
        <v>0</v>
      </c>
      <c r="CL85" s="156">
        <f t="shared" si="128"/>
        <v>0</v>
      </c>
      <c r="CM85" s="156">
        <f t="shared" si="129"/>
        <v>0</v>
      </c>
      <c r="CN85" s="156">
        <f t="shared" si="130"/>
        <v>0</v>
      </c>
      <c r="CP85" s="156">
        <f t="shared" si="131"/>
        <v>0</v>
      </c>
      <c r="CQ85" s="156">
        <f t="shared" si="132"/>
        <v>0</v>
      </c>
      <c r="CR85" s="156">
        <f t="shared" si="133"/>
        <v>0</v>
      </c>
      <c r="CT85" s="156">
        <f t="shared" si="134"/>
        <v>0</v>
      </c>
      <c r="CU85" s="156">
        <f t="shared" si="135"/>
        <v>0</v>
      </c>
      <c r="CV85" s="156">
        <f t="shared" si="136"/>
        <v>0</v>
      </c>
      <c r="CX85" s="156">
        <f t="shared" si="137"/>
        <v>0</v>
      </c>
      <c r="CY85" s="156">
        <f t="shared" si="138"/>
        <v>0</v>
      </c>
      <c r="CZ85" s="156">
        <f t="shared" si="139"/>
        <v>0</v>
      </c>
    </row>
    <row r="86" spans="1:104" ht="22" hidden="1" customHeight="1">
      <c r="A86" s="298">
        <f t="shared" si="140"/>
        <v>0</v>
      </c>
      <c r="C86" s="106" t="str">
        <f t="shared" si="77"/>
        <v>aXX56</v>
      </c>
      <c r="D86" s="305">
        <f t="shared" si="78"/>
        <v>55</v>
      </c>
      <c r="E86" s="306">
        <f t="shared" si="141"/>
        <v>56</v>
      </c>
      <c r="F86" s="331">
        <f t="shared" si="79"/>
        <v>0</v>
      </c>
      <c r="G86" s="331">
        <f t="shared" si="80"/>
        <v>0</v>
      </c>
      <c r="H86" s="332">
        <f t="shared" si="81"/>
        <v>0</v>
      </c>
      <c r="I86" s="330">
        <f t="shared" si="82"/>
        <v>0</v>
      </c>
      <c r="K86" s="106"/>
      <c r="L86" s="106" t="str">
        <f t="shared" si="83"/>
        <v>aXX56</v>
      </c>
      <c r="M86" s="305">
        <f t="shared" si="84"/>
        <v>55</v>
      </c>
      <c r="N86" s="306">
        <f t="shared" si="142"/>
        <v>56</v>
      </c>
      <c r="O86" s="331">
        <f t="shared" si="85"/>
        <v>0</v>
      </c>
      <c r="P86" s="331">
        <f t="shared" si="86"/>
        <v>0</v>
      </c>
      <c r="Q86" s="332">
        <f t="shared" si="87"/>
        <v>0</v>
      </c>
      <c r="R86" s="330">
        <f t="shared" si="88"/>
        <v>0</v>
      </c>
      <c r="S86" s="156"/>
      <c r="T86" s="106"/>
      <c r="U86" s="106" t="str">
        <f t="shared" si="89"/>
        <v>aXX56</v>
      </c>
      <c r="V86" s="305">
        <f t="shared" si="90"/>
        <v>55</v>
      </c>
      <c r="W86" s="306">
        <f t="shared" si="143"/>
        <v>56</v>
      </c>
      <c r="X86" s="331">
        <f t="shared" si="91"/>
        <v>0</v>
      </c>
      <c r="Y86" s="331">
        <f t="shared" si="92"/>
        <v>0</v>
      </c>
      <c r="Z86" s="332">
        <f t="shared" si="93"/>
        <v>0</v>
      </c>
      <c r="AA86" s="330">
        <f t="shared" si="94"/>
        <v>0</v>
      </c>
      <c r="AB86" s="156"/>
      <c r="AC86" s="106"/>
      <c r="AD86" s="156"/>
      <c r="AE86" s="87">
        <f t="shared" si="144"/>
        <v>56</v>
      </c>
      <c r="AF86" s="327">
        <f t="shared" si="95"/>
        <v>0</v>
      </c>
      <c r="AG86" s="327">
        <f t="shared" si="96"/>
        <v>0</v>
      </c>
      <c r="AH86" s="327">
        <f t="shared" si="97"/>
        <v>0</v>
      </c>
      <c r="AI86" s="398"/>
      <c r="AJ86" s="398"/>
      <c r="AK86" s="106"/>
      <c r="AL86" s="106" t="str">
        <f t="shared" si="98"/>
        <v>aXX56</v>
      </c>
      <c r="AM86" s="106"/>
      <c r="AN86" s="305">
        <f t="shared" si="99"/>
        <v>55</v>
      </c>
      <c r="AO86" s="306">
        <f t="shared" si="145"/>
        <v>56</v>
      </c>
      <c r="AP86" s="331">
        <f t="shared" si="100"/>
        <v>0</v>
      </c>
      <c r="AQ86" s="331">
        <f t="shared" si="101"/>
        <v>0</v>
      </c>
      <c r="AR86" s="332">
        <f t="shared" si="102"/>
        <v>0</v>
      </c>
      <c r="AS86" s="330">
        <f t="shared" si="103"/>
        <v>0</v>
      </c>
      <c r="AT86" s="156"/>
      <c r="AU86" s="106"/>
      <c r="AV86" s="106" t="str">
        <f t="shared" si="104"/>
        <v>aXX56</v>
      </c>
      <c r="AW86" s="305">
        <f t="shared" si="105"/>
        <v>55</v>
      </c>
      <c r="AX86" s="306">
        <f t="shared" si="146"/>
        <v>56</v>
      </c>
      <c r="AY86" s="331">
        <f t="shared" si="106"/>
        <v>0</v>
      </c>
      <c r="AZ86" s="331">
        <f t="shared" si="107"/>
        <v>0</v>
      </c>
      <c r="BA86" s="332">
        <f t="shared" si="108"/>
        <v>0</v>
      </c>
      <c r="BB86" s="330">
        <f t="shared" si="109"/>
        <v>0</v>
      </c>
      <c r="BC86" s="156"/>
      <c r="BD86" s="106"/>
      <c r="BE86" s="106" t="str">
        <f t="shared" si="110"/>
        <v>aXX56</v>
      </c>
      <c r="BF86" s="305">
        <f t="shared" si="111"/>
        <v>55</v>
      </c>
      <c r="BG86" s="306">
        <f t="shared" si="147"/>
        <v>56</v>
      </c>
      <c r="BH86" s="331">
        <f t="shared" si="112"/>
        <v>0</v>
      </c>
      <c r="BI86" s="331">
        <f t="shared" si="113"/>
        <v>0</v>
      </c>
      <c r="BJ86" s="332">
        <f t="shared" si="114"/>
        <v>0</v>
      </c>
      <c r="BK86" s="330">
        <f t="shared" si="115"/>
        <v>0</v>
      </c>
      <c r="BL86" s="156"/>
      <c r="BM86" s="106"/>
      <c r="BN86" s="87">
        <f t="shared" si="148"/>
        <v>56</v>
      </c>
      <c r="BO86" s="327">
        <f t="shared" si="116"/>
        <v>0</v>
      </c>
      <c r="BP86" s="327">
        <f t="shared" si="117"/>
        <v>0</v>
      </c>
      <c r="BQ86" s="327">
        <f t="shared" si="118"/>
        <v>0</v>
      </c>
      <c r="BR86" s="106"/>
      <c r="BU86" s="106"/>
      <c r="BV86" s="678">
        <f t="shared" si="67"/>
        <v>56</v>
      </c>
      <c r="BW86" s="327">
        <f t="shared" si="119"/>
        <v>0</v>
      </c>
      <c r="BX86" s="327">
        <f t="shared" si="120"/>
        <v>0</v>
      </c>
      <c r="BY86" s="327">
        <f t="shared" si="121"/>
        <v>0</v>
      </c>
      <c r="BZ86" s="106"/>
      <c r="CD86" s="156">
        <f t="shared" si="122"/>
        <v>0</v>
      </c>
      <c r="CE86" s="156">
        <f t="shared" si="123"/>
        <v>0</v>
      </c>
      <c r="CF86" s="156">
        <f t="shared" si="124"/>
        <v>0</v>
      </c>
      <c r="CH86" s="156">
        <f t="shared" si="125"/>
        <v>0</v>
      </c>
      <c r="CI86" s="156">
        <f t="shared" si="126"/>
        <v>0</v>
      </c>
      <c r="CJ86" s="156">
        <f t="shared" si="127"/>
        <v>0</v>
      </c>
      <c r="CL86" s="156">
        <f t="shared" si="128"/>
        <v>0</v>
      </c>
      <c r="CM86" s="156">
        <f t="shared" si="129"/>
        <v>0</v>
      </c>
      <c r="CN86" s="156">
        <f t="shared" si="130"/>
        <v>0</v>
      </c>
      <c r="CP86" s="156">
        <f t="shared" si="131"/>
        <v>0</v>
      </c>
      <c r="CQ86" s="156">
        <f t="shared" si="132"/>
        <v>0</v>
      </c>
      <c r="CR86" s="156">
        <f t="shared" si="133"/>
        <v>0</v>
      </c>
      <c r="CT86" s="156">
        <f t="shared" si="134"/>
        <v>0</v>
      </c>
      <c r="CU86" s="156">
        <f t="shared" si="135"/>
        <v>0</v>
      </c>
      <c r="CV86" s="156">
        <f t="shared" si="136"/>
        <v>0</v>
      </c>
      <c r="CX86" s="156">
        <f t="shared" si="137"/>
        <v>0</v>
      </c>
      <c r="CY86" s="156">
        <f t="shared" si="138"/>
        <v>0</v>
      </c>
      <c r="CZ86" s="156">
        <f t="shared" si="139"/>
        <v>0</v>
      </c>
    </row>
    <row r="87" spans="1:104" ht="22" hidden="1" customHeight="1">
      <c r="A87" s="298">
        <f t="shared" si="140"/>
        <v>0</v>
      </c>
      <c r="C87" s="106" t="str">
        <f t="shared" si="77"/>
        <v>aXX57</v>
      </c>
      <c r="D87" s="305">
        <f t="shared" si="78"/>
        <v>56</v>
      </c>
      <c r="E87" s="306">
        <f t="shared" si="141"/>
        <v>57</v>
      </c>
      <c r="F87" s="331">
        <f t="shared" si="79"/>
        <v>0</v>
      </c>
      <c r="G87" s="331">
        <f t="shared" si="80"/>
        <v>0</v>
      </c>
      <c r="H87" s="332">
        <f t="shared" si="81"/>
        <v>0</v>
      </c>
      <c r="I87" s="330">
        <f t="shared" si="82"/>
        <v>0</v>
      </c>
      <c r="K87" s="106"/>
      <c r="L87" s="106" t="str">
        <f t="shared" si="83"/>
        <v>aXX57</v>
      </c>
      <c r="M87" s="305">
        <f t="shared" si="84"/>
        <v>56</v>
      </c>
      <c r="N87" s="306">
        <f t="shared" si="142"/>
        <v>57</v>
      </c>
      <c r="O87" s="331">
        <f t="shared" si="85"/>
        <v>0</v>
      </c>
      <c r="P87" s="331">
        <f t="shared" si="86"/>
        <v>0</v>
      </c>
      <c r="Q87" s="332">
        <f t="shared" si="87"/>
        <v>0</v>
      </c>
      <c r="R87" s="330">
        <f t="shared" si="88"/>
        <v>0</v>
      </c>
      <c r="S87" s="156"/>
      <c r="T87" s="106"/>
      <c r="U87" s="106" t="str">
        <f t="shared" si="89"/>
        <v>aXX57</v>
      </c>
      <c r="V87" s="305">
        <f t="shared" si="90"/>
        <v>56</v>
      </c>
      <c r="W87" s="306">
        <f t="shared" si="143"/>
        <v>57</v>
      </c>
      <c r="X87" s="331">
        <f t="shared" si="91"/>
        <v>0</v>
      </c>
      <c r="Y87" s="331">
        <f t="shared" si="92"/>
        <v>0</v>
      </c>
      <c r="Z87" s="332">
        <f t="shared" si="93"/>
        <v>0</v>
      </c>
      <c r="AA87" s="330">
        <f t="shared" si="94"/>
        <v>0</v>
      </c>
      <c r="AB87" s="156"/>
      <c r="AC87" s="106"/>
      <c r="AD87" s="156"/>
      <c r="AE87" s="87">
        <f t="shared" si="144"/>
        <v>57</v>
      </c>
      <c r="AF87" s="327">
        <f t="shared" si="95"/>
        <v>0</v>
      </c>
      <c r="AG87" s="327">
        <f t="shared" si="96"/>
        <v>0</v>
      </c>
      <c r="AH87" s="327">
        <f t="shared" si="97"/>
        <v>0</v>
      </c>
      <c r="AI87" s="398"/>
      <c r="AJ87" s="398"/>
      <c r="AK87" s="106"/>
      <c r="AL87" s="106" t="str">
        <f t="shared" si="98"/>
        <v>aXX57</v>
      </c>
      <c r="AM87" s="106"/>
      <c r="AN87" s="305">
        <f t="shared" si="99"/>
        <v>56</v>
      </c>
      <c r="AO87" s="306">
        <f t="shared" si="145"/>
        <v>57</v>
      </c>
      <c r="AP87" s="331">
        <f t="shared" si="100"/>
        <v>0</v>
      </c>
      <c r="AQ87" s="331">
        <f t="shared" si="101"/>
        <v>0</v>
      </c>
      <c r="AR87" s="332">
        <f t="shared" si="102"/>
        <v>0</v>
      </c>
      <c r="AS87" s="330">
        <f t="shared" si="103"/>
        <v>0</v>
      </c>
      <c r="AT87" s="156"/>
      <c r="AU87" s="106"/>
      <c r="AV87" s="106" t="str">
        <f t="shared" si="104"/>
        <v>aXX57</v>
      </c>
      <c r="AW87" s="305">
        <f t="shared" si="105"/>
        <v>56</v>
      </c>
      <c r="AX87" s="306">
        <f t="shared" si="146"/>
        <v>57</v>
      </c>
      <c r="AY87" s="331">
        <f t="shared" si="106"/>
        <v>0</v>
      </c>
      <c r="AZ87" s="331">
        <f t="shared" si="107"/>
        <v>0</v>
      </c>
      <c r="BA87" s="332">
        <f t="shared" si="108"/>
        <v>0</v>
      </c>
      <c r="BB87" s="330">
        <f t="shared" si="109"/>
        <v>0</v>
      </c>
      <c r="BC87" s="156"/>
      <c r="BD87" s="106"/>
      <c r="BE87" s="106" t="str">
        <f t="shared" si="110"/>
        <v>aXX57</v>
      </c>
      <c r="BF87" s="305">
        <f t="shared" si="111"/>
        <v>56</v>
      </c>
      <c r="BG87" s="306">
        <f t="shared" si="147"/>
        <v>57</v>
      </c>
      <c r="BH87" s="331">
        <f t="shared" si="112"/>
        <v>0</v>
      </c>
      <c r="BI87" s="331">
        <f t="shared" si="113"/>
        <v>0</v>
      </c>
      <c r="BJ87" s="332">
        <f t="shared" si="114"/>
        <v>0</v>
      </c>
      <c r="BK87" s="330">
        <f t="shared" si="115"/>
        <v>0</v>
      </c>
      <c r="BL87" s="156"/>
      <c r="BM87" s="106"/>
      <c r="BN87" s="87">
        <f t="shared" si="148"/>
        <v>57</v>
      </c>
      <c r="BO87" s="327">
        <f t="shared" si="116"/>
        <v>0</v>
      </c>
      <c r="BP87" s="327">
        <f t="shared" si="117"/>
        <v>0</v>
      </c>
      <c r="BQ87" s="327">
        <f t="shared" si="118"/>
        <v>0</v>
      </c>
      <c r="BR87" s="106"/>
      <c r="BU87" s="106"/>
      <c r="BV87" s="678">
        <f t="shared" si="67"/>
        <v>57</v>
      </c>
      <c r="BW87" s="327">
        <f t="shared" si="119"/>
        <v>0</v>
      </c>
      <c r="BX87" s="327">
        <f t="shared" si="120"/>
        <v>0</v>
      </c>
      <c r="BY87" s="327">
        <f t="shared" si="121"/>
        <v>0</v>
      </c>
      <c r="BZ87" s="106"/>
      <c r="CD87" s="156">
        <f t="shared" si="122"/>
        <v>0</v>
      </c>
      <c r="CE87" s="156">
        <f t="shared" si="123"/>
        <v>0</v>
      </c>
      <c r="CF87" s="156">
        <f t="shared" si="124"/>
        <v>0</v>
      </c>
      <c r="CH87" s="156">
        <f t="shared" si="125"/>
        <v>0</v>
      </c>
      <c r="CI87" s="156">
        <f t="shared" si="126"/>
        <v>0</v>
      </c>
      <c r="CJ87" s="156">
        <f t="shared" si="127"/>
        <v>0</v>
      </c>
      <c r="CL87" s="156">
        <f t="shared" si="128"/>
        <v>0</v>
      </c>
      <c r="CM87" s="156">
        <f t="shared" si="129"/>
        <v>0</v>
      </c>
      <c r="CN87" s="156">
        <f t="shared" si="130"/>
        <v>0</v>
      </c>
      <c r="CP87" s="156">
        <f t="shared" si="131"/>
        <v>0</v>
      </c>
      <c r="CQ87" s="156">
        <f t="shared" si="132"/>
        <v>0</v>
      </c>
      <c r="CR87" s="156">
        <f t="shared" si="133"/>
        <v>0</v>
      </c>
      <c r="CT87" s="156">
        <f t="shared" si="134"/>
        <v>0</v>
      </c>
      <c r="CU87" s="156">
        <f t="shared" si="135"/>
        <v>0</v>
      </c>
      <c r="CV87" s="156">
        <f t="shared" si="136"/>
        <v>0</v>
      </c>
      <c r="CX87" s="156">
        <f t="shared" si="137"/>
        <v>0</v>
      </c>
      <c r="CY87" s="156">
        <f t="shared" si="138"/>
        <v>0</v>
      </c>
      <c r="CZ87" s="156">
        <f t="shared" si="139"/>
        <v>0</v>
      </c>
    </row>
    <row r="88" spans="1:104" ht="22" hidden="1" customHeight="1">
      <c r="A88" s="298">
        <f t="shared" si="140"/>
        <v>0</v>
      </c>
      <c r="C88" s="106" t="str">
        <f t="shared" si="77"/>
        <v>aXX58</v>
      </c>
      <c r="D88" s="305">
        <f t="shared" si="78"/>
        <v>57</v>
      </c>
      <c r="E88" s="306">
        <f t="shared" si="141"/>
        <v>58</v>
      </c>
      <c r="F88" s="331">
        <f t="shared" si="79"/>
        <v>0</v>
      </c>
      <c r="G88" s="331">
        <f t="shared" si="80"/>
        <v>0</v>
      </c>
      <c r="H88" s="332">
        <f t="shared" si="81"/>
        <v>0</v>
      </c>
      <c r="I88" s="330">
        <f t="shared" si="82"/>
        <v>0</v>
      </c>
      <c r="K88" s="106"/>
      <c r="L88" s="106" t="str">
        <f t="shared" si="83"/>
        <v>aXX58</v>
      </c>
      <c r="M88" s="305">
        <f t="shared" si="84"/>
        <v>57</v>
      </c>
      <c r="N88" s="306">
        <f t="shared" si="142"/>
        <v>58</v>
      </c>
      <c r="O88" s="331">
        <f t="shared" si="85"/>
        <v>0</v>
      </c>
      <c r="P88" s="331">
        <f t="shared" si="86"/>
        <v>0</v>
      </c>
      <c r="Q88" s="332">
        <f t="shared" si="87"/>
        <v>0</v>
      </c>
      <c r="R88" s="330">
        <f t="shared" si="88"/>
        <v>0</v>
      </c>
      <c r="S88" s="156"/>
      <c r="T88" s="106"/>
      <c r="U88" s="106" t="str">
        <f t="shared" si="89"/>
        <v>aXX58</v>
      </c>
      <c r="V88" s="305">
        <f t="shared" si="90"/>
        <v>57</v>
      </c>
      <c r="W88" s="306">
        <f t="shared" si="143"/>
        <v>58</v>
      </c>
      <c r="X88" s="331">
        <f t="shared" si="91"/>
        <v>0</v>
      </c>
      <c r="Y88" s="331">
        <f t="shared" si="92"/>
        <v>0</v>
      </c>
      <c r="Z88" s="332">
        <f t="shared" si="93"/>
        <v>0</v>
      </c>
      <c r="AA88" s="330">
        <f t="shared" si="94"/>
        <v>0</v>
      </c>
      <c r="AB88" s="156"/>
      <c r="AC88" s="106"/>
      <c r="AD88" s="156"/>
      <c r="AE88" s="87">
        <f t="shared" si="144"/>
        <v>58</v>
      </c>
      <c r="AF88" s="327">
        <f t="shared" si="95"/>
        <v>0</v>
      </c>
      <c r="AG88" s="327">
        <f t="shared" si="96"/>
        <v>0</v>
      </c>
      <c r="AH88" s="327">
        <f t="shared" si="97"/>
        <v>0</v>
      </c>
      <c r="AI88" s="398"/>
      <c r="AJ88" s="398"/>
      <c r="AK88" s="106"/>
      <c r="AL88" s="106" t="str">
        <f t="shared" si="98"/>
        <v>aXX58</v>
      </c>
      <c r="AM88" s="106"/>
      <c r="AN88" s="305">
        <f t="shared" si="99"/>
        <v>57</v>
      </c>
      <c r="AO88" s="306">
        <f t="shared" si="145"/>
        <v>58</v>
      </c>
      <c r="AP88" s="331">
        <f t="shared" si="100"/>
        <v>0</v>
      </c>
      <c r="AQ88" s="331">
        <f t="shared" si="101"/>
        <v>0</v>
      </c>
      <c r="AR88" s="332">
        <f t="shared" si="102"/>
        <v>0</v>
      </c>
      <c r="AS88" s="330">
        <f t="shared" si="103"/>
        <v>0</v>
      </c>
      <c r="AT88" s="156"/>
      <c r="AU88" s="106"/>
      <c r="AV88" s="106" t="str">
        <f t="shared" si="104"/>
        <v>aXX58</v>
      </c>
      <c r="AW88" s="305">
        <f t="shared" si="105"/>
        <v>57</v>
      </c>
      <c r="AX88" s="306">
        <f t="shared" si="146"/>
        <v>58</v>
      </c>
      <c r="AY88" s="331">
        <f t="shared" si="106"/>
        <v>0</v>
      </c>
      <c r="AZ88" s="331">
        <f t="shared" si="107"/>
        <v>0</v>
      </c>
      <c r="BA88" s="332">
        <f t="shared" si="108"/>
        <v>0</v>
      </c>
      <c r="BB88" s="330">
        <f t="shared" si="109"/>
        <v>0</v>
      </c>
      <c r="BC88" s="156"/>
      <c r="BD88" s="106"/>
      <c r="BE88" s="106" t="str">
        <f t="shared" si="110"/>
        <v>aXX58</v>
      </c>
      <c r="BF88" s="305">
        <f t="shared" si="111"/>
        <v>57</v>
      </c>
      <c r="BG88" s="306">
        <f t="shared" si="147"/>
        <v>58</v>
      </c>
      <c r="BH88" s="331">
        <f t="shared" si="112"/>
        <v>0</v>
      </c>
      <c r="BI88" s="331">
        <f t="shared" si="113"/>
        <v>0</v>
      </c>
      <c r="BJ88" s="332">
        <f t="shared" si="114"/>
        <v>0</v>
      </c>
      <c r="BK88" s="330">
        <f t="shared" si="115"/>
        <v>0</v>
      </c>
      <c r="BL88" s="156"/>
      <c r="BM88" s="106"/>
      <c r="BN88" s="87">
        <f t="shared" si="148"/>
        <v>58</v>
      </c>
      <c r="BO88" s="327">
        <f t="shared" si="116"/>
        <v>0</v>
      </c>
      <c r="BP88" s="327">
        <f t="shared" si="117"/>
        <v>0</v>
      </c>
      <c r="BQ88" s="327">
        <f t="shared" si="118"/>
        <v>0</v>
      </c>
      <c r="BR88" s="106"/>
      <c r="BU88" s="106"/>
      <c r="BV88" s="678">
        <f t="shared" si="67"/>
        <v>58</v>
      </c>
      <c r="BW88" s="327">
        <f t="shared" si="119"/>
        <v>0</v>
      </c>
      <c r="BX88" s="327">
        <f t="shared" si="120"/>
        <v>0</v>
      </c>
      <c r="BY88" s="327">
        <f t="shared" si="121"/>
        <v>0</v>
      </c>
      <c r="BZ88" s="106"/>
      <c r="CD88" s="156">
        <f t="shared" si="122"/>
        <v>0</v>
      </c>
      <c r="CE88" s="156">
        <f t="shared" si="123"/>
        <v>0</v>
      </c>
      <c r="CF88" s="156">
        <f t="shared" si="124"/>
        <v>0</v>
      </c>
      <c r="CH88" s="156">
        <f t="shared" si="125"/>
        <v>0</v>
      </c>
      <c r="CI88" s="156">
        <f t="shared" si="126"/>
        <v>0</v>
      </c>
      <c r="CJ88" s="156">
        <f t="shared" si="127"/>
        <v>0</v>
      </c>
      <c r="CL88" s="156">
        <f t="shared" si="128"/>
        <v>0</v>
      </c>
      <c r="CM88" s="156">
        <f t="shared" si="129"/>
        <v>0</v>
      </c>
      <c r="CN88" s="156">
        <f t="shared" si="130"/>
        <v>0</v>
      </c>
      <c r="CP88" s="156">
        <f t="shared" si="131"/>
        <v>0</v>
      </c>
      <c r="CQ88" s="156">
        <f t="shared" si="132"/>
        <v>0</v>
      </c>
      <c r="CR88" s="156">
        <f t="shared" si="133"/>
        <v>0</v>
      </c>
      <c r="CT88" s="156">
        <f t="shared" si="134"/>
        <v>0</v>
      </c>
      <c r="CU88" s="156">
        <f t="shared" si="135"/>
        <v>0</v>
      </c>
      <c r="CV88" s="156">
        <f t="shared" si="136"/>
        <v>0</v>
      </c>
      <c r="CX88" s="156">
        <f t="shared" si="137"/>
        <v>0</v>
      </c>
      <c r="CY88" s="156">
        <f t="shared" si="138"/>
        <v>0</v>
      </c>
      <c r="CZ88" s="156">
        <f t="shared" si="139"/>
        <v>0</v>
      </c>
    </row>
    <row r="89" spans="1:104" ht="22" hidden="1" customHeight="1">
      <c r="A89" s="298">
        <f t="shared" si="140"/>
        <v>0</v>
      </c>
      <c r="C89" s="106" t="str">
        <f t="shared" si="77"/>
        <v>aXX59</v>
      </c>
      <c r="D89" s="305">
        <f t="shared" si="78"/>
        <v>58</v>
      </c>
      <c r="E89" s="306">
        <f t="shared" si="141"/>
        <v>59</v>
      </c>
      <c r="F89" s="331">
        <f t="shared" si="79"/>
        <v>0</v>
      </c>
      <c r="G89" s="331">
        <f t="shared" si="80"/>
        <v>0</v>
      </c>
      <c r="H89" s="332">
        <f t="shared" si="81"/>
        <v>0</v>
      </c>
      <c r="I89" s="330">
        <f t="shared" si="82"/>
        <v>0</v>
      </c>
      <c r="K89" s="106"/>
      <c r="L89" s="106" t="str">
        <f t="shared" si="83"/>
        <v>aXX59</v>
      </c>
      <c r="M89" s="305">
        <f t="shared" si="84"/>
        <v>58</v>
      </c>
      <c r="N89" s="306">
        <f t="shared" si="142"/>
        <v>59</v>
      </c>
      <c r="O89" s="331">
        <f t="shared" si="85"/>
        <v>0</v>
      </c>
      <c r="P89" s="331">
        <f t="shared" si="86"/>
        <v>0</v>
      </c>
      <c r="Q89" s="332">
        <f t="shared" si="87"/>
        <v>0</v>
      </c>
      <c r="R89" s="330">
        <f t="shared" si="88"/>
        <v>0</v>
      </c>
      <c r="S89" s="156"/>
      <c r="T89" s="106"/>
      <c r="U89" s="106" t="str">
        <f t="shared" si="89"/>
        <v>aXX59</v>
      </c>
      <c r="V89" s="305">
        <f t="shared" si="90"/>
        <v>58</v>
      </c>
      <c r="W89" s="306">
        <f t="shared" si="143"/>
        <v>59</v>
      </c>
      <c r="X89" s="331">
        <f t="shared" si="91"/>
        <v>0</v>
      </c>
      <c r="Y89" s="331">
        <f t="shared" si="92"/>
        <v>0</v>
      </c>
      <c r="Z89" s="332">
        <f t="shared" si="93"/>
        <v>0</v>
      </c>
      <c r="AA89" s="330">
        <f t="shared" si="94"/>
        <v>0</v>
      </c>
      <c r="AB89" s="156"/>
      <c r="AC89" s="106"/>
      <c r="AD89" s="156"/>
      <c r="AE89" s="87">
        <f t="shared" si="144"/>
        <v>59</v>
      </c>
      <c r="AF89" s="327">
        <f t="shared" si="95"/>
        <v>0</v>
      </c>
      <c r="AG89" s="327">
        <f t="shared" si="96"/>
        <v>0</v>
      </c>
      <c r="AH89" s="327">
        <f t="shared" si="97"/>
        <v>0</v>
      </c>
      <c r="AI89" s="398"/>
      <c r="AJ89" s="398"/>
      <c r="AK89" s="106"/>
      <c r="AL89" s="106" t="str">
        <f t="shared" si="98"/>
        <v>aXX59</v>
      </c>
      <c r="AM89" s="106"/>
      <c r="AN89" s="305">
        <f t="shared" si="99"/>
        <v>58</v>
      </c>
      <c r="AO89" s="306">
        <f t="shared" si="145"/>
        <v>59</v>
      </c>
      <c r="AP89" s="331">
        <f t="shared" si="100"/>
        <v>0</v>
      </c>
      <c r="AQ89" s="331">
        <f t="shared" si="101"/>
        <v>0</v>
      </c>
      <c r="AR89" s="332">
        <f t="shared" si="102"/>
        <v>0</v>
      </c>
      <c r="AS89" s="330">
        <f t="shared" si="103"/>
        <v>0</v>
      </c>
      <c r="AT89" s="156"/>
      <c r="AU89" s="106"/>
      <c r="AV89" s="106" t="str">
        <f t="shared" si="104"/>
        <v>aXX59</v>
      </c>
      <c r="AW89" s="305">
        <f t="shared" si="105"/>
        <v>58</v>
      </c>
      <c r="AX89" s="306">
        <f t="shared" si="146"/>
        <v>59</v>
      </c>
      <c r="AY89" s="331">
        <f t="shared" si="106"/>
        <v>0</v>
      </c>
      <c r="AZ89" s="331">
        <f t="shared" si="107"/>
        <v>0</v>
      </c>
      <c r="BA89" s="332">
        <f t="shared" si="108"/>
        <v>0</v>
      </c>
      <c r="BB89" s="330">
        <f t="shared" si="109"/>
        <v>0</v>
      </c>
      <c r="BC89" s="156"/>
      <c r="BD89" s="106"/>
      <c r="BE89" s="106" t="str">
        <f t="shared" si="110"/>
        <v>aXX59</v>
      </c>
      <c r="BF89" s="305">
        <f t="shared" si="111"/>
        <v>58</v>
      </c>
      <c r="BG89" s="306">
        <f t="shared" si="147"/>
        <v>59</v>
      </c>
      <c r="BH89" s="331">
        <f t="shared" si="112"/>
        <v>0</v>
      </c>
      <c r="BI89" s="331">
        <f t="shared" si="113"/>
        <v>0</v>
      </c>
      <c r="BJ89" s="332">
        <f t="shared" si="114"/>
        <v>0</v>
      </c>
      <c r="BK89" s="330">
        <f t="shared" si="115"/>
        <v>0</v>
      </c>
      <c r="BL89" s="156"/>
      <c r="BM89" s="106"/>
      <c r="BN89" s="87">
        <f t="shared" si="148"/>
        <v>59</v>
      </c>
      <c r="BO89" s="327">
        <f t="shared" si="116"/>
        <v>0</v>
      </c>
      <c r="BP89" s="327">
        <f t="shared" si="117"/>
        <v>0</v>
      </c>
      <c r="BQ89" s="327">
        <f t="shared" si="118"/>
        <v>0</v>
      </c>
      <c r="BR89" s="106"/>
      <c r="BU89" s="106"/>
      <c r="BV89" s="678">
        <f t="shared" si="67"/>
        <v>59</v>
      </c>
      <c r="BW89" s="327">
        <f t="shared" si="119"/>
        <v>0</v>
      </c>
      <c r="BX89" s="327">
        <f t="shared" si="120"/>
        <v>0</v>
      </c>
      <c r="BY89" s="327">
        <f t="shared" si="121"/>
        <v>0</v>
      </c>
      <c r="BZ89" s="106"/>
      <c r="CD89" s="156">
        <f t="shared" si="122"/>
        <v>0</v>
      </c>
      <c r="CE89" s="156">
        <f t="shared" si="123"/>
        <v>0</v>
      </c>
      <c r="CF89" s="156">
        <f t="shared" si="124"/>
        <v>0</v>
      </c>
      <c r="CH89" s="156">
        <f t="shared" si="125"/>
        <v>0</v>
      </c>
      <c r="CI89" s="156">
        <f t="shared" si="126"/>
        <v>0</v>
      </c>
      <c r="CJ89" s="156">
        <f t="shared" si="127"/>
        <v>0</v>
      </c>
      <c r="CL89" s="156">
        <f t="shared" si="128"/>
        <v>0</v>
      </c>
      <c r="CM89" s="156">
        <f t="shared" si="129"/>
        <v>0</v>
      </c>
      <c r="CN89" s="156">
        <f t="shared" si="130"/>
        <v>0</v>
      </c>
      <c r="CP89" s="156">
        <f t="shared" si="131"/>
        <v>0</v>
      </c>
      <c r="CQ89" s="156">
        <f t="shared" si="132"/>
        <v>0</v>
      </c>
      <c r="CR89" s="156">
        <f t="shared" si="133"/>
        <v>0</v>
      </c>
      <c r="CT89" s="156">
        <f t="shared" si="134"/>
        <v>0</v>
      </c>
      <c r="CU89" s="156">
        <f t="shared" si="135"/>
        <v>0</v>
      </c>
      <c r="CV89" s="156">
        <f t="shared" si="136"/>
        <v>0</v>
      </c>
      <c r="CX89" s="156">
        <f t="shared" si="137"/>
        <v>0</v>
      </c>
      <c r="CY89" s="156">
        <f t="shared" si="138"/>
        <v>0</v>
      </c>
      <c r="CZ89" s="156">
        <f t="shared" si="139"/>
        <v>0</v>
      </c>
    </row>
    <row r="90" spans="1:104" ht="22" hidden="1" customHeight="1">
      <c r="A90" s="298">
        <f t="shared" si="140"/>
        <v>0</v>
      </c>
      <c r="C90" s="106" t="str">
        <f t="shared" si="77"/>
        <v>aXX60</v>
      </c>
      <c r="D90" s="305">
        <f t="shared" si="78"/>
        <v>59</v>
      </c>
      <c r="E90" s="306">
        <f t="shared" si="141"/>
        <v>60</v>
      </c>
      <c r="F90" s="331">
        <f t="shared" si="79"/>
        <v>0</v>
      </c>
      <c r="G90" s="331">
        <f t="shared" si="80"/>
        <v>0</v>
      </c>
      <c r="H90" s="332">
        <f t="shared" si="81"/>
        <v>0</v>
      </c>
      <c r="I90" s="330">
        <f t="shared" si="82"/>
        <v>0</v>
      </c>
      <c r="K90" s="106"/>
      <c r="L90" s="106" t="str">
        <f t="shared" si="83"/>
        <v>aXX60</v>
      </c>
      <c r="M90" s="305">
        <f t="shared" si="84"/>
        <v>59</v>
      </c>
      <c r="N90" s="306">
        <f t="shared" si="142"/>
        <v>60</v>
      </c>
      <c r="O90" s="331">
        <f t="shared" si="85"/>
        <v>0</v>
      </c>
      <c r="P90" s="331">
        <f t="shared" si="86"/>
        <v>0</v>
      </c>
      <c r="Q90" s="332">
        <f t="shared" si="87"/>
        <v>0</v>
      </c>
      <c r="R90" s="330">
        <f t="shared" si="88"/>
        <v>0</v>
      </c>
      <c r="S90" s="156"/>
      <c r="T90" s="106"/>
      <c r="U90" s="106" t="str">
        <f t="shared" si="89"/>
        <v>aXX60</v>
      </c>
      <c r="V90" s="305">
        <f t="shared" si="90"/>
        <v>59</v>
      </c>
      <c r="W90" s="306">
        <f t="shared" si="143"/>
        <v>60</v>
      </c>
      <c r="X90" s="331">
        <f t="shared" si="91"/>
        <v>0</v>
      </c>
      <c r="Y90" s="331">
        <f t="shared" si="92"/>
        <v>0</v>
      </c>
      <c r="Z90" s="332">
        <f t="shared" si="93"/>
        <v>0</v>
      </c>
      <c r="AA90" s="330">
        <f t="shared" si="94"/>
        <v>0</v>
      </c>
      <c r="AB90" s="156"/>
      <c r="AC90" s="106"/>
      <c r="AD90" s="156"/>
      <c r="AE90" s="87">
        <f t="shared" si="144"/>
        <v>60</v>
      </c>
      <c r="AF90" s="327">
        <f t="shared" si="95"/>
        <v>0</v>
      </c>
      <c r="AG90" s="327">
        <f t="shared" si="96"/>
        <v>0</v>
      </c>
      <c r="AH90" s="327">
        <f t="shared" si="97"/>
        <v>0</v>
      </c>
      <c r="AI90" s="398"/>
      <c r="AJ90" s="398"/>
      <c r="AK90" s="106"/>
      <c r="AL90" s="106" t="str">
        <f t="shared" si="98"/>
        <v>aXX60</v>
      </c>
      <c r="AM90" s="106"/>
      <c r="AN90" s="305">
        <f t="shared" si="99"/>
        <v>59</v>
      </c>
      <c r="AO90" s="306">
        <f t="shared" si="145"/>
        <v>60</v>
      </c>
      <c r="AP90" s="331">
        <f t="shared" si="100"/>
        <v>0</v>
      </c>
      <c r="AQ90" s="331">
        <f t="shared" si="101"/>
        <v>0</v>
      </c>
      <c r="AR90" s="332">
        <f t="shared" si="102"/>
        <v>0</v>
      </c>
      <c r="AS90" s="330">
        <f t="shared" si="103"/>
        <v>0</v>
      </c>
      <c r="AT90" s="156"/>
      <c r="AU90" s="106"/>
      <c r="AV90" s="106" t="str">
        <f t="shared" si="104"/>
        <v>aXX60</v>
      </c>
      <c r="AW90" s="305">
        <f t="shared" si="105"/>
        <v>59</v>
      </c>
      <c r="AX90" s="306">
        <f t="shared" si="146"/>
        <v>60</v>
      </c>
      <c r="AY90" s="331">
        <f t="shared" si="106"/>
        <v>0</v>
      </c>
      <c r="AZ90" s="331">
        <f t="shared" si="107"/>
        <v>0</v>
      </c>
      <c r="BA90" s="332">
        <f t="shared" si="108"/>
        <v>0</v>
      </c>
      <c r="BB90" s="330">
        <f t="shared" si="109"/>
        <v>0</v>
      </c>
      <c r="BC90" s="156"/>
      <c r="BD90" s="106"/>
      <c r="BE90" s="106" t="str">
        <f t="shared" si="110"/>
        <v>aXX60</v>
      </c>
      <c r="BF90" s="305">
        <f t="shared" si="111"/>
        <v>59</v>
      </c>
      <c r="BG90" s="306">
        <f t="shared" si="147"/>
        <v>60</v>
      </c>
      <c r="BH90" s="331">
        <f t="shared" si="112"/>
        <v>0</v>
      </c>
      <c r="BI90" s="331">
        <f t="shared" si="113"/>
        <v>0</v>
      </c>
      <c r="BJ90" s="332">
        <f t="shared" si="114"/>
        <v>0</v>
      </c>
      <c r="BK90" s="330">
        <f t="shared" si="115"/>
        <v>0</v>
      </c>
      <c r="BL90" s="156"/>
      <c r="BM90" s="106"/>
      <c r="BN90" s="87">
        <f t="shared" si="148"/>
        <v>60</v>
      </c>
      <c r="BO90" s="327">
        <f t="shared" si="116"/>
        <v>0</v>
      </c>
      <c r="BP90" s="327">
        <f t="shared" si="117"/>
        <v>0</v>
      </c>
      <c r="BQ90" s="327">
        <f t="shared" si="118"/>
        <v>0</v>
      </c>
      <c r="BR90" s="106"/>
      <c r="BU90" s="106"/>
      <c r="BV90" s="678">
        <f t="shared" si="67"/>
        <v>60</v>
      </c>
      <c r="BW90" s="327">
        <f t="shared" si="119"/>
        <v>0</v>
      </c>
      <c r="BX90" s="327">
        <f t="shared" si="120"/>
        <v>0</v>
      </c>
      <c r="BY90" s="327">
        <f t="shared" si="121"/>
        <v>0</v>
      </c>
      <c r="BZ90" s="106"/>
      <c r="CD90" s="156">
        <f t="shared" si="122"/>
        <v>0</v>
      </c>
      <c r="CE90" s="156">
        <f t="shared" si="123"/>
        <v>0</v>
      </c>
      <c r="CF90" s="156">
        <f t="shared" si="124"/>
        <v>0</v>
      </c>
      <c r="CH90" s="156">
        <f t="shared" si="125"/>
        <v>0</v>
      </c>
      <c r="CI90" s="156">
        <f t="shared" si="126"/>
        <v>0</v>
      </c>
      <c r="CJ90" s="156">
        <f t="shared" si="127"/>
        <v>0</v>
      </c>
      <c r="CL90" s="156">
        <f t="shared" si="128"/>
        <v>0</v>
      </c>
      <c r="CM90" s="156">
        <f t="shared" si="129"/>
        <v>0</v>
      </c>
      <c r="CN90" s="156">
        <f t="shared" si="130"/>
        <v>0</v>
      </c>
      <c r="CP90" s="156">
        <f t="shared" si="131"/>
        <v>0</v>
      </c>
      <c r="CQ90" s="156">
        <f t="shared" si="132"/>
        <v>0</v>
      </c>
      <c r="CR90" s="156">
        <f t="shared" si="133"/>
        <v>0</v>
      </c>
      <c r="CT90" s="156">
        <f t="shared" si="134"/>
        <v>0</v>
      </c>
      <c r="CU90" s="156">
        <f t="shared" si="135"/>
        <v>0</v>
      </c>
      <c r="CV90" s="156">
        <f t="shared" si="136"/>
        <v>0</v>
      </c>
      <c r="CX90" s="156">
        <f t="shared" si="137"/>
        <v>0</v>
      </c>
      <c r="CY90" s="156">
        <f t="shared" si="138"/>
        <v>0</v>
      </c>
      <c r="CZ90" s="156">
        <f t="shared" si="139"/>
        <v>0</v>
      </c>
    </row>
    <row r="91" spans="1:104" ht="22" hidden="1" customHeight="1">
      <c r="A91" s="298">
        <f t="shared" si="140"/>
        <v>0</v>
      </c>
      <c r="C91" s="106" t="str">
        <f t="shared" si="77"/>
        <v>aXX61</v>
      </c>
      <c r="D91" s="305">
        <f t="shared" si="78"/>
        <v>60</v>
      </c>
      <c r="E91" s="306">
        <f t="shared" si="141"/>
        <v>61</v>
      </c>
      <c r="F91" s="331">
        <f t="shared" si="79"/>
        <v>0</v>
      </c>
      <c r="G91" s="331">
        <f t="shared" si="80"/>
        <v>0</v>
      </c>
      <c r="H91" s="332">
        <f t="shared" si="81"/>
        <v>0</v>
      </c>
      <c r="I91" s="330">
        <f t="shared" si="82"/>
        <v>0</v>
      </c>
      <c r="K91" s="106"/>
      <c r="L91" s="106" t="str">
        <f t="shared" si="83"/>
        <v>aXX61</v>
      </c>
      <c r="M91" s="305">
        <f t="shared" si="84"/>
        <v>60</v>
      </c>
      <c r="N91" s="306">
        <f t="shared" si="142"/>
        <v>61</v>
      </c>
      <c r="O91" s="331">
        <f t="shared" si="85"/>
        <v>0</v>
      </c>
      <c r="P91" s="331">
        <f t="shared" si="86"/>
        <v>0</v>
      </c>
      <c r="Q91" s="332">
        <f t="shared" si="87"/>
        <v>0</v>
      </c>
      <c r="R91" s="330">
        <f t="shared" si="88"/>
        <v>0</v>
      </c>
      <c r="S91" s="156"/>
      <c r="T91" s="106"/>
      <c r="U91" s="106" t="str">
        <f t="shared" si="89"/>
        <v>aXX61</v>
      </c>
      <c r="V91" s="305">
        <f t="shared" si="90"/>
        <v>60</v>
      </c>
      <c r="W91" s="306">
        <f t="shared" si="143"/>
        <v>61</v>
      </c>
      <c r="X91" s="331">
        <f t="shared" si="91"/>
        <v>0</v>
      </c>
      <c r="Y91" s="331">
        <f t="shared" si="92"/>
        <v>0</v>
      </c>
      <c r="Z91" s="332">
        <f t="shared" si="93"/>
        <v>0</v>
      </c>
      <c r="AA91" s="330">
        <f t="shared" si="94"/>
        <v>0</v>
      </c>
      <c r="AB91" s="156"/>
      <c r="AC91" s="106"/>
      <c r="AD91" s="156"/>
      <c r="AE91" s="87">
        <f t="shared" si="144"/>
        <v>61</v>
      </c>
      <c r="AF91" s="327">
        <f t="shared" si="95"/>
        <v>0</v>
      </c>
      <c r="AG91" s="327">
        <f t="shared" si="96"/>
        <v>0</v>
      </c>
      <c r="AH91" s="327">
        <f t="shared" si="97"/>
        <v>0</v>
      </c>
      <c r="AI91" s="398"/>
      <c r="AJ91" s="398"/>
      <c r="AK91" s="106"/>
      <c r="AL91" s="106" t="str">
        <f t="shared" si="98"/>
        <v>aXX61</v>
      </c>
      <c r="AM91" s="106"/>
      <c r="AN91" s="305">
        <f t="shared" si="99"/>
        <v>60</v>
      </c>
      <c r="AO91" s="306">
        <f t="shared" si="145"/>
        <v>61</v>
      </c>
      <c r="AP91" s="331">
        <f t="shared" si="100"/>
        <v>0</v>
      </c>
      <c r="AQ91" s="331">
        <f t="shared" si="101"/>
        <v>0</v>
      </c>
      <c r="AR91" s="332">
        <f t="shared" si="102"/>
        <v>0</v>
      </c>
      <c r="AS91" s="330">
        <f t="shared" si="103"/>
        <v>0</v>
      </c>
      <c r="AT91" s="156"/>
      <c r="AU91" s="106"/>
      <c r="AV91" s="106" t="str">
        <f t="shared" si="104"/>
        <v>aXX61</v>
      </c>
      <c r="AW91" s="305">
        <f t="shared" si="105"/>
        <v>60</v>
      </c>
      <c r="AX91" s="306">
        <f t="shared" si="146"/>
        <v>61</v>
      </c>
      <c r="AY91" s="331">
        <f t="shared" si="106"/>
        <v>0</v>
      </c>
      <c r="AZ91" s="331">
        <f t="shared" si="107"/>
        <v>0</v>
      </c>
      <c r="BA91" s="332">
        <f t="shared" si="108"/>
        <v>0</v>
      </c>
      <c r="BB91" s="330">
        <f t="shared" si="109"/>
        <v>0</v>
      </c>
      <c r="BC91" s="156"/>
      <c r="BD91" s="106"/>
      <c r="BE91" s="106" t="str">
        <f t="shared" si="110"/>
        <v>aXX61</v>
      </c>
      <c r="BF91" s="305">
        <f t="shared" si="111"/>
        <v>60</v>
      </c>
      <c r="BG91" s="306">
        <f t="shared" si="147"/>
        <v>61</v>
      </c>
      <c r="BH91" s="331">
        <f t="shared" si="112"/>
        <v>0</v>
      </c>
      <c r="BI91" s="331">
        <f t="shared" si="113"/>
        <v>0</v>
      </c>
      <c r="BJ91" s="332">
        <f t="shared" si="114"/>
        <v>0</v>
      </c>
      <c r="BK91" s="330">
        <f t="shared" si="115"/>
        <v>0</v>
      </c>
      <c r="BL91" s="156"/>
      <c r="BM91" s="106"/>
      <c r="BN91" s="87">
        <f t="shared" si="148"/>
        <v>61</v>
      </c>
      <c r="BO91" s="327">
        <f t="shared" si="116"/>
        <v>0</v>
      </c>
      <c r="BP91" s="327">
        <f t="shared" si="117"/>
        <v>0</v>
      </c>
      <c r="BQ91" s="327">
        <f t="shared" si="118"/>
        <v>0</v>
      </c>
      <c r="BR91" s="106"/>
      <c r="BU91" s="106"/>
      <c r="BV91" s="678">
        <f t="shared" si="67"/>
        <v>61</v>
      </c>
      <c r="BW91" s="327">
        <f t="shared" si="119"/>
        <v>0</v>
      </c>
      <c r="BX91" s="327">
        <f t="shared" si="120"/>
        <v>0</v>
      </c>
      <c r="BY91" s="327">
        <f t="shared" si="121"/>
        <v>0</v>
      </c>
      <c r="BZ91" s="106"/>
      <c r="CD91" s="156">
        <f t="shared" si="122"/>
        <v>0</v>
      </c>
      <c r="CE91" s="156">
        <f t="shared" si="123"/>
        <v>0</v>
      </c>
      <c r="CF91" s="156">
        <f t="shared" si="124"/>
        <v>0</v>
      </c>
      <c r="CH91" s="156">
        <f t="shared" si="125"/>
        <v>0</v>
      </c>
      <c r="CI91" s="156">
        <f t="shared" si="126"/>
        <v>0</v>
      </c>
      <c r="CJ91" s="156">
        <f t="shared" si="127"/>
        <v>0</v>
      </c>
      <c r="CL91" s="156">
        <f t="shared" si="128"/>
        <v>0</v>
      </c>
      <c r="CM91" s="156">
        <f t="shared" si="129"/>
        <v>0</v>
      </c>
      <c r="CN91" s="156">
        <f t="shared" si="130"/>
        <v>0</v>
      </c>
      <c r="CP91" s="156">
        <f t="shared" si="131"/>
        <v>0</v>
      </c>
      <c r="CQ91" s="156">
        <f t="shared" si="132"/>
        <v>0</v>
      </c>
      <c r="CR91" s="156">
        <f t="shared" si="133"/>
        <v>0</v>
      </c>
      <c r="CT91" s="156">
        <f t="shared" si="134"/>
        <v>0</v>
      </c>
      <c r="CU91" s="156">
        <f t="shared" si="135"/>
        <v>0</v>
      </c>
      <c r="CV91" s="156">
        <f t="shared" si="136"/>
        <v>0</v>
      </c>
      <c r="CX91" s="156">
        <f t="shared" si="137"/>
        <v>0</v>
      </c>
      <c r="CY91" s="156">
        <f t="shared" si="138"/>
        <v>0</v>
      </c>
      <c r="CZ91" s="156">
        <f t="shared" si="139"/>
        <v>0</v>
      </c>
    </row>
    <row r="92" spans="1:104" ht="22" hidden="1" customHeight="1">
      <c r="A92" s="298">
        <f t="shared" si="140"/>
        <v>0</v>
      </c>
      <c r="C92" s="106" t="str">
        <f t="shared" si="77"/>
        <v>aXX62</v>
      </c>
      <c r="D92" s="305">
        <f t="shared" si="78"/>
        <v>61</v>
      </c>
      <c r="E92" s="306">
        <f t="shared" si="141"/>
        <v>62</v>
      </c>
      <c r="F92" s="331">
        <f t="shared" si="79"/>
        <v>0</v>
      </c>
      <c r="G92" s="331">
        <f t="shared" si="80"/>
        <v>0</v>
      </c>
      <c r="H92" s="332">
        <f t="shared" si="81"/>
        <v>0</v>
      </c>
      <c r="I92" s="330">
        <f t="shared" si="82"/>
        <v>0</v>
      </c>
      <c r="K92" s="106"/>
      <c r="L92" s="106" t="str">
        <f t="shared" si="83"/>
        <v>aXX62</v>
      </c>
      <c r="M92" s="305">
        <f t="shared" si="84"/>
        <v>61</v>
      </c>
      <c r="N92" s="306">
        <f t="shared" si="142"/>
        <v>62</v>
      </c>
      <c r="O92" s="331">
        <f t="shared" si="85"/>
        <v>0</v>
      </c>
      <c r="P92" s="331">
        <f t="shared" si="86"/>
        <v>0</v>
      </c>
      <c r="Q92" s="332">
        <f t="shared" si="87"/>
        <v>0</v>
      </c>
      <c r="R92" s="330">
        <f t="shared" si="88"/>
        <v>0</v>
      </c>
      <c r="S92" s="156"/>
      <c r="T92" s="106"/>
      <c r="U92" s="106" t="str">
        <f t="shared" si="89"/>
        <v>aXX62</v>
      </c>
      <c r="V92" s="305">
        <f t="shared" si="90"/>
        <v>61</v>
      </c>
      <c r="W92" s="306">
        <f t="shared" si="143"/>
        <v>62</v>
      </c>
      <c r="X92" s="331">
        <f t="shared" si="91"/>
        <v>0</v>
      </c>
      <c r="Y92" s="331">
        <f t="shared" si="92"/>
        <v>0</v>
      </c>
      <c r="Z92" s="332">
        <f t="shared" si="93"/>
        <v>0</v>
      </c>
      <c r="AA92" s="330">
        <f t="shared" si="94"/>
        <v>0</v>
      </c>
      <c r="AB92" s="156"/>
      <c r="AC92" s="106"/>
      <c r="AD92" s="156"/>
      <c r="AE92" s="87">
        <f t="shared" si="144"/>
        <v>62</v>
      </c>
      <c r="AF92" s="327">
        <f t="shared" si="95"/>
        <v>0</v>
      </c>
      <c r="AG92" s="327">
        <f t="shared" si="96"/>
        <v>0</v>
      </c>
      <c r="AH92" s="327">
        <f t="shared" si="97"/>
        <v>0</v>
      </c>
      <c r="AI92" s="398"/>
      <c r="AJ92" s="398"/>
      <c r="AK92" s="106"/>
      <c r="AL92" s="106" t="str">
        <f t="shared" si="98"/>
        <v>aXX62</v>
      </c>
      <c r="AM92" s="106"/>
      <c r="AN92" s="305">
        <f t="shared" si="99"/>
        <v>61</v>
      </c>
      <c r="AO92" s="306">
        <f t="shared" si="145"/>
        <v>62</v>
      </c>
      <c r="AP92" s="331">
        <f t="shared" si="100"/>
        <v>0</v>
      </c>
      <c r="AQ92" s="331">
        <f t="shared" si="101"/>
        <v>0</v>
      </c>
      <c r="AR92" s="332">
        <f t="shared" si="102"/>
        <v>0</v>
      </c>
      <c r="AS92" s="330">
        <f t="shared" si="103"/>
        <v>0</v>
      </c>
      <c r="AT92" s="156"/>
      <c r="AU92" s="106"/>
      <c r="AV92" s="106" t="str">
        <f t="shared" si="104"/>
        <v>aXX62</v>
      </c>
      <c r="AW92" s="305">
        <f t="shared" si="105"/>
        <v>61</v>
      </c>
      <c r="AX92" s="306">
        <f t="shared" si="146"/>
        <v>62</v>
      </c>
      <c r="AY92" s="331">
        <f t="shared" si="106"/>
        <v>0</v>
      </c>
      <c r="AZ92" s="331">
        <f t="shared" si="107"/>
        <v>0</v>
      </c>
      <c r="BA92" s="332">
        <f t="shared" si="108"/>
        <v>0</v>
      </c>
      <c r="BB92" s="330">
        <f t="shared" si="109"/>
        <v>0</v>
      </c>
      <c r="BC92" s="156"/>
      <c r="BD92" s="106"/>
      <c r="BE92" s="106" t="str">
        <f t="shared" si="110"/>
        <v>aXX62</v>
      </c>
      <c r="BF92" s="305">
        <f t="shared" si="111"/>
        <v>61</v>
      </c>
      <c r="BG92" s="306">
        <f t="shared" si="147"/>
        <v>62</v>
      </c>
      <c r="BH92" s="331">
        <f t="shared" si="112"/>
        <v>0</v>
      </c>
      <c r="BI92" s="331">
        <f t="shared" si="113"/>
        <v>0</v>
      </c>
      <c r="BJ92" s="332">
        <f t="shared" si="114"/>
        <v>0</v>
      </c>
      <c r="BK92" s="330">
        <f t="shared" si="115"/>
        <v>0</v>
      </c>
      <c r="BL92" s="156"/>
      <c r="BM92" s="106"/>
      <c r="BN92" s="87">
        <f t="shared" si="148"/>
        <v>62</v>
      </c>
      <c r="BO92" s="327">
        <f t="shared" si="116"/>
        <v>0</v>
      </c>
      <c r="BP92" s="327">
        <f t="shared" si="117"/>
        <v>0</v>
      </c>
      <c r="BQ92" s="327">
        <f t="shared" si="118"/>
        <v>0</v>
      </c>
      <c r="BR92" s="106"/>
      <c r="BU92" s="106"/>
      <c r="BV92" s="678">
        <f t="shared" si="67"/>
        <v>62</v>
      </c>
      <c r="BW92" s="327">
        <f t="shared" si="119"/>
        <v>0</v>
      </c>
      <c r="BX92" s="327">
        <f t="shared" si="120"/>
        <v>0</v>
      </c>
      <c r="BY92" s="327">
        <f t="shared" si="121"/>
        <v>0</v>
      </c>
      <c r="BZ92" s="106"/>
      <c r="CD92" s="156">
        <f t="shared" si="122"/>
        <v>0</v>
      </c>
      <c r="CE92" s="156">
        <f t="shared" si="123"/>
        <v>0</v>
      </c>
      <c r="CF92" s="156">
        <f t="shared" si="124"/>
        <v>0</v>
      </c>
      <c r="CH92" s="156">
        <f t="shared" si="125"/>
        <v>0</v>
      </c>
      <c r="CI92" s="156">
        <f t="shared" si="126"/>
        <v>0</v>
      </c>
      <c r="CJ92" s="156">
        <f t="shared" si="127"/>
        <v>0</v>
      </c>
      <c r="CL92" s="156">
        <f t="shared" si="128"/>
        <v>0</v>
      </c>
      <c r="CM92" s="156">
        <f t="shared" si="129"/>
        <v>0</v>
      </c>
      <c r="CN92" s="156">
        <f t="shared" si="130"/>
        <v>0</v>
      </c>
      <c r="CP92" s="156">
        <f t="shared" si="131"/>
        <v>0</v>
      </c>
      <c r="CQ92" s="156">
        <f t="shared" si="132"/>
        <v>0</v>
      </c>
      <c r="CR92" s="156">
        <f t="shared" si="133"/>
        <v>0</v>
      </c>
      <c r="CT92" s="156">
        <f t="shared" si="134"/>
        <v>0</v>
      </c>
      <c r="CU92" s="156">
        <f t="shared" si="135"/>
        <v>0</v>
      </c>
      <c r="CV92" s="156">
        <f t="shared" si="136"/>
        <v>0</v>
      </c>
      <c r="CX92" s="156">
        <f t="shared" si="137"/>
        <v>0</v>
      </c>
      <c r="CY92" s="156">
        <f t="shared" si="138"/>
        <v>0</v>
      </c>
      <c r="CZ92" s="156">
        <f t="shared" si="139"/>
        <v>0</v>
      </c>
    </row>
    <row r="93" spans="1:104" ht="22" hidden="1" customHeight="1">
      <c r="A93" s="298">
        <f t="shared" si="140"/>
        <v>0</v>
      </c>
      <c r="C93" s="106" t="str">
        <f t="shared" si="77"/>
        <v>aXX63</v>
      </c>
      <c r="D93" s="305">
        <f t="shared" si="78"/>
        <v>62</v>
      </c>
      <c r="E93" s="306">
        <f t="shared" si="141"/>
        <v>63</v>
      </c>
      <c r="F93" s="331">
        <f t="shared" si="79"/>
        <v>0</v>
      </c>
      <c r="G93" s="331">
        <f t="shared" si="80"/>
        <v>0</v>
      </c>
      <c r="H93" s="332">
        <f t="shared" si="81"/>
        <v>0</v>
      </c>
      <c r="I93" s="330">
        <f t="shared" si="82"/>
        <v>0</v>
      </c>
      <c r="K93" s="106"/>
      <c r="L93" s="106" t="str">
        <f t="shared" si="83"/>
        <v>aXX63</v>
      </c>
      <c r="M93" s="305">
        <f t="shared" si="84"/>
        <v>62</v>
      </c>
      <c r="N93" s="306">
        <f t="shared" si="142"/>
        <v>63</v>
      </c>
      <c r="O93" s="331">
        <f t="shared" si="85"/>
        <v>0</v>
      </c>
      <c r="P93" s="331">
        <f t="shared" si="86"/>
        <v>0</v>
      </c>
      <c r="Q93" s="332">
        <f t="shared" si="87"/>
        <v>0</v>
      </c>
      <c r="R93" s="330">
        <f t="shared" si="88"/>
        <v>0</v>
      </c>
      <c r="S93" s="156"/>
      <c r="T93" s="106"/>
      <c r="U93" s="106" t="str">
        <f t="shared" si="89"/>
        <v>aXX63</v>
      </c>
      <c r="V93" s="305">
        <f t="shared" si="90"/>
        <v>62</v>
      </c>
      <c r="W93" s="306">
        <f t="shared" si="143"/>
        <v>63</v>
      </c>
      <c r="X93" s="331">
        <f t="shared" si="91"/>
        <v>0</v>
      </c>
      <c r="Y93" s="331">
        <f t="shared" si="92"/>
        <v>0</v>
      </c>
      <c r="Z93" s="332">
        <f t="shared" si="93"/>
        <v>0</v>
      </c>
      <c r="AA93" s="330">
        <f t="shared" si="94"/>
        <v>0</v>
      </c>
      <c r="AB93" s="156"/>
      <c r="AC93" s="106"/>
      <c r="AD93" s="156"/>
      <c r="AE93" s="87">
        <f t="shared" si="144"/>
        <v>63</v>
      </c>
      <c r="AF93" s="327">
        <f t="shared" si="95"/>
        <v>0</v>
      </c>
      <c r="AG93" s="327">
        <f t="shared" si="96"/>
        <v>0</v>
      </c>
      <c r="AH93" s="327">
        <f t="shared" si="97"/>
        <v>0</v>
      </c>
      <c r="AI93" s="398"/>
      <c r="AJ93" s="398"/>
      <c r="AK93" s="106"/>
      <c r="AL93" s="106" t="str">
        <f t="shared" si="98"/>
        <v>aXX63</v>
      </c>
      <c r="AM93" s="106"/>
      <c r="AN93" s="305">
        <f t="shared" si="99"/>
        <v>62</v>
      </c>
      <c r="AO93" s="306">
        <f t="shared" si="145"/>
        <v>63</v>
      </c>
      <c r="AP93" s="331">
        <f t="shared" si="100"/>
        <v>0</v>
      </c>
      <c r="AQ93" s="331">
        <f t="shared" si="101"/>
        <v>0</v>
      </c>
      <c r="AR93" s="332">
        <f t="shared" si="102"/>
        <v>0</v>
      </c>
      <c r="AS93" s="330">
        <f t="shared" si="103"/>
        <v>0</v>
      </c>
      <c r="AT93" s="156"/>
      <c r="AU93" s="106"/>
      <c r="AV93" s="106" t="str">
        <f t="shared" si="104"/>
        <v>aXX63</v>
      </c>
      <c r="AW93" s="305">
        <f t="shared" si="105"/>
        <v>62</v>
      </c>
      <c r="AX93" s="306">
        <f t="shared" si="146"/>
        <v>63</v>
      </c>
      <c r="AY93" s="331">
        <f t="shared" si="106"/>
        <v>0</v>
      </c>
      <c r="AZ93" s="331">
        <f t="shared" si="107"/>
        <v>0</v>
      </c>
      <c r="BA93" s="332">
        <f t="shared" si="108"/>
        <v>0</v>
      </c>
      <c r="BB93" s="330">
        <f t="shared" si="109"/>
        <v>0</v>
      </c>
      <c r="BC93" s="156"/>
      <c r="BD93" s="106"/>
      <c r="BE93" s="106" t="str">
        <f t="shared" si="110"/>
        <v>aXX63</v>
      </c>
      <c r="BF93" s="305">
        <f t="shared" si="111"/>
        <v>62</v>
      </c>
      <c r="BG93" s="306">
        <f t="shared" si="147"/>
        <v>63</v>
      </c>
      <c r="BH93" s="331">
        <f t="shared" si="112"/>
        <v>0</v>
      </c>
      <c r="BI93" s="331">
        <f t="shared" si="113"/>
        <v>0</v>
      </c>
      <c r="BJ93" s="332">
        <f t="shared" si="114"/>
        <v>0</v>
      </c>
      <c r="BK93" s="330">
        <f t="shared" si="115"/>
        <v>0</v>
      </c>
      <c r="BL93" s="156"/>
      <c r="BM93" s="106"/>
      <c r="BN93" s="87">
        <f t="shared" si="148"/>
        <v>63</v>
      </c>
      <c r="BO93" s="327">
        <f t="shared" si="116"/>
        <v>0</v>
      </c>
      <c r="BP93" s="327">
        <f t="shared" si="117"/>
        <v>0</v>
      </c>
      <c r="BQ93" s="327">
        <f t="shared" si="118"/>
        <v>0</v>
      </c>
      <c r="BR93" s="106"/>
      <c r="BU93" s="106"/>
      <c r="BV93" s="678">
        <f t="shared" si="67"/>
        <v>63</v>
      </c>
      <c r="BW93" s="327">
        <f>CD93+CH93+CL93+CP93+CT93+CX93</f>
        <v>0</v>
      </c>
      <c r="BX93" s="327">
        <f t="shared" ref="BX93:BY145" si="149">CE93+CI93+CM93+CQ93+CU93+CY93</f>
        <v>0</v>
      </c>
      <c r="BY93" s="327">
        <f t="shared" si="121"/>
        <v>0</v>
      </c>
      <c r="BZ93" s="106"/>
      <c r="CD93" s="156">
        <f t="shared" si="122"/>
        <v>0</v>
      </c>
      <c r="CE93" s="156">
        <f t="shared" si="123"/>
        <v>0</v>
      </c>
      <c r="CF93" s="156">
        <f t="shared" si="124"/>
        <v>0</v>
      </c>
      <c r="CH93" s="156">
        <f t="shared" si="125"/>
        <v>0</v>
      </c>
      <c r="CI93" s="156">
        <f t="shared" si="126"/>
        <v>0</v>
      </c>
      <c r="CJ93" s="156">
        <f t="shared" si="127"/>
        <v>0</v>
      </c>
      <c r="CL93" s="156">
        <f t="shared" si="128"/>
        <v>0</v>
      </c>
      <c r="CM93" s="156">
        <f t="shared" si="129"/>
        <v>0</v>
      </c>
      <c r="CN93" s="156">
        <f t="shared" si="130"/>
        <v>0</v>
      </c>
      <c r="CP93" s="156">
        <f t="shared" si="131"/>
        <v>0</v>
      </c>
      <c r="CQ93" s="156">
        <f t="shared" si="132"/>
        <v>0</v>
      </c>
      <c r="CR93" s="156">
        <f t="shared" si="133"/>
        <v>0</v>
      </c>
      <c r="CT93" s="156">
        <f t="shared" si="134"/>
        <v>0</v>
      </c>
      <c r="CU93" s="156">
        <f t="shared" si="135"/>
        <v>0</v>
      </c>
      <c r="CV93" s="156">
        <f t="shared" si="136"/>
        <v>0</v>
      </c>
      <c r="CX93" s="156">
        <f t="shared" si="137"/>
        <v>0</v>
      </c>
      <c r="CY93" s="156">
        <f t="shared" si="138"/>
        <v>0</v>
      </c>
      <c r="CZ93" s="156">
        <f t="shared" si="139"/>
        <v>0</v>
      </c>
    </row>
    <row r="94" spans="1:104" ht="22" hidden="1" customHeight="1">
      <c r="A94" s="298">
        <f t="shared" si="140"/>
        <v>0</v>
      </c>
      <c r="C94" s="106" t="str">
        <f t="shared" si="77"/>
        <v>aXX64</v>
      </c>
      <c r="D94" s="305">
        <f t="shared" si="78"/>
        <v>63</v>
      </c>
      <c r="E94" s="306">
        <f t="shared" si="141"/>
        <v>64</v>
      </c>
      <c r="F94" s="331">
        <f t="shared" si="79"/>
        <v>0</v>
      </c>
      <c r="G94" s="331">
        <f t="shared" si="80"/>
        <v>0</v>
      </c>
      <c r="H94" s="332">
        <f t="shared" si="81"/>
        <v>0</v>
      </c>
      <c r="I94" s="330">
        <f t="shared" si="82"/>
        <v>0</v>
      </c>
      <c r="K94" s="106"/>
      <c r="L94" s="106" t="str">
        <f t="shared" si="83"/>
        <v>aXX64</v>
      </c>
      <c r="M94" s="305">
        <f t="shared" si="84"/>
        <v>63</v>
      </c>
      <c r="N94" s="306">
        <f t="shared" si="142"/>
        <v>64</v>
      </c>
      <c r="O94" s="331">
        <f t="shared" si="85"/>
        <v>0</v>
      </c>
      <c r="P94" s="331">
        <f t="shared" si="86"/>
        <v>0</v>
      </c>
      <c r="Q94" s="332">
        <f t="shared" si="87"/>
        <v>0</v>
      </c>
      <c r="R94" s="330">
        <f t="shared" si="88"/>
        <v>0</v>
      </c>
      <c r="S94" s="156"/>
      <c r="T94" s="106"/>
      <c r="U94" s="106" t="str">
        <f t="shared" si="89"/>
        <v>aXX64</v>
      </c>
      <c r="V94" s="305">
        <f t="shared" si="90"/>
        <v>63</v>
      </c>
      <c r="W94" s="306">
        <f t="shared" si="143"/>
        <v>64</v>
      </c>
      <c r="X94" s="331">
        <f t="shared" si="91"/>
        <v>0</v>
      </c>
      <c r="Y94" s="331">
        <f t="shared" si="92"/>
        <v>0</v>
      </c>
      <c r="Z94" s="332">
        <f t="shared" si="93"/>
        <v>0</v>
      </c>
      <c r="AA94" s="330">
        <f t="shared" si="94"/>
        <v>0</v>
      </c>
      <c r="AB94" s="156"/>
      <c r="AC94" s="106"/>
      <c r="AD94" s="156"/>
      <c r="AE94" s="87">
        <f t="shared" si="144"/>
        <v>64</v>
      </c>
      <c r="AF94" s="327">
        <f t="shared" si="95"/>
        <v>0</v>
      </c>
      <c r="AG94" s="327">
        <f t="shared" si="96"/>
        <v>0</v>
      </c>
      <c r="AH94" s="327">
        <f t="shared" si="97"/>
        <v>0</v>
      </c>
      <c r="AI94" s="398"/>
      <c r="AJ94" s="398"/>
      <c r="AK94" s="106"/>
      <c r="AL94" s="106" t="str">
        <f t="shared" si="98"/>
        <v>aXX64</v>
      </c>
      <c r="AM94" s="106"/>
      <c r="AN94" s="305">
        <f t="shared" si="99"/>
        <v>63</v>
      </c>
      <c r="AO94" s="306">
        <f t="shared" si="145"/>
        <v>64</v>
      </c>
      <c r="AP94" s="331">
        <f t="shared" si="100"/>
        <v>0</v>
      </c>
      <c r="AQ94" s="331">
        <f t="shared" si="101"/>
        <v>0</v>
      </c>
      <c r="AR94" s="332">
        <f t="shared" si="102"/>
        <v>0</v>
      </c>
      <c r="AS94" s="330">
        <f t="shared" si="103"/>
        <v>0</v>
      </c>
      <c r="AT94" s="156"/>
      <c r="AU94" s="106"/>
      <c r="AV94" s="106" t="str">
        <f t="shared" si="104"/>
        <v>aXX64</v>
      </c>
      <c r="AW94" s="305">
        <f t="shared" si="105"/>
        <v>63</v>
      </c>
      <c r="AX94" s="306">
        <f t="shared" si="146"/>
        <v>64</v>
      </c>
      <c r="AY94" s="331">
        <f t="shared" si="106"/>
        <v>0</v>
      </c>
      <c r="AZ94" s="331">
        <f t="shared" si="107"/>
        <v>0</v>
      </c>
      <c r="BA94" s="332">
        <f t="shared" si="108"/>
        <v>0</v>
      </c>
      <c r="BB94" s="330">
        <f t="shared" si="109"/>
        <v>0</v>
      </c>
      <c r="BC94" s="156"/>
      <c r="BD94" s="106"/>
      <c r="BE94" s="106" t="str">
        <f t="shared" si="110"/>
        <v>aXX64</v>
      </c>
      <c r="BF94" s="305">
        <f t="shared" si="111"/>
        <v>63</v>
      </c>
      <c r="BG94" s="306">
        <f t="shared" si="147"/>
        <v>64</v>
      </c>
      <c r="BH94" s="331">
        <f t="shared" si="112"/>
        <v>0</v>
      </c>
      <c r="BI94" s="331">
        <f t="shared" si="113"/>
        <v>0</v>
      </c>
      <c r="BJ94" s="332">
        <f t="shared" si="114"/>
        <v>0</v>
      </c>
      <c r="BK94" s="330">
        <f t="shared" si="115"/>
        <v>0</v>
      </c>
      <c r="BL94" s="156"/>
      <c r="BM94" s="106"/>
      <c r="BN94" s="87">
        <f t="shared" si="148"/>
        <v>64</v>
      </c>
      <c r="BO94" s="327">
        <f t="shared" si="116"/>
        <v>0</v>
      </c>
      <c r="BP94" s="327">
        <f t="shared" si="117"/>
        <v>0</v>
      </c>
      <c r="BQ94" s="327">
        <f t="shared" si="118"/>
        <v>0</v>
      </c>
      <c r="BR94" s="106"/>
      <c r="BU94" s="106"/>
      <c r="BV94" s="678">
        <f t="shared" ref="BV94:BV145" si="150">BN94</f>
        <v>64</v>
      </c>
      <c r="BW94" s="327">
        <f t="shared" ref="BW94:BW145" si="151">CD94+CH94+CL94+CP94+CT94+CX94</f>
        <v>0</v>
      </c>
      <c r="BX94" s="327">
        <f t="shared" si="149"/>
        <v>0</v>
      </c>
      <c r="BY94" s="327">
        <f t="shared" si="121"/>
        <v>0</v>
      </c>
      <c r="BZ94" s="106"/>
      <c r="CD94" s="156">
        <f t="shared" si="122"/>
        <v>0</v>
      </c>
      <c r="CE94" s="156">
        <f t="shared" si="123"/>
        <v>0</v>
      </c>
      <c r="CF94" s="156">
        <f t="shared" si="124"/>
        <v>0</v>
      </c>
      <c r="CH94" s="156">
        <f t="shared" si="125"/>
        <v>0</v>
      </c>
      <c r="CI94" s="156">
        <f t="shared" si="126"/>
        <v>0</v>
      </c>
      <c r="CJ94" s="156">
        <f t="shared" si="127"/>
        <v>0</v>
      </c>
      <c r="CL94" s="156">
        <f t="shared" si="128"/>
        <v>0</v>
      </c>
      <c r="CM94" s="156">
        <f t="shared" si="129"/>
        <v>0</v>
      </c>
      <c r="CN94" s="156">
        <f t="shared" si="130"/>
        <v>0</v>
      </c>
      <c r="CP94" s="156">
        <f t="shared" si="131"/>
        <v>0</v>
      </c>
      <c r="CQ94" s="156">
        <f t="shared" si="132"/>
        <v>0</v>
      </c>
      <c r="CR94" s="156">
        <f t="shared" si="133"/>
        <v>0</v>
      </c>
      <c r="CT94" s="156">
        <f t="shared" si="134"/>
        <v>0</v>
      </c>
      <c r="CU94" s="156">
        <f t="shared" si="135"/>
        <v>0</v>
      </c>
      <c r="CV94" s="156">
        <f t="shared" si="136"/>
        <v>0</v>
      </c>
      <c r="CX94" s="156">
        <f t="shared" si="137"/>
        <v>0</v>
      </c>
      <c r="CY94" s="156">
        <f t="shared" si="138"/>
        <v>0</v>
      </c>
      <c r="CZ94" s="156">
        <f t="shared" si="139"/>
        <v>0</v>
      </c>
    </row>
    <row r="95" spans="1:104" ht="22" hidden="1" customHeight="1">
      <c r="A95" s="298">
        <f t="shared" si="140"/>
        <v>0</v>
      </c>
      <c r="C95" s="106" t="str">
        <f t="shared" si="77"/>
        <v>aXX65</v>
      </c>
      <c r="D95" s="305">
        <f t="shared" si="78"/>
        <v>64</v>
      </c>
      <c r="E95" s="306">
        <f t="shared" si="141"/>
        <v>65</v>
      </c>
      <c r="F95" s="331">
        <f t="shared" si="79"/>
        <v>0</v>
      </c>
      <c r="G95" s="331">
        <f t="shared" si="80"/>
        <v>0</v>
      </c>
      <c r="H95" s="332">
        <f t="shared" si="81"/>
        <v>0</v>
      </c>
      <c r="I95" s="330">
        <f t="shared" si="82"/>
        <v>0</v>
      </c>
      <c r="K95" s="106"/>
      <c r="L95" s="106" t="str">
        <f t="shared" si="83"/>
        <v>aXX65</v>
      </c>
      <c r="M95" s="305">
        <f t="shared" si="84"/>
        <v>64</v>
      </c>
      <c r="N95" s="306">
        <f t="shared" si="142"/>
        <v>65</v>
      </c>
      <c r="O95" s="331">
        <f t="shared" si="85"/>
        <v>0</v>
      </c>
      <c r="P95" s="331">
        <f t="shared" si="86"/>
        <v>0</v>
      </c>
      <c r="Q95" s="332">
        <f t="shared" si="87"/>
        <v>0</v>
      </c>
      <c r="R95" s="330">
        <f t="shared" si="88"/>
        <v>0</v>
      </c>
      <c r="S95" s="156"/>
      <c r="T95" s="106"/>
      <c r="U95" s="106" t="str">
        <f t="shared" si="89"/>
        <v>aXX65</v>
      </c>
      <c r="V95" s="305">
        <f t="shared" si="90"/>
        <v>64</v>
      </c>
      <c r="W95" s="306">
        <f t="shared" si="143"/>
        <v>65</v>
      </c>
      <c r="X95" s="331">
        <f t="shared" si="91"/>
        <v>0</v>
      </c>
      <c r="Y95" s="331">
        <f t="shared" si="92"/>
        <v>0</v>
      </c>
      <c r="Z95" s="332">
        <f t="shared" si="93"/>
        <v>0</v>
      </c>
      <c r="AA95" s="330">
        <f t="shared" si="94"/>
        <v>0</v>
      </c>
      <c r="AB95" s="156"/>
      <c r="AC95" s="106"/>
      <c r="AD95" s="156"/>
      <c r="AE95" s="87">
        <f t="shared" si="144"/>
        <v>65</v>
      </c>
      <c r="AF95" s="327">
        <f t="shared" si="95"/>
        <v>0</v>
      </c>
      <c r="AG95" s="327">
        <f t="shared" si="96"/>
        <v>0</v>
      </c>
      <c r="AH95" s="327">
        <f t="shared" si="97"/>
        <v>0</v>
      </c>
      <c r="AI95" s="398"/>
      <c r="AJ95" s="398"/>
      <c r="AK95" s="106"/>
      <c r="AL95" s="106" t="str">
        <f t="shared" si="98"/>
        <v>aXX65</v>
      </c>
      <c r="AM95" s="106"/>
      <c r="AN95" s="305">
        <f t="shared" si="99"/>
        <v>64</v>
      </c>
      <c r="AO95" s="306">
        <f t="shared" si="145"/>
        <v>65</v>
      </c>
      <c r="AP95" s="331">
        <f t="shared" si="100"/>
        <v>0</v>
      </c>
      <c r="AQ95" s="331">
        <f t="shared" si="101"/>
        <v>0</v>
      </c>
      <c r="AR95" s="332">
        <f t="shared" si="102"/>
        <v>0</v>
      </c>
      <c r="AS95" s="330">
        <f t="shared" si="103"/>
        <v>0</v>
      </c>
      <c r="AT95" s="156"/>
      <c r="AU95" s="106"/>
      <c r="AV95" s="106" t="str">
        <f t="shared" si="104"/>
        <v>aXX65</v>
      </c>
      <c r="AW95" s="305">
        <f t="shared" si="105"/>
        <v>64</v>
      </c>
      <c r="AX95" s="306">
        <f t="shared" si="146"/>
        <v>65</v>
      </c>
      <c r="AY95" s="331">
        <f t="shared" si="106"/>
        <v>0</v>
      </c>
      <c r="AZ95" s="331">
        <f t="shared" si="107"/>
        <v>0</v>
      </c>
      <c r="BA95" s="332">
        <f t="shared" si="108"/>
        <v>0</v>
      </c>
      <c r="BB95" s="330">
        <f t="shared" si="109"/>
        <v>0</v>
      </c>
      <c r="BC95" s="156"/>
      <c r="BD95" s="106"/>
      <c r="BE95" s="106" t="str">
        <f t="shared" si="110"/>
        <v>aXX65</v>
      </c>
      <c r="BF95" s="305">
        <f t="shared" si="111"/>
        <v>64</v>
      </c>
      <c r="BG95" s="306">
        <f t="shared" si="147"/>
        <v>65</v>
      </c>
      <c r="BH95" s="331">
        <f t="shared" si="112"/>
        <v>0</v>
      </c>
      <c r="BI95" s="331">
        <f t="shared" si="113"/>
        <v>0</v>
      </c>
      <c r="BJ95" s="332">
        <f t="shared" si="114"/>
        <v>0</v>
      </c>
      <c r="BK95" s="330">
        <f t="shared" si="115"/>
        <v>0</v>
      </c>
      <c r="BL95" s="156"/>
      <c r="BM95" s="106"/>
      <c r="BN95" s="87">
        <f t="shared" si="148"/>
        <v>65</v>
      </c>
      <c r="BO95" s="327">
        <f t="shared" si="116"/>
        <v>0</v>
      </c>
      <c r="BP95" s="327">
        <f t="shared" si="117"/>
        <v>0</v>
      </c>
      <c r="BQ95" s="327">
        <f t="shared" si="118"/>
        <v>0</v>
      </c>
      <c r="BR95" s="106"/>
      <c r="BU95" s="106"/>
      <c r="BV95" s="678">
        <f t="shared" si="150"/>
        <v>65</v>
      </c>
      <c r="BW95" s="327">
        <f t="shared" si="151"/>
        <v>0</v>
      </c>
      <c r="BX95" s="327">
        <f t="shared" si="149"/>
        <v>0</v>
      </c>
      <c r="BY95" s="327">
        <f t="shared" si="121"/>
        <v>0</v>
      </c>
      <c r="BZ95" s="106"/>
      <c r="CD95" s="156">
        <f t="shared" si="122"/>
        <v>0</v>
      </c>
      <c r="CE95" s="156">
        <f t="shared" si="123"/>
        <v>0</v>
      </c>
      <c r="CF95" s="156">
        <f t="shared" si="124"/>
        <v>0</v>
      </c>
      <c r="CH95" s="156">
        <f t="shared" si="125"/>
        <v>0</v>
      </c>
      <c r="CI95" s="156">
        <f t="shared" si="126"/>
        <v>0</v>
      </c>
      <c r="CJ95" s="156">
        <f t="shared" si="127"/>
        <v>0</v>
      </c>
      <c r="CL95" s="156">
        <f t="shared" si="128"/>
        <v>0</v>
      </c>
      <c r="CM95" s="156">
        <f t="shared" si="129"/>
        <v>0</v>
      </c>
      <c r="CN95" s="156">
        <f t="shared" si="130"/>
        <v>0</v>
      </c>
      <c r="CP95" s="156">
        <f t="shared" si="131"/>
        <v>0</v>
      </c>
      <c r="CQ95" s="156">
        <f t="shared" si="132"/>
        <v>0</v>
      </c>
      <c r="CR95" s="156">
        <f t="shared" si="133"/>
        <v>0</v>
      </c>
      <c r="CT95" s="156">
        <f t="shared" si="134"/>
        <v>0</v>
      </c>
      <c r="CU95" s="156">
        <f t="shared" si="135"/>
        <v>0</v>
      </c>
      <c r="CV95" s="156">
        <f t="shared" si="136"/>
        <v>0</v>
      </c>
      <c r="CX95" s="156">
        <f t="shared" si="137"/>
        <v>0</v>
      </c>
      <c r="CY95" s="156">
        <f t="shared" si="138"/>
        <v>0</v>
      </c>
      <c r="CZ95" s="156">
        <f t="shared" si="139"/>
        <v>0</v>
      </c>
    </row>
    <row r="96" spans="1:104" ht="22" hidden="1" customHeight="1">
      <c r="A96" s="298">
        <f t="shared" si="140"/>
        <v>0</v>
      </c>
      <c r="C96" s="106" t="str">
        <f t="shared" si="77"/>
        <v>aXX66</v>
      </c>
      <c r="D96" s="305">
        <f t="shared" si="78"/>
        <v>65</v>
      </c>
      <c r="E96" s="306">
        <f t="shared" si="141"/>
        <v>66</v>
      </c>
      <c r="F96" s="331">
        <f t="shared" si="79"/>
        <v>0</v>
      </c>
      <c r="G96" s="331">
        <f t="shared" si="80"/>
        <v>0</v>
      </c>
      <c r="H96" s="332">
        <f t="shared" si="81"/>
        <v>0</v>
      </c>
      <c r="I96" s="330">
        <f t="shared" si="82"/>
        <v>0</v>
      </c>
      <c r="K96" s="106"/>
      <c r="L96" s="106" t="str">
        <f t="shared" si="83"/>
        <v>aXX66</v>
      </c>
      <c r="M96" s="305">
        <f t="shared" si="84"/>
        <v>65</v>
      </c>
      <c r="N96" s="306">
        <f t="shared" si="142"/>
        <v>66</v>
      </c>
      <c r="O96" s="331">
        <f t="shared" si="85"/>
        <v>0</v>
      </c>
      <c r="P96" s="331">
        <f t="shared" si="86"/>
        <v>0</v>
      </c>
      <c r="Q96" s="332">
        <f t="shared" si="87"/>
        <v>0</v>
      </c>
      <c r="R96" s="330">
        <f t="shared" si="88"/>
        <v>0</v>
      </c>
      <c r="S96" s="156"/>
      <c r="T96" s="106"/>
      <c r="U96" s="106" t="str">
        <f t="shared" si="89"/>
        <v>aXX66</v>
      </c>
      <c r="V96" s="305">
        <f t="shared" si="90"/>
        <v>65</v>
      </c>
      <c r="W96" s="306">
        <f t="shared" si="143"/>
        <v>66</v>
      </c>
      <c r="X96" s="331">
        <f t="shared" si="91"/>
        <v>0</v>
      </c>
      <c r="Y96" s="331">
        <f t="shared" si="92"/>
        <v>0</v>
      </c>
      <c r="Z96" s="332">
        <f t="shared" si="93"/>
        <v>0</v>
      </c>
      <c r="AA96" s="330">
        <f t="shared" si="94"/>
        <v>0</v>
      </c>
      <c r="AB96" s="156"/>
      <c r="AC96" s="106"/>
      <c r="AD96" s="156"/>
      <c r="AE96" s="87">
        <f t="shared" si="144"/>
        <v>66</v>
      </c>
      <c r="AF96" s="327">
        <f t="shared" si="95"/>
        <v>0</v>
      </c>
      <c r="AG96" s="327">
        <f t="shared" si="96"/>
        <v>0</v>
      </c>
      <c r="AH96" s="327">
        <f t="shared" si="97"/>
        <v>0</v>
      </c>
      <c r="AI96" s="398"/>
      <c r="AJ96" s="398"/>
      <c r="AK96" s="106"/>
      <c r="AL96" s="106" t="str">
        <f t="shared" si="98"/>
        <v>aXX66</v>
      </c>
      <c r="AM96" s="106"/>
      <c r="AN96" s="305">
        <f t="shared" si="99"/>
        <v>65</v>
      </c>
      <c r="AO96" s="306">
        <f t="shared" si="145"/>
        <v>66</v>
      </c>
      <c r="AP96" s="331">
        <f t="shared" si="100"/>
        <v>0</v>
      </c>
      <c r="AQ96" s="331">
        <f t="shared" si="101"/>
        <v>0</v>
      </c>
      <c r="AR96" s="332">
        <f t="shared" si="102"/>
        <v>0</v>
      </c>
      <c r="AS96" s="330">
        <f t="shared" si="103"/>
        <v>0</v>
      </c>
      <c r="AT96" s="156"/>
      <c r="AU96" s="106"/>
      <c r="AV96" s="106" t="str">
        <f t="shared" si="104"/>
        <v>aXX66</v>
      </c>
      <c r="AW96" s="305">
        <f t="shared" si="105"/>
        <v>65</v>
      </c>
      <c r="AX96" s="306">
        <f t="shared" si="146"/>
        <v>66</v>
      </c>
      <c r="AY96" s="331">
        <f t="shared" si="106"/>
        <v>0</v>
      </c>
      <c r="AZ96" s="331">
        <f t="shared" si="107"/>
        <v>0</v>
      </c>
      <c r="BA96" s="332">
        <f t="shared" si="108"/>
        <v>0</v>
      </c>
      <c r="BB96" s="330">
        <f t="shared" si="109"/>
        <v>0</v>
      </c>
      <c r="BC96" s="156"/>
      <c r="BD96" s="106"/>
      <c r="BE96" s="106" t="str">
        <f t="shared" si="110"/>
        <v>aXX66</v>
      </c>
      <c r="BF96" s="305">
        <f t="shared" si="111"/>
        <v>65</v>
      </c>
      <c r="BG96" s="306">
        <f t="shared" si="147"/>
        <v>66</v>
      </c>
      <c r="BH96" s="331">
        <f t="shared" si="112"/>
        <v>0</v>
      </c>
      <c r="BI96" s="331">
        <f t="shared" si="113"/>
        <v>0</v>
      </c>
      <c r="BJ96" s="332">
        <f t="shared" si="114"/>
        <v>0</v>
      </c>
      <c r="BK96" s="330">
        <f t="shared" si="115"/>
        <v>0</v>
      </c>
      <c r="BL96" s="156"/>
      <c r="BM96" s="106"/>
      <c r="BN96" s="87">
        <f t="shared" si="148"/>
        <v>66</v>
      </c>
      <c r="BO96" s="327">
        <f t="shared" si="116"/>
        <v>0</v>
      </c>
      <c r="BP96" s="327">
        <f t="shared" si="117"/>
        <v>0</v>
      </c>
      <c r="BQ96" s="327">
        <f t="shared" si="118"/>
        <v>0</v>
      </c>
      <c r="BR96" s="106"/>
      <c r="BU96" s="106"/>
      <c r="BV96" s="678">
        <f t="shared" si="150"/>
        <v>66</v>
      </c>
      <c r="BW96" s="327">
        <f t="shared" si="151"/>
        <v>0</v>
      </c>
      <c r="BX96" s="327">
        <f t="shared" si="149"/>
        <v>0</v>
      </c>
      <c r="BY96" s="327">
        <f t="shared" si="121"/>
        <v>0</v>
      </c>
      <c r="BZ96" s="106"/>
      <c r="CD96" s="156">
        <f t="shared" si="122"/>
        <v>0</v>
      </c>
      <c r="CE96" s="156">
        <f t="shared" si="123"/>
        <v>0</v>
      </c>
      <c r="CF96" s="156">
        <f t="shared" si="124"/>
        <v>0</v>
      </c>
      <c r="CH96" s="156">
        <f t="shared" si="125"/>
        <v>0</v>
      </c>
      <c r="CI96" s="156">
        <f t="shared" si="126"/>
        <v>0</v>
      </c>
      <c r="CJ96" s="156">
        <f t="shared" si="127"/>
        <v>0</v>
      </c>
      <c r="CL96" s="156">
        <f t="shared" si="128"/>
        <v>0</v>
      </c>
      <c r="CM96" s="156">
        <f t="shared" si="129"/>
        <v>0</v>
      </c>
      <c r="CN96" s="156">
        <f t="shared" si="130"/>
        <v>0</v>
      </c>
      <c r="CP96" s="156">
        <f t="shared" si="131"/>
        <v>0</v>
      </c>
      <c r="CQ96" s="156">
        <f t="shared" si="132"/>
        <v>0</v>
      </c>
      <c r="CR96" s="156">
        <f t="shared" si="133"/>
        <v>0</v>
      </c>
      <c r="CT96" s="156">
        <f t="shared" si="134"/>
        <v>0</v>
      </c>
      <c r="CU96" s="156">
        <f t="shared" si="135"/>
        <v>0</v>
      </c>
      <c r="CV96" s="156">
        <f t="shared" si="136"/>
        <v>0</v>
      </c>
      <c r="CX96" s="156">
        <f t="shared" si="137"/>
        <v>0</v>
      </c>
      <c r="CY96" s="156">
        <f t="shared" si="138"/>
        <v>0</v>
      </c>
      <c r="CZ96" s="156">
        <f t="shared" si="139"/>
        <v>0</v>
      </c>
    </row>
    <row r="97" spans="1:104" ht="22" hidden="1" customHeight="1">
      <c r="A97" s="298">
        <f t="shared" si="140"/>
        <v>0</v>
      </c>
      <c r="C97" s="106" t="str">
        <f t="shared" si="77"/>
        <v>aXX67</v>
      </c>
      <c r="D97" s="305">
        <f t="shared" si="78"/>
        <v>66</v>
      </c>
      <c r="E97" s="306">
        <f t="shared" si="141"/>
        <v>67</v>
      </c>
      <c r="F97" s="331">
        <f t="shared" si="79"/>
        <v>0</v>
      </c>
      <c r="G97" s="331">
        <f t="shared" si="80"/>
        <v>0</v>
      </c>
      <c r="H97" s="332">
        <f t="shared" si="81"/>
        <v>0</v>
      </c>
      <c r="I97" s="330">
        <f t="shared" si="82"/>
        <v>0</v>
      </c>
      <c r="K97" s="106"/>
      <c r="L97" s="106" t="str">
        <f t="shared" si="83"/>
        <v>aXX67</v>
      </c>
      <c r="M97" s="305">
        <f t="shared" si="84"/>
        <v>66</v>
      </c>
      <c r="N97" s="306">
        <f t="shared" si="142"/>
        <v>67</v>
      </c>
      <c r="O97" s="331">
        <f t="shared" si="85"/>
        <v>0</v>
      </c>
      <c r="P97" s="331">
        <f t="shared" si="86"/>
        <v>0</v>
      </c>
      <c r="Q97" s="332">
        <f t="shared" si="87"/>
        <v>0</v>
      </c>
      <c r="R97" s="330">
        <f t="shared" si="88"/>
        <v>0</v>
      </c>
      <c r="S97" s="156"/>
      <c r="T97" s="106"/>
      <c r="U97" s="106" t="str">
        <f t="shared" si="89"/>
        <v>aXX67</v>
      </c>
      <c r="V97" s="305">
        <f t="shared" si="90"/>
        <v>66</v>
      </c>
      <c r="W97" s="306">
        <f t="shared" si="143"/>
        <v>67</v>
      </c>
      <c r="X97" s="331">
        <f t="shared" si="91"/>
        <v>0</v>
      </c>
      <c r="Y97" s="331">
        <f t="shared" si="92"/>
        <v>0</v>
      </c>
      <c r="Z97" s="332">
        <f t="shared" si="93"/>
        <v>0</v>
      </c>
      <c r="AA97" s="330">
        <f t="shared" si="94"/>
        <v>0</v>
      </c>
      <c r="AB97" s="156"/>
      <c r="AC97" s="106"/>
      <c r="AD97" s="156"/>
      <c r="AE97" s="87">
        <f t="shared" si="144"/>
        <v>67</v>
      </c>
      <c r="AF97" s="327">
        <f t="shared" si="95"/>
        <v>0</v>
      </c>
      <c r="AG97" s="327">
        <f t="shared" si="96"/>
        <v>0</v>
      </c>
      <c r="AH97" s="327">
        <f t="shared" si="97"/>
        <v>0</v>
      </c>
      <c r="AI97" s="398"/>
      <c r="AJ97" s="398"/>
      <c r="AK97" s="106"/>
      <c r="AL97" s="106" t="str">
        <f t="shared" si="98"/>
        <v>aXX67</v>
      </c>
      <c r="AM97" s="106"/>
      <c r="AN97" s="305">
        <f t="shared" si="99"/>
        <v>66</v>
      </c>
      <c r="AO97" s="306">
        <f t="shared" si="145"/>
        <v>67</v>
      </c>
      <c r="AP97" s="331">
        <f t="shared" si="100"/>
        <v>0</v>
      </c>
      <c r="AQ97" s="331">
        <f t="shared" si="101"/>
        <v>0</v>
      </c>
      <c r="AR97" s="332">
        <f t="shared" si="102"/>
        <v>0</v>
      </c>
      <c r="AS97" s="330">
        <f t="shared" si="103"/>
        <v>0</v>
      </c>
      <c r="AT97" s="156"/>
      <c r="AU97" s="106"/>
      <c r="AV97" s="106" t="str">
        <f t="shared" si="104"/>
        <v>aXX67</v>
      </c>
      <c r="AW97" s="305">
        <f t="shared" si="105"/>
        <v>66</v>
      </c>
      <c r="AX97" s="306">
        <f t="shared" si="146"/>
        <v>67</v>
      </c>
      <c r="AY97" s="331">
        <f t="shared" si="106"/>
        <v>0</v>
      </c>
      <c r="AZ97" s="331">
        <f t="shared" si="107"/>
        <v>0</v>
      </c>
      <c r="BA97" s="332">
        <f t="shared" si="108"/>
        <v>0</v>
      </c>
      <c r="BB97" s="330">
        <f t="shared" si="109"/>
        <v>0</v>
      </c>
      <c r="BC97" s="156"/>
      <c r="BD97" s="106"/>
      <c r="BE97" s="106" t="str">
        <f t="shared" si="110"/>
        <v>aXX67</v>
      </c>
      <c r="BF97" s="305">
        <f t="shared" si="111"/>
        <v>66</v>
      </c>
      <c r="BG97" s="306">
        <f t="shared" si="147"/>
        <v>67</v>
      </c>
      <c r="BH97" s="331">
        <f t="shared" si="112"/>
        <v>0</v>
      </c>
      <c r="BI97" s="331">
        <f t="shared" si="113"/>
        <v>0</v>
      </c>
      <c r="BJ97" s="332">
        <f t="shared" si="114"/>
        <v>0</v>
      </c>
      <c r="BK97" s="330">
        <f t="shared" si="115"/>
        <v>0</v>
      </c>
      <c r="BL97" s="156"/>
      <c r="BM97" s="106"/>
      <c r="BN97" s="87">
        <f t="shared" si="148"/>
        <v>67</v>
      </c>
      <c r="BO97" s="327">
        <f t="shared" si="116"/>
        <v>0</v>
      </c>
      <c r="BP97" s="327">
        <f t="shared" si="117"/>
        <v>0</v>
      </c>
      <c r="BQ97" s="327">
        <f t="shared" si="118"/>
        <v>0</v>
      </c>
      <c r="BR97" s="106"/>
      <c r="BU97" s="106"/>
      <c r="BV97" s="678">
        <f t="shared" si="150"/>
        <v>67</v>
      </c>
      <c r="BW97" s="327">
        <f t="shared" si="151"/>
        <v>0</v>
      </c>
      <c r="BX97" s="327">
        <f t="shared" si="149"/>
        <v>0</v>
      </c>
      <c r="BY97" s="327">
        <f t="shared" si="121"/>
        <v>0</v>
      </c>
      <c r="BZ97" s="106"/>
      <c r="CD97" s="156">
        <f t="shared" si="122"/>
        <v>0</v>
      </c>
      <c r="CE97" s="156">
        <f t="shared" si="123"/>
        <v>0</v>
      </c>
      <c r="CF97" s="156">
        <f t="shared" si="124"/>
        <v>0</v>
      </c>
      <c r="CH97" s="156">
        <f t="shared" si="125"/>
        <v>0</v>
      </c>
      <c r="CI97" s="156">
        <f t="shared" si="126"/>
        <v>0</v>
      </c>
      <c r="CJ97" s="156">
        <f t="shared" si="127"/>
        <v>0</v>
      </c>
      <c r="CL97" s="156">
        <f t="shared" si="128"/>
        <v>0</v>
      </c>
      <c r="CM97" s="156">
        <f t="shared" si="129"/>
        <v>0</v>
      </c>
      <c r="CN97" s="156">
        <f t="shared" si="130"/>
        <v>0</v>
      </c>
      <c r="CP97" s="156">
        <f t="shared" si="131"/>
        <v>0</v>
      </c>
      <c r="CQ97" s="156">
        <f t="shared" si="132"/>
        <v>0</v>
      </c>
      <c r="CR97" s="156">
        <f t="shared" si="133"/>
        <v>0</v>
      </c>
      <c r="CT97" s="156">
        <f t="shared" si="134"/>
        <v>0</v>
      </c>
      <c r="CU97" s="156">
        <f t="shared" si="135"/>
        <v>0</v>
      </c>
      <c r="CV97" s="156">
        <f t="shared" si="136"/>
        <v>0</v>
      </c>
      <c r="CX97" s="156">
        <f t="shared" si="137"/>
        <v>0</v>
      </c>
      <c r="CY97" s="156">
        <f t="shared" si="138"/>
        <v>0</v>
      </c>
      <c r="CZ97" s="156">
        <f t="shared" si="139"/>
        <v>0</v>
      </c>
    </row>
    <row r="98" spans="1:104" ht="22" hidden="1" customHeight="1">
      <c r="A98" s="298">
        <f t="shared" si="140"/>
        <v>0</v>
      </c>
      <c r="C98" s="106" t="str">
        <f t="shared" si="77"/>
        <v>aXX68</v>
      </c>
      <c r="D98" s="305">
        <f t="shared" si="78"/>
        <v>67</v>
      </c>
      <c r="E98" s="306">
        <f t="shared" si="141"/>
        <v>68</v>
      </c>
      <c r="F98" s="331">
        <f t="shared" si="79"/>
        <v>0</v>
      </c>
      <c r="G98" s="331">
        <f t="shared" si="80"/>
        <v>0</v>
      </c>
      <c r="H98" s="332">
        <f t="shared" si="81"/>
        <v>0</v>
      </c>
      <c r="I98" s="330">
        <f t="shared" si="82"/>
        <v>0</v>
      </c>
      <c r="K98" s="106"/>
      <c r="L98" s="106" t="str">
        <f t="shared" si="83"/>
        <v>aXX68</v>
      </c>
      <c r="M98" s="305">
        <f t="shared" si="84"/>
        <v>67</v>
      </c>
      <c r="N98" s="306">
        <f t="shared" si="142"/>
        <v>68</v>
      </c>
      <c r="O98" s="331">
        <f t="shared" si="85"/>
        <v>0</v>
      </c>
      <c r="P98" s="331">
        <f t="shared" si="86"/>
        <v>0</v>
      </c>
      <c r="Q98" s="332">
        <f t="shared" si="87"/>
        <v>0</v>
      </c>
      <c r="R98" s="330">
        <f t="shared" si="88"/>
        <v>0</v>
      </c>
      <c r="S98" s="156"/>
      <c r="T98" s="106"/>
      <c r="U98" s="106" t="str">
        <f t="shared" si="89"/>
        <v>aXX68</v>
      </c>
      <c r="V98" s="305">
        <f t="shared" si="90"/>
        <v>67</v>
      </c>
      <c r="W98" s="306">
        <f t="shared" si="143"/>
        <v>68</v>
      </c>
      <c r="X98" s="331">
        <f t="shared" si="91"/>
        <v>0</v>
      </c>
      <c r="Y98" s="331">
        <f t="shared" si="92"/>
        <v>0</v>
      </c>
      <c r="Z98" s="332">
        <f t="shared" si="93"/>
        <v>0</v>
      </c>
      <c r="AA98" s="330">
        <f t="shared" si="94"/>
        <v>0</v>
      </c>
      <c r="AB98" s="156"/>
      <c r="AC98" s="106"/>
      <c r="AD98" s="156"/>
      <c r="AE98" s="87">
        <f t="shared" si="144"/>
        <v>68</v>
      </c>
      <c r="AF98" s="327">
        <f t="shared" si="95"/>
        <v>0</v>
      </c>
      <c r="AG98" s="327">
        <f t="shared" si="96"/>
        <v>0</v>
      </c>
      <c r="AH98" s="327">
        <f t="shared" si="97"/>
        <v>0</v>
      </c>
      <c r="AI98" s="398"/>
      <c r="AJ98" s="398"/>
      <c r="AK98" s="106"/>
      <c r="AL98" s="106" t="str">
        <f t="shared" si="98"/>
        <v>aXX68</v>
      </c>
      <c r="AM98" s="106"/>
      <c r="AN98" s="305">
        <f t="shared" si="99"/>
        <v>67</v>
      </c>
      <c r="AO98" s="306">
        <f t="shared" si="145"/>
        <v>68</v>
      </c>
      <c r="AP98" s="331">
        <f t="shared" si="100"/>
        <v>0</v>
      </c>
      <c r="AQ98" s="331">
        <f t="shared" si="101"/>
        <v>0</v>
      </c>
      <c r="AR98" s="332">
        <f t="shared" si="102"/>
        <v>0</v>
      </c>
      <c r="AS98" s="330">
        <f t="shared" si="103"/>
        <v>0</v>
      </c>
      <c r="AT98" s="156"/>
      <c r="AU98" s="106"/>
      <c r="AV98" s="106" t="str">
        <f t="shared" si="104"/>
        <v>aXX68</v>
      </c>
      <c r="AW98" s="305">
        <f t="shared" si="105"/>
        <v>67</v>
      </c>
      <c r="AX98" s="306">
        <f t="shared" si="146"/>
        <v>68</v>
      </c>
      <c r="AY98" s="331">
        <f t="shared" si="106"/>
        <v>0</v>
      </c>
      <c r="AZ98" s="331">
        <f t="shared" si="107"/>
        <v>0</v>
      </c>
      <c r="BA98" s="332">
        <f t="shared" si="108"/>
        <v>0</v>
      </c>
      <c r="BB98" s="330">
        <f t="shared" si="109"/>
        <v>0</v>
      </c>
      <c r="BC98" s="156"/>
      <c r="BD98" s="106"/>
      <c r="BE98" s="106" t="str">
        <f t="shared" si="110"/>
        <v>aXX68</v>
      </c>
      <c r="BF98" s="305">
        <f t="shared" si="111"/>
        <v>67</v>
      </c>
      <c r="BG98" s="306">
        <f t="shared" si="147"/>
        <v>68</v>
      </c>
      <c r="BH98" s="331">
        <f t="shared" si="112"/>
        <v>0</v>
      </c>
      <c r="BI98" s="331">
        <f t="shared" si="113"/>
        <v>0</v>
      </c>
      <c r="BJ98" s="332">
        <f t="shared" si="114"/>
        <v>0</v>
      </c>
      <c r="BK98" s="330">
        <f t="shared" si="115"/>
        <v>0</v>
      </c>
      <c r="BL98" s="156"/>
      <c r="BM98" s="106"/>
      <c r="BN98" s="87">
        <f t="shared" si="148"/>
        <v>68</v>
      </c>
      <c r="BO98" s="327">
        <f t="shared" si="116"/>
        <v>0</v>
      </c>
      <c r="BP98" s="327">
        <f t="shared" si="117"/>
        <v>0</v>
      </c>
      <c r="BQ98" s="327">
        <f t="shared" si="118"/>
        <v>0</v>
      </c>
      <c r="BR98" s="106"/>
      <c r="BU98" s="106"/>
      <c r="BV98" s="678">
        <f t="shared" si="150"/>
        <v>68</v>
      </c>
      <c r="BW98" s="327">
        <f t="shared" si="151"/>
        <v>0</v>
      </c>
      <c r="BX98" s="327">
        <f t="shared" si="149"/>
        <v>0</v>
      </c>
      <c r="BY98" s="327">
        <f t="shared" si="121"/>
        <v>0</v>
      </c>
      <c r="BZ98" s="106"/>
      <c r="CD98" s="156">
        <f t="shared" si="122"/>
        <v>0</v>
      </c>
      <c r="CE98" s="156">
        <f t="shared" si="123"/>
        <v>0</v>
      </c>
      <c r="CF98" s="156">
        <f t="shared" si="124"/>
        <v>0</v>
      </c>
      <c r="CH98" s="156">
        <f t="shared" si="125"/>
        <v>0</v>
      </c>
      <c r="CI98" s="156">
        <f t="shared" si="126"/>
        <v>0</v>
      </c>
      <c r="CJ98" s="156">
        <f t="shared" si="127"/>
        <v>0</v>
      </c>
      <c r="CL98" s="156">
        <f t="shared" si="128"/>
        <v>0</v>
      </c>
      <c r="CM98" s="156">
        <f t="shared" si="129"/>
        <v>0</v>
      </c>
      <c r="CN98" s="156">
        <f t="shared" si="130"/>
        <v>0</v>
      </c>
      <c r="CP98" s="156">
        <f t="shared" si="131"/>
        <v>0</v>
      </c>
      <c r="CQ98" s="156">
        <f t="shared" si="132"/>
        <v>0</v>
      </c>
      <c r="CR98" s="156">
        <f t="shared" si="133"/>
        <v>0</v>
      </c>
      <c r="CT98" s="156">
        <f t="shared" si="134"/>
        <v>0</v>
      </c>
      <c r="CU98" s="156">
        <f t="shared" si="135"/>
        <v>0</v>
      </c>
      <c r="CV98" s="156">
        <f t="shared" si="136"/>
        <v>0</v>
      </c>
      <c r="CX98" s="156">
        <f t="shared" si="137"/>
        <v>0</v>
      </c>
      <c r="CY98" s="156">
        <f t="shared" si="138"/>
        <v>0</v>
      </c>
      <c r="CZ98" s="156">
        <f t="shared" si="139"/>
        <v>0</v>
      </c>
    </row>
    <row r="99" spans="1:104" ht="22" hidden="1" customHeight="1">
      <c r="A99" s="298">
        <f t="shared" si="140"/>
        <v>0</v>
      </c>
      <c r="C99" s="106" t="str">
        <f t="shared" si="77"/>
        <v>aXX69</v>
      </c>
      <c r="D99" s="305">
        <f t="shared" si="78"/>
        <v>68</v>
      </c>
      <c r="E99" s="306">
        <f t="shared" si="141"/>
        <v>69</v>
      </c>
      <c r="F99" s="331">
        <f t="shared" si="79"/>
        <v>0</v>
      </c>
      <c r="G99" s="331">
        <f t="shared" si="80"/>
        <v>0</v>
      </c>
      <c r="H99" s="332">
        <f t="shared" si="81"/>
        <v>0</v>
      </c>
      <c r="I99" s="330">
        <f t="shared" si="82"/>
        <v>0</v>
      </c>
      <c r="K99" s="106"/>
      <c r="L99" s="106" t="str">
        <f t="shared" si="83"/>
        <v>aXX69</v>
      </c>
      <c r="M99" s="305">
        <f t="shared" si="84"/>
        <v>68</v>
      </c>
      <c r="N99" s="306">
        <f t="shared" si="142"/>
        <v>69</v>
      </c>
      <c r="O99" s="331">
        <f t="shared" si="85"/>
        <v>0</v>
      </c>
      <c r="P99" s="331">
        <f t="shared" si="86"/>
        <v>0</v>
      </c>
      <c r="Q99" s="332">
        <f t="shared" si="87"/>
        <v>0</v>
      </c>
      <c r="R99" s="330">
        <f t="shared" si="88"/>
        <v>0</v>
      </c>
      <c r="S99" s="156"/>
      <c r="T99" s="106"/>
      <c r="U99" s="106" t="str">
        <f t="shared" si="89"/>
        <v>aXX69</v>
      </c>
      <c r="V99" s="305">
        <f t="shared" si="90"/>
        <v>68</v>
      </c>
      <c r="W99" s="306">
        <f t="shared" si="143"/>
        <v>69</v>
      </c>
      <c r="X99" s="331">
        <f t="shared" si="91"/>
        <v>0</v>
      </c>
      <c r="Y99" s="331">
        <f t="shared" si="92"/>
        <v>0</v>
      </c>
      <c r="Z99" s="332">
        <f t="shared" si="93"/>
        <v>0</v>
      </c>
      <c r="AA99" s="330">
        <f t="shared" si="94"/>
        <v>0</v>
      </c>
      <c r="AB99" s="156"/>
      <c r="AC99" s="106"/>
      <c r="AD99" s="156"/>
      <c r="AE99" s="87">
        <f t="shared" si="144"/>
        <v>69</v>
      </c>
      <c r="AF99" s="327">
        <f t="shared" si="95"/>
        <v>0</v>
      </c>
      <c r="AG99" s="327">
        <f t="shared" si="96"/>
        <v>0</v>
      </c>
      <c r="AH99" s="327">
        <f t="shared" si="97"/>
        <v>0</v>
      </c>
      <c r="AI99" s="398"/>
      <c r="AJ99" s="398"/>
      <c r="AK99" s="106"/>
      <c r="AL99" s="106" t="str">
        <f t="shared" si="98"/>
        <v>aXX69</v>
      </c>
      <c r="AM99" s="106"/>
      <c r="AN99" s="305">
        <f t="shared" si="99"/>
        <v>68</v>
      </c>
      <c r="AO99" s="306">
        <f t="shared" si="145"/>
        <v>69</v>
      </c>
      <c r="AP99" s="331">
        <f t="shared" si="100"/>
        <v>0</v>
      </c>
      <c r="AQ99" s="331">
        <f t="shared" si="101"/>
        <v>0</v>
      </c>
      <c r="AR99" s="332">
        <f t="shared" si="102"/>
        <v>0</v>
      </c>
      <c r="AS99" s="330">
        <f t="shared" si="103"/>
        <v>0</v>
      </c>
      <c r="AT99" s="156"/>
      <c r="AU99" s="106"/>
      <c r="AV99" s="106" t="str">
        <f t="shared" si="104"/>
        <v>aXX69</v>
      </c>
      <c r="AW99" s="305">
        <f t="shared" si="105"/>
        <v>68</v>
      </c>
      <c r="AX99" s="306">
        <f t="shared" si="146"/>
        <v>69</v>
      </c>
      <c r="AY99" s="331">
        <f t="shared" si="106"/>
        <v>0</v>
      </c>
      <c r="AZ99" s="331">
        <f t="shared" si="107"/>
        <v>0</v>
      </c>
      <c r="BA99" s="332">
        <f t="shared" si="108"/>
        <v>0</v>
      </c>
      <c r="BB99" s="330">
        <f t="shared" si="109"/>
        <v>0</v>
      </c>
      <c r="BC99" s="156"/>
      <c r="BD99" s="106"/>
      <c r="BE99" s="106" t="str">
        <f t="shared" si="110"/>
        <v>aXX69</v>
      </c>
      <c r="BF99" s="305">
        <f t="shared" si="111"/>
        <v>68</v>
      </c>
      <c r="BG99" s="306">
        <f t="shared" si="147"/>
        <v>69</v>
      </c>
      <c r="BH99" s="331">
        <f t="shared" si="112"/>
        <v>0</v>
      </c>
      <c r="BI99" s="331">
        <f t="shared" si="113"/>
        <v>0</v>
      </c>
      <c r="BJ99" s="332">
        <f t="shared" si="114"/>
        <v>0</v>
      </c>
      <c r="BK99" s="330">
        <f t="shared" si="115"/>
        <v>0</v>
      </c>
      <c r="BL99" s="156"/>
      <c r="BM99" s="106"/>
      <c r="BN99" s="87">
        <f t="shared" si="148"/>
        <v>69</v>
      </c>
      <c r="BO99" s="327">
        <f t="shared" si="116"/>
        <v>0</v>
      </c>
      <c r="BP99" s="327">
        <f t="shared" si="117"/>
        <v>0</v>
      </c>
      <c r="BQ99" s="327">
        <f t="shared" si="118"/>
        <v>0</v>
      </c>
      <c r="BR99" s="106"/>
      <c r="BU99" s="106"/>
      <c r="BV99" s="678">
        <f t="shared" si="150"/>
        <v>69</v>
      </c>
      <c r="BW99" s="327">
        <f t="shared" si="151"/>
        <v>0</v>
      </c>
      <c r="BX99" s="327">
        <f t="shared" si="149"/>
        <v>0</v>
      </c>
      <c r="BY99" s="327">
        <f t="shared" si="121"/>
        <v>0</v>
      </c>
      <c r="BZ99" s="106"/>
      <c r="CD99" s="156">
        <f t="shared" si="122"/>
        <v>0</v>
      </c>
      <c r="CE99" s="156">
        <f t="shared" si="123"/>
        <v>0</v>
      </c>
      <c r="CF99" s="156">
        <f t="shared" si="124"/>
        <v>0</v>
      </c>
      <c r="CH99" s="156">
        <f t="shared" si="125"/>
        <v>0</v>
      </c>
      <c r="CI99" s="156">
        <f t="shared" si="126"/>
        <v>0</v>
      </c>
      <c r="CJ99" s="156">
        <f t="shared" si="127"/>
        <v>0</v>
      </c>
      <c r="CL99" s="156">
        <f t="shared" si="128"/>
        <v>0</v>
      </c>
      <c r="CM99" s="156">
        <f t="shared" si="129"/>
        <v>0</v>
      </c>
      <c r="CN99" s="156">
        <f t="shared" si="130"/>
        <v>0</v>
      </c>
      <c r="CP99" s="156">
        <f t="shared" si="131"/>
        <v>0</v>
      </c>
      <c r="CQ99" s="156">
        <f t="shared" si="132"/>
        <v>0</v>
      </c>
      <c r="CR99" s="156">
        <f t="shared" si="133"/>
        <v>0</v>
      </c>
      <c r="CT99" s="156">
        <f t="shared" si="134"/>
        <v>0</v>
      </c>
      <c r="CU99" s="156">
        <f t="shared" si="135"/>
        <v>0</v>
      </c>
      <c r="CV99" s="156">
        <f t="shared" si="136"/>
        <v>0</v>
      </c>
      <c r="CX99" s="156">
        <f t="shared" si="137"/>
        <v>0</v>
      </c>
      <c r="CY99" s="156">
        <f t="shared" si="138"/>
        <v>0</v>
      </c>
      <c r="CZ99" s="156">
        <f t="shared" si="139"/>
        <v>0</v>
      </c>
    </row>
    <row r="100" spans="1:104" ht="22" hidden="1" customHeight="1">
      <c r="A100" s="298">
        <f t="shared" si="140"/>
        <v>0</v>
      </c>
      <c r="C100" s="106" t="str">
        <f t="shared" si="77"/>
        <v>aXX70</v>
      </c>
      <c r="D100" s="305">
        <f t="shared" si="78"/>
        <v>69</v>
      </c>
      <c r="E100" s="306">
        <f t="shared" si="141"/>
        <v>70</v>
      </c>
      <c r="F100" s="331">
        <f t="shared" si="79"/>
        <v>0</v>
      </c>
      <c r="G100" s="331">
        <f t="shared" si="80"/>
        <v>0</v>
      </c>
      <c r="H100" s="332">
        <f t="shared" si="81"/>
        <v>0</v>
      </c>
      <c r="I100" s="330">
        <f t="shared" si="82"/>
        <v>0</v>
      </c>
      <c r="K100" s="106"/>
      <c r="L100" s="106" t="str">
        <f t="shared" si="83"/>
        <v>aXX70</v>
      </c>
      <c r="M100" s="305">
        <f t="shared" si="84"/>
        <v>69</v>
      </c>
      <c r="N100" s="306">
        <f t="shared" si="142"/>
        <v>70</v>
      </c>
      <c r="O100" s="331">
        <f t="shared" si="85"/>
        <v>0</v>
      </c>
      <c r="P100" s="331">
        <f t="shared" si="86"/>
        <v>0</v>
      </c>
      <c r="Q100" s="332">
        <f t="shared" si="87"/>
        <v>0</v>
      </c>
      <c r="R100" s="330">
        <f t="shared" si="88"/>
        <v>0</v>
      </c>
      <c r="S100" s="156"/>
      <c r="T100" s="106"/>
      <c r="U100" s="106" t="str">
        <f t="shared" si="89"/>
        <v>aXX70</v>
      </c>
      <c r="V100" s="305">
        <f t="shared" si="90"/>
        <v>69</v>
      </c>
      <c r="W100" s="306">
        <f t="shared" si="143"/>
        <v>70</v>
      </c>
      <c r="X100" s="331">
        <f t="shared" si="91"/>
        <v>0</v>
      </c>
      <c r="Y100" s="331">
        <f t="shared" si="92"/>
        <v>0</v>
      </c>
      <c r="Z100" s="332">
        <f t="shared" si="93"/>
        <v>0</v>
      </c>
      <c r="AA100" s="330">
        <f t="shared" si="94"/>
        <v>0</v>
      </c>
      <c r="AB100" s="156"/>
      <c r="AC100" s="106"/>
      <c r="AD100" s="156"/>
      <c r="AE100" s="87">
        <f t="shared" si="144"/>
        <v>70</v>
      </c>
      <c r="AF100" s="327">
        <f t="shared" si="95"/>
        <v>0</v>
      </c>
      <c r="AG100" s="327">
        <f t="shared" si="96"/>
        <v>0</v>
      </c>
      <c r="AH100" s="327">
        <f t="shared" si="97"/>
        <v>0</v>
      </c>
      <c r="AI100" s="398"/>
      <c r="AJ100" s="398"/>
      <c r="AK100" s="106"/>
      <c r="AL100" s="106" t="str">
        <f t="shared" si="98"/>
        <v>aXX70</v>
      </c>
      <c r="AM100" s="106"/>
      <c r="AN100" s="305">
        <f t="shared" si="99"/>
        <v>69</v>
      </c>
      <c r="AO100" s="306">
        <f t="shared" si="145"/>
        <v>70</v>
      </c>
      <c r="AP100" s="331">
        <f t="shared" si="100"/>
        <v>0</v>
      </c>
      <c r="AQ100" s="331">
        <f t="shared" si="101"/>
        <v>0</v>
      </c>
      <c r="AR100" s="332">
        <f t="shared" si="102"/>
        <v>0</v>
      </c>
      <c r="AS100" s="330">
        <f t="shared" si="103"/>
        <v>0</v>
      </c>
      <c r="AT100" s="156"/>
      <c r="AU100" s="106"/>
      <c r="AV100" s="106" t="str">
        <f t="shared" si="104"/>
        <v>aXX70</v>
      </c>
      <c r="AW100" s="305">
        <f t="shared" si="105"/>
        <v>69</v>
      </c>
      <c r="AX100" s="306">
        <f t="shared" si="146"/>
        <v>70</v>
      </c>
      <c r="AY100" s="331">
        <f t="shared" si="106"/>
        <v>0</v>
      </c>
      <c r="AZ100" s="331">
        <f t="shared" si="107"/>
        <v>0</v>
      </c>
      <c r="BA100" s="332">
        <f t="shared" si="108"/>
        <v>0</v>
      </c>
      <c r="BB100" s="330">
        <f t="shared" si="109"/>
        <v>0</v>
      </c>
      <c r="BC100" s="156"/>
      <c r="BD100" s="106"/>
      <c r="BE100" s="106" t="str">
        <f t="shared" si="110"/>
        <v>aXX70</v>
      </c>
      <c r="BF100" s="305">
        <f t="shared" si="111"/>
        <v>69</v>
      </c>
      <c r="BG100" s="306">
        <f t="shared" si="147"/>
        <v>70</v>
      </c>
      <c r="BH100" s="331">
        <f t="shared" si="112"/>
        <v>0</v>
      </c>
      <c r="BI100" s="331">
        <f t="shared" si="113"/>
        <v>0</v>
      </c>
      <c r="BJ100" s="332">
        <f t="shared" si="114"/>
        <v>0</v>
      </c>
      <c r="BK100" s="330">
        <f t="shared" si="115"/>
        <v>0</v>
      </c>
      <c r="BL100" s="156"/>
      <c r="BM100" s="106"/>
      <c r="BN100" s="87">
        <f t="shared" si="148"/>
        <v>70</v>
      </c>
      <c r="BO100" s="327">
        <f t="shared" si="116"/>
        <v>0</v>
      </c>
      <c r="BP100" s="327">
        <f t="shared" si="117"/>
        <v>0</v>
      </c>
      <c r="BQ100" s="327">
        <f t="shared" si="118"/>
        <v>0</v>
      </c>
      <c r="BR100" s="106"/>
      <c r="BU100" s="106"/>
      <c r="BV100" s="678">
        <f t="shared" si="150"/>
        <v>70</v>
      </c>
      <c r="BW100" s="327">
        <f t="shared" si="151"/>
        <v>0</v>
      </c>
      <c r="BX100" s="327">
        <f t="shared" si="149"/>
        <v>0</v>
      </c>
      <c r="BY100" s="327">
        <f t="shared" si="121"/>
        <v>0</v>
      </c>
      <c r="BZ100" s="106"/>
      <c r="CD100" s="156">
        <f t="shared" si="122"/>
        <v>0</v>
      </c>
      <c r="CE100" s="156">
        <f t="shared" si="123"/>
        <v>0</v>
      </c>
      <c r="CF100" s="156">
        <f t="shared" si="124"/>
        <v>0</v>
      </c>
      <c r="CH100" s="156">
        <f t="shared" si="125"/>
        <v>0</v>
      </c>
      <c r="CI100" s="156">
        <f t="shared" si="126"/>
        <v>0</v>
      </c>
      <c r="CJ100" s="156">
        <f t="shared" si="127"/>
        <v>0</v>
      </c>
      <c r="CL100" s="156">
        <f t="shared" si="128"/>
        <v>0</v>
      </c>
      <c r="CM100" s="156">
        <f t="shared" si="129"/>
        <v>0</v>
      </c>
      <c r="CN100" s="156">
        <f t="shared" si="130"/>
        <v>0</v>
      </c>
      <c r="CP100" s="156">
        <f t="shared" si="131"/>
        <v>0</v>
      </c>
      <c r="CQ100" s="156">
        <f t="shared" si="132"/>
        <v>0</v>
      </c>
      <c r="CR100" s="156">
        <f t="shared" si="133"/>
        <v>0</v>
      </c>
      <c r="CT100" s="156">
        <f t="shared" si="134"/>
        <v>0</v>
      </c>
      <c r="CU100" s="156">
        <f t="shared" si="135"/>
        <v>0</v>
      </c>
      <c r="CV100" s="156">
        <f t="shared" si="136"/>
        <v>0</v>
      </c>
      <c r="CX100" s="156">
        <f t="shared" si="137"/>
        <v>0</v>
      </c>
      <c r="CY100" s="156">
        <f t="shared" si="138"/>
        <v>0</v>
      </c>
      <c r="CZ100" s="156">
        <f t="shared" si="139"/>
        <v>0</v>
      </c>
    </row>
    <row r="101" spans="1:104" ht="22" hidden="1" customHeight="1">
      <c r="A101" s="298">
        <f t="shared" si="140"/>
        <v>0</v>
      </c>
      <c r="C101" s="106" t="str">
        <f t="shared" si="77"/>
        <v>aXX71</v>
      </c>
      <c r="D101" s="305">
        <f t="shared" si="78"/>
        <v>70</v>
      </c>
      <c r="E101" s="306">
        <f t="shared" si="141"/>
        <v>71</v>
      </c>
      <c r="F101" s="331">
        <f t="shared" si="79"/>
        <v>0</v>
      </c>
      <c r="G101" s="331">
        <f t="shared" si="80"/>
        <v>0</v>
      </c>
      <c r="H101" s="332">
        <f t="shared" si="81"/>
        <v>0</v>
      </c>
      <c r="I101" s="330">
        <f t="shared" si="82"/>
        <v>0</v>
      </c>
      <c r="K101" s="106"/>
      <c r="L101" s="106" t="str">
        <f t="shared" si="83"/>
        <v>aXX71</v>
      </c>
      <c r="M101" s="305">
        <f t="shared" si="84"/>
        <v>70</v>
      </c>
      <c r="N101" s="306">
        <f t="shared" si="142"/>
        <v>71</v>
      </c>
      <c r="O101" s="331">
        <f t="shared" si="85"/>
        <v>0</v>
      </c>
      <c r="P101" s="331">
        <f t="shared" si="86"/>
        <v>0</v>
      </c>
      <c r="Q101" s="332">
        <f t="shared" si="87"/>
        <v>0</v>
      </c>
      <c r="R101" s="330">
        <f t="shared" si="88"/>
        <v>0</v>
      </c>
      <c r="S101" s="156"/>
      <c r="T101" s="106"/>
      <c r="U101" s="106" t="str">
        <f t="shared" si="89"/>
        <v>aXX71</v>
      </c>
      <c r="V101" s="305">
        <f t="shared" si="90"/>
        <v>70</v>
      </c>
      <c r="W101" s="306">
        <f t="shared" si="143"/>
        <v>71</v>
      </c>
      <c r="X101" s="331">
        <f t="shared" si="91"/>
        <v>0</v>
      </c>
      <c r="Y101" s="331">
        <f t="shared" si="92"/>
        <v>0</v>
      </c>
      <c r="Z101" s="332">
        <f t="shared" si="93"/>
        <v>0</v>
      </c>
      <c r="AA101" s="330">
        <f t="shared" si="94"/>
        <v>0</v>
      </c>
      <c r="AB101" s="156"/>
      <c r="AC101" s="106"/>
      <c r="AD101" s="156"/>
      <c r="AE101" s="87">
        <f t="shared" si="144"/>
        <v>71</v>
      </c>
      <c r="AF101" s="327">
        <f t="shared" si="95"/>
        <v>0</v>
      </c>
      <c r="AG101" s="327">
        <f t="shared" si="96"/>
        <v>0</v>
      </c>
      <c r="AH101" s="327">
        <f t="shared" si="97"/>
        <v>0</v>
      </c>
      <c r="AK101" s="106"/>
      <c r="AL101" s="106" t="str">
        <f t="shared" si="98"/>
        <v>aXX71</v>
      </c>
      <c r="AM101" s="106"/>
      <c r="AN101" s="305">
        <f t="shared" si="99"/>
        <v>70</v>
      </c>
      <c r="AO101" s="306">
        <f t="shared" si="145"/>
        <v>71</v>
      </c>
      <c r="AP101" s="331">
        <f t="shared" si="100"/>
        <v>0</v>
      </c>
      <c r="AQ101" s="331">
        <f t="shared" si="101"/>
        <v>0</v>
      </c>
      <c r="AR101" s="332">
        <f t="shared" si="102"/>
        <v>0</v>
      </c>
      <c r="AS101" s="330">
        <f t="shared" si="103"/>
        <v>0</v>
      </c>
      <c r="AT101" s="156"/>
      <c r="AU101" s="106"/>
      <c r="AV101" s="106" t="str">
        <f t="shared" si="104"/>
        <v>aXX71</v>
      </c>
      <c r="AW101" s="305">
        <f t="shared" si="105"/>
        <v>70</v>
      </c>
      <c r="AX101" s="306">
        <f t="shared" si="146"/>
        <v>71</v>
      </c>
      <c r="AY101" s="331">
        <f t="shared" si="106"/>
        <v>0</v>
      </c>
      <c r="AZ101" s="331">
        <f t="shared" si="107"/>
        <v>0</v>
      </c>
      <c r="BA101" s="332">
        <f t="shared" si="108"/>
        <v>0</v>
      </c>
      <c r="BB101" s="330">
        <f t="shared" si="109"/>
        <v>0</v>
      </c>
      <c r="BC101" s="156"/>
      <c r="BD101" s="106"/>
      <c r="BE101" s="106" t="str">
        <f t="shared" si="110"/>
        <v>aXX71</v>
      </c>
      <c r="BF101" s="305">
        <f t="shared" si="111"/>
        <v>70</v>
      </c>
      <c r="BG101" s="306">
        <f t="shared" si="147"/>
        <v>71</v>
      </c>
      <c r="BH101" s="331">
        <f t="shared" si="112"/>
        <v>0</v>
      </c>
      <c r="BI101" s="331">
        <f t="shared" si="113"/>
        <v>0</v>
      </c>
      <c r="BJ101" s="332">
        <f t="shared" si="114"/>
        <v>0</v>
      </c>
      <c r="BK101" s="330">
        <f t="shared" si="115"/>
        <v>0</v>
      </c>
      <c r="BL101" s="156"/>
      <c r="BM101" s="106"/>
      <c r="BN101" s="87">
        <f t="shared" si="148"/>
        <v>71</v>
      </c>
      <c r="BO101" s="327">
        <f t="shared" si="116"/>
        <v>0</v>
      </c>
      <c r="BP101" s="327">
        <f t="shared" si="117"/>
        <v>0</v>
      </c>
      <c r="BQ101" s="327">
        <f t="shared" si="118"/>
        <v>0</v>
      </c>
      <c r="BR101" s="106"/>
      <c r="BU101" s="106"/>
      <c r="BV101" s="678">
        <f t="shared" si="150"/>
        <v>71</v>
      </c>
      <c r="BW101" s="327">
        <f t="shared" si="151"/>
        <v>0</v>
      </c>
      <c r="BX101" s="327">
        <f t="shared" si="149"/>
        <v>0</v>
      </c>
      <c r="BY101" s="327">
        <f t="shared" si="121"/>
        <v>0</v>
      </c>
      <c r="BZ101" s="106"/>
      <c r="CD101" s="156">
        <f t="shared" si="122"/>
        <v>0</v>
      </c>
      <c r="CE101" s="156">
        <f t="shared" si="123"/>
        <v>0</v>
      </c>
      <c r="CF101" s="156">
        <f t="shared" si="124"/>
        <v>0</v>
      </c>
      <c r="CH101" s="156">
        <f t="shared" si="125"/>
        <v>0</v>
      </c>
      <c r="CI101" s="156">
        <f t="shared" si="126"/>
        <v>0</v>
      </c>
      <c r="CJ101" s="156">
        <f t="shared" si="127"/>
        <v>0</v>
      </c>
      <c r="CL101" s="156">
        <f t="shared" si="128"/>
        <v>0</v>
      </c>
      <c r="CM101" s="156">
        <f t="shared" si="129"/>
        <v>0</v>
      </c>
      <c r="CN101" s="156">
        <f t="shared" si="130"/>
        <v>0</v>
      </c>
      <c r="CP101" s="156">
        <f t="shared" si="131"/>
        <v>0</v>
      </c>
      <c r="CQ101" s="156">
        <f t="shared" si="132"/>
        <v>0</v>
      </c>
      <c r="CR101" s="156">
        <f t="shared" si="133"/>
        <v>0</v>
      </c>
      <c r="CT101" s="156">
        <f t="shared" si="134"/>
        <v>0</v>
      </c>
      <c r="CU101" s="156">
        <f t="shared" si="135"/>
        <v>0</v>
      </c>
      <c r="CV101" s="156">
        <f t="shared" si="136"/>
        <v>0</v>
      </c>
      <c r="CX101" s="156">
        <f t="shared" si="137"/>
        <v>0</v>
      </c>
      <c r="CY101" s="156">
        <f t="shared" si="138"/>
        <v>0</v>
      </c>
      <c r="CZ101" s="156">
        <f t="shared" si="139"/>
        <v>0</v>
      </c>
    </row>
    <row r="102" spans="1:104" ht="22" hidden="1" customHeight="1">
      <c r="A102" s="298">
        <f t="shared" si="140"/>
        <v>0</v>
      </c>
      <c r="C102" s="106" t="str">
        <f t="shared" si="77"/>
        <v>aXX72</v>
      </c>
      <c r="D102" s="305">
        <f t="shared" si="78"/>
        <v>71</v>
      </c>
      <c r="E102" s="306">
        <f t="shared" si="141"/>
        <v>72</v>
      </c>
      <c r="F102" s="331">
        <f t="shared" si="79"/>
        <v>0</v>
      </c>
      <c r="G102" s="331">
        <f t="shared" si="80"/>
        <v>0</v>
      </c>
      <c r="H102" s="332">
        <f t="shared" si="81"/>
        <v>0</v>
      </c>
      <c r="I102" s="330">
        <f t="shared" si="82"/>
        <v>0</v>
      </c>
      <c r="K102" s="106"/>
      <c r="L102" s="106" t="str">
        <f t="shared" si="83"/>
        <v>aXX72</v>
      </c>
      <c r="M102" s="305">
        <f t="shared" si="84"/>
        <v>71</v>
      </c>
      <c r="N102" s="306">
        <f t="shared" si="142"/>
        <v>72</v>
      </c>
      <c r="O102" s="331">
        <f t="shared" si="85"/>
        <v>0</v>
      </c>
      <c r="P102" s="331">
        <f t="shared" si="86"/>
        <v>0</v>
      </c>
      <c r="Q102" s="332">
        <f t="shared" si="87"/>
        <v>0</v>
      </c>
      <c r="R102" s="330">
        <f t="shared" si="88"/>
        <v>0</v>
      </c>
      <c r="S102" s="156"/>
      <c r="T102" s="106"/>
      <c r="U102" s="106" t="str">
        <f t="shared" si="89"/>
        <v>aXX72</v>
      </c>
      <c r="V102" s="305">
        <f t="shared" si="90"/>
        <v>71</v>
      </c>
      <c r="W102" s="306">
        <f t="shared" si="143"/>
        <v>72</v>
      </c>
      <c r="X102" s="331">
        <f t="shared" si="91"/>
        <v>0</v>
      </c>
      <c r="Y102" s="331">
        <f t="shared" si="92"/>
        <v>0</v>
      </c>
      <c r="Z102" s="332">
        <f t="shared" si="93"/>
        <v>0</v>
      </c>
      <c r="AA102" s="330">
        <f t="shared" si="94"/>
        <v>0</v>
      </c>
      <c r="AB102" s="156"/>
      <c r="AC102" s="106"/>
      <c r="AD102" s="156"/>
      <c r="AE102" s="87">
        <f t="shared" si="144"/>
        <v>72</v>
      </c>
      <c r="AF102" s="327">
        <f t="shared" si="95"/>
        <v>0</v>
      </c>
      <c r="AG102" s="327">
        <f t="shared" si="96"/>
        <v>0</v>
      </c>
      <c r="AH102" s="327">
        <f t="shared" si="97"/>
        <v>0</v>
      </c>
      <c r="AK102" s="106"/>
      <c r="AL102" s="106" t="str">
        <f t="shared" si="98"/>
        <v>aXX72</v>
      </c>
      <c r="AM102" s="106"/>
      <c r="AN102" s="305">
        <f t="shared" si="99"/>
        <v>71</v>
      </c>
      <c r="AO102" s="306">
        <f t="shared" si="145"/>
        <v>72</v>
      </c>
      <c r="AP102" s="331">
        <f t="shared" si="100"/>
        <v>0</v>
      </c>
      <c r="AQ102" s="331">
        <f t="shared" si="101"/>
        <v>0</v>
      </c>
      <c r="AR102" s="332">
        <f t="shared" si="102"/>
        <v>0</v>
      </c>
      <c r="AS102" s="330">
        <f t="shared" si="103"/>
        <v>0</v>
      </c>
      <c r="AT102" s="156"/>
      <c r="AU102" s="106"/>
      <c r="AV102" s="106" t="str">
        <f t="shared" si="104"/>
        <v>aXX72</v>
      </c>
      <c r="AW102" s="305">
        <f t="shared" si="105"/>
        <v>71</v>
      </c>
      <c r="AX102" s="306">
        <f t="shared" si="146"/>
        <v>72</v>
      </c>
      <c r="AY102" s="331">
        <f t="shared" si="106"/>
        <v>0</v>
      </c>
      <c r="AZ102" s="331">
        <f t="shared" si="107"/>
        <v>0</v>
      </c>
      <c r="BA102" s="332">
        <f t="shared" si="108"/>
        <v>0</v>
      </c>
      <c r="BB102" s="330">
        <f t="shared" si="109"/>
        <v>0</v>
      </c>
      <c r="BC102" s="156"/>
      <c r="BD102" s="106"/>
      <c r="BE102" s="106" t="str">
        <f t="shared" si="110"/>
        <v>aXX72</v>
      </c>
      <c r="BF102" s="305">
        <f t="shared" si="111"/>
        <v>71</v>
      </c>
      <c r="BG102" s="306">
        <f t="shared" si="147"/>
        <v>72</v>
      </c>
      <c r="BH102" s="331">
        <f t="shared" si="112"/>
        <v>0</v>
      </c>
      <c r="BI102" s="331">
        <f t="shared" si="113"/>
        <v>0</v>
      </c>
      <c r="BJ102" s="332">
        <f t="shared" si="114"/>
        <v>0</v>
      </c>
      <c r="BK102" s="330">
        <f t="shared" si="115"/>
        <v>0</v>
      </c>
      <c r="BL102" s="156"/>
      <c r="BM102" s="106"/>
      <c r="BN102" s="87">
        <f t="shared" si="148"/>
        <v>72</v>
      </c>
      <c r="BO102" s="327">
        <f t="shared" si="116"/>
        <v>0</v>
      </c>
      <c r="BP102" s="327">
        <f t="shared" si="117"/>
        <v>0</v>
      </c>
      <c r="BQ102" s="327">
        <f t="shared" si="118"/>
        <v>0</v>
      </c>
      <c r="BR102" s="106"/>
      <c r="BU102" s="106"/>
      <c r="BV102" s="678">
        <f t="shared" si="150"/>
        <v>72</v>
      </c>
      <c r="BW102" s="327">
        <f t="shared" si="151"/>
        <v>0</v>
      </c>
      <c r="BX102" s="327">
        <f t="shared" si="149"/>
        <v>0</v>
      </c>
      <c r="BY102" s="327">
        <f t="shared" si="121"/>
        <v>0</v>
      </c>
      <c r="BZ102" s="106"/>
      <c r="CD102" s="156">
        <f t="shared" si="122"/>
        <v>0</v>
      </c>
      <c r="CE102" s="156">
        <f t="shared" si="123"/>
        <v>0</v>
      </c>
      <c r="CF102" s="156">
        <f t="shared" si="124"/>
        <v>0</v>
      </c>
      <c r="CH102" s="156">
        <f t="shared" si="125"/>
        <v>0</v>
      </c>
      <c r="CI102" s="156">
        <f t="shared" si="126"/>
        <v>0</v>
      </c>
      <c r="CJ102" s="156">
        <f t="shared" si="127"/>
        <v>0</v>
      </c>
      <c r="CL102" s="156">
        <f t="shared" si="128"/>
        <v>0</v>
      </c>
      <c r="CM102" s="156">
        <f t="shared" si="129"/>
        <v>0</v>
      </c>
      <c r="CN102" s="156">
        <f t="shared" si="130"/>
        <v>0</v>
      </c>
      <c r="CP102" s="156">
        <f t="shared" si="131"/>
        <v>0</v>
      </c>
      <c r="CQ102" s="156">
        <f t="shared" si="132"/>
        <v>0</v>
      </c>
      <c r="CR102" s="156">
        <f t="shared" si="133"/>
        <v>0</v>
      </c>
      <c r="CT102" s="156">
        <f t="shared" si="134"/>
        <v>0</v>
      </c>
      <c r="CU102" s="156">
        <f t="shared" si="135"/>
        <v>0</v>
      </c>
      <c r="CV102" s="156">
        <f t="shared" si="136"/>
        <v>0</v>
      </c>
      <c r="CX102" s="156">
        <f t="shared" si="137"/>
        <v>0</v>
      </c>
      <c r="CY102" s="156">
        <f t="shared" si="138"/>
        <v>0</v>
      </c>
      <c r="CZ102" s="156">
        <f t="shared" si="139"/>
        <v>0</v>
      </c>
    </row>
    <row r="103" spans="1:104" ht="22" hidden="1" customHeight="1">
      <c r="A103" s="298">
        <f t="shared" si="140"/>
        <v>0</v>
      </c>
      <c r="C103" s="106" t="str">
        <f t="shared" si="77"/>
        <v>aXX73</v>
      </c>
      <c r="D103" s="305">
        <f t="shared" si="78"/>
        <v>72</v>
      </c>
      <c r="E103" s="306">
        <f t="shared" si="141"/>
        <v>73</v>
      </c>
      <c r="F103" s="331">
        <f t="shared" si="79"/>
        <v>0</v>
      </c>
      <c r="G103" s="331">
        <f t="shared" si="80"/>
        <v>0</v>
      </c>
      <c r="H103" s="332">
        <f t="shared" si="81"/>
        <v>0</v>
      </c>
      <c r="I103" s="330">
        <f t="shared" si="82"/>
        <v>0</v>
      </c>
      <c r="K103" s="106"/>
      <c r="L103" s="106" t="str">
        <f t="shared" si="83"/>
        <v>aXX73</v>
      </c>
      <c r="M103" s="305">
        <f t="shared" si="84"/>
        <v>72</v>
      </c>
      <c r="N103" s="306">
        <f t="shared" si="142"/>
        <v>73</v>
      </c>
      <c r="O103" s="331">
        <f t="shared" si="85"/>
        <v>0</v>
      </c>
      <c r="P103" s="331">
        <f t="shared" si="86"/>
        <v>0</v>
      </c>
      <c r="Q103" s="332">
        <f t="shared" si="87"/>
        <v>0</v>
      </c>
      <c r="R103" s="330">
        <f t="shared" si="88"/>
        <v>0</v>
      </c>
      <c r="S103" s="156"/>
      <c r="T103" s="106"/>
      <c r="U103" s="106" t="str">
        <f t="shared" si="89"/>
        <v>aXX73</v>
      </c>
      <c r="V103" s="305">
        <f t="shared" si="90"/>
        <v>72</v>
      </c>
      <c r="W103" s="306">
        <f t="shared" si="143"/>
        <v>73</v>
      </c>
      <c r="X103" s="331">
        <f t="shared" si="91"/>
        <v>0</v>
      </c>
      <c r="Y103" s="331">
        <f t="shared" si="92"/>
        <v>0</v>
      </c>
      <c r="Z103" s="332">
        <f t="shared" si="93"/>
        <v>0</v>
      </c>
      <c r="AA103" s="330">
        <f t="shared" si="94"/>
        <v>0</v>
      </c>
      <c r="AB103" s="156"/>
      <c r="AC103" s="106"/>
      <c r="AD103" s="156"/>
      <c r="AE103" s="87">
        <f t="shared" si="144"/>
        <v>73</v>
      </c>
      <c r="AF103" s="327">
        <f t="shared" si="95"/>
        <v>0</v>
      </c>
      <c r="AG103" s="327">
        <f t="shared" si="96"/>
        <v>0</v>
      </c>
      <c r="AH103" s="327">
        <f t="shared" si="97"/>
        <v>0</v>
      </c>
      <c r="AK103" s="106"/>
      <c r="AL103" s="106" t="str">
        <f t="shared" si="98"/>
        <v>aXX73</v>
      </c>
      <c r="AM103" s="106"/>
      <c r="AN103" s="305">
        <f t="shared" si="99"/>
        <v>72</v>
      </c>
      <c r="AO103" s="306">
        <f t="shared" si="145"/>
        <v>73</v>
      </c>
      <c r="AP103" s="331">
        <f t="shared" si="100"/>
        <v>0</v>
      </c>
      <c r="AQ103" s="331">
        <f t="shared" si="101"/>
        <v>0</v>
      </c>
      <c r="AR103" s="332">
        <f t="shared" si="102"/>
        <v>0</v>
      </c>
      <c r="AS103" s="330">
        <f t="shared" si="103"/>
        <v>0</v>
      </c>
      <c r="AT103" s="156"/>
      <c r="AU103" s="106"/>
      <c r="AV103" s="106" t="str">
        <f t="shared" si="104"/>
        <v>aXX73</v>
      </c>
      <c r="AW103" s="305">
        <f t="shared" si="105"/>
        <v>72</v>
      </c>
      <c r="AX103" s="306">
        <f t="shared" si="146"/>
        <v>73</v>
      </c>
      <c r="AY103" s="331">
        <f t="shared" si="106"/>
        <v>0</v>
      </c>
      <c r="AZ103" s="331">
        <f t="shared" si="107"/>
        <v>0</v>
      </c>
      <c r="BA103" s="332">
        <f t="shared" si="108"/>
        <v>0</v>
      </c>
      <c r="BB103" s="330">
        <f t="shared" si="109"/>
        <v>0</v>
      </c>
      <c r="BC103" s="156"/>
      <c r="BD103" s="106"/>
      <c r="BE103" s="106" t="str">
        <f t="shared" si="110"/>
        <v>aXX73</v>
      </c>
      <c r="BF103" s="305">
        <f t="shared" si="111"/>
        <v>72</v>
      </c>
      <c r="BG103" s="306">
        <f t="shared" si="147"/>
        <v>73</v>
      </c>
      <c r="BH103" s="331">
        <f t="shared" si="112"/>
        <v>0</v>
      </c>
      <c r="BI103" s="331">
        <f t="shared" si="113"/>
        <v>0</v>
      </c>
      <c r="BJ103" s="332">
        <f t="shared" si="114"/>
        <v>0</v>
      </c>
      <c r="BK103" s="330">
        <f t="shared" si="115"/>
        <v>0</v>
      </c>
      <c r="BL103" s="156"/>
      <c r="BM103" s="106"/>
      <c r="BN103" s="87">
        <f t="shared" si="148"/>
        <v>73</v>
      </c>
      <c r="BO103" s="327">
        <f t="shared" si="116"/>
        <v>0</v>
      </c>
      <c r="BP103" s="327">
        <f t="shared" si="117"/>
        <v>0</v>
      </c>
      <c r="BQ103" s="327">
        <f t="shared" si="118"/>
        <v>0</v>
      </c>
      <c r="BR103" s="106"/>
      <c r="BU103" s="106"/>
      <c r="BV103" s="678">
        <f t="shared" si="150"/>
        <v>73</v>
      </c>
      <c r="BW103" s="327">
        <f t="shared" si="151"/>
        <v>0</v>
      </c>
      <c r="BX103" s="327">
        <f t="shared" si="149"/>
        <v>0</v>
      </c>
      <c r="BY103" s="327">
        <f t="shared" si="121"/>
        <v>0</v>
      </c>
      <c r="BZ103" s="106"/>
      <c r="CD103" s="156">
        <f t="shared" si="122"/>
        <v>0</v>
      </c>
      <c r="CE103" s="156">
        <f t="shared" si="123"/>
        <v>0</v>
      </c>
      <c r="CF103" s="156">
        <f t="shared" si="124"/>
        <v>0</v>
      </c>
      <c r="CH103" s="156">
        <f t="shared" si="125"/>
        <v>0</v>
      </c>
      <c r="CI103" s="156">
        <f t="shared" si="126"/>
        <v>0</v>
      </c>
      <c r="CJ103" s="156">
        <f t="shared" si="127"/>
        <v>0</v>
      </c>
      <c r="CL103" s="156">
        <f t="shared" si="128"/>
        <v>0</v>
      </c>
      <c r="CM103" s="156">
        <f t="shared" si="129"/>
        <v>0</v>
      </c>
      <c r="CN103" s="156">
        <f t="shared" si="130"/>
        <v>0</v>
      </c>
      <c r="CP103" s="156">
        <f t="shared" si="131"/>
        <v>0</v>
      </c>
      <c r="CQ103" s="156">
        <f t="shared" si="132"/>
        <v>0</v>
      </c>
      <c r="CR103" s="156">
        <f t="shared" si="133"/>
        <v>0</v>
      </c>
      <c r="CT103" s="156">
        <f t="shared" si="134"/>
        <v>0</v>
      </c>
      <c r="CU103" s="156">
        <f t="shared" si="135"/>
        <v>0</v>
      </c>
      <c r="CV103" s="156">
        <f t="shared" si="136"/>
        <v>0</v>
      </c>
      <c r="CX103" s="156">
        <f t="shared" si="137"/>
        <v>0</v>
      </c>
      <c r="CY103" s="156">
        <f t="shared" si="138"/>
        <v>0</v>
      </c>
      <c r="CZ103" s="156">
        <f t="shared" si="139"/>
        <v>0</v>
      </c>
    </row>
    <row r="104" spans="1:104" ht="22" hidden="1" customHeight="1">
      <c r="A104" s="298">
        <f t="shared" si="140"/>
        <v>0</v>
      </c>
      <c r="C104" s="106" t="str">
        <f t="shared" si="77"/>
        <v>aXX74</v>
      </c>
      <c r="D104" s="305">
        <f t="shared" si="78"/>
        <v>73</v>
      </c>
      <c r="E104" s="306">
        <f t="shared" si="141"/>
        <v>74</v>
      </c>
      <c r="F104" s="331">
        <f t="shared" si="79"/>
        <v>0</v>
      </c>
      <c r="G104" s="331">
        <f t="shared" si="80"/>
        <v>0</v>
      </c>
      <c r="H104" s="332">
        <f t="shared" si="81"/>
        <v>0</v>
      </c>
      <c r="I104" s="330">
        <f t="shared" si="82"/>
        <v>0</v>
      </c>
      <c r="K104" s="106"/>
      <c r="L104" s="106" t="str">
        <f t="shared" si="83"/>
        <v>aXX74</v>
      </c>
      <c r="M104" s="305">
        <f t="shared" si="84"/>
        <v>73</v>
      </c>
      <c r="N104" s="306">
        <f t="shared" si="142"/>
        <v>74</v>
      </c>
      <c r="O104" s="331">
        <f t="shared" si="85"/>
        <v>0</v>
      </c>
      <c r="P104" s="331">
        <f t="shared" si="86"/>
        <v>0</v>
      </c>
      <c r="Q104" s="332">
        <f t="shared" si="87"/>
        <v>0</v>
      </c>
      <c r="R104" s="330">
        <f t="shared" si="88"/>
        <v>0</v>
      </c>
      <c r="S104" s="156"/>
      <c r="T104" s="106"/>
      <c r="U104" s="106" t="str">
        <f t="shared" si="89"/>
        <v>aXX74</v>
      </c>
      <c r="V104" s="305">
        <f t="shared" si="90"/>
        <v>73</v>
      </c>
      <c r="W104" s="306">
        <f t="shared" si="143"/>
        <v>74</v>
      </c>
      <c r="X104" s="331">
        <f t="shared" si="91"/>
        <v>0</v>
      </c>
      <c r="Y104" s="331">
        <f t="shared" si="92"/>
        <v>0</v>
      </c>
      <c r="Z104" s="332">
        <f t="shared" si="93"/>
        <v>0</v>
      </c>
      <c r="AA104" s="330">
        <f t="shared" si="94"/>
        <v>0</v>
      </c>
      <c r="AB104" s="156"/>
      <c r="AC104" s="106"/>
      <c r="AD104" s="156"/>
      <c r="AE104" s="87">
        <f t="shared" si="144"/>
        <v>74</v>
      </c>
      <c r="AF104" s="327">
        <f t="shared" si="95"/>
        <v>0</v>
      </c>
      <c r="AG104" s="327">
        <f t="shared" si="96"/>
        <v>0</v>
      </c>
      <c r="AH104" s="327">
        <f t="shared" si="97"/>
        <v>0</v>
      </c>
      <c r="AK104" s="106"/>
      <c r="AL104" s="106" t="str">
        <f t="shared" si="98"/>
        <v>aXX74</v>
      </c>
      <c r="AM104" s="106"/>
      <c r="AN104" s="305">
        <f t="shared" si="99"/>
        <v>73</v>
      </c>
      <c r="AO104" s="306">
        <f t="shared" si="145"/>
        <v>74</v>
      </c>
      <c r="AP104" s="331">
        <f t="shared" si="100"/>
        <v>0</v>
      </c>
      <c r="AQ104" s="331">
        <f t="shared" si="101"/>
        <v>0</v>
      </c>
      <c r="AR104" s="332">
        <f t="shared" si="102"/>
        <v>0</v>
      </c>
      <c r="AS104" s="330">
        <f t="shared" si="103"/>
        <v>0</v>
      </c>
      <c r="AT104" s="156"/>
      <c r="AU104" s="106"/>
      <c r="AV104" s="106" t="str">
        <f t="shared" si="104"/>
        <v>aXX74</v>
      </c>
      <c r="AW104" s="305">
        <f t="shared" si="105"/>
        <v>73</v>
      </c>
      <c r="AX104" s="306">
        <f t="shared" si="146"/>
        <v>74</v>
      </c>
      <c r="AY104" s="331">
        <f t="shared" si="106"/>
        <v>0</v>
      </c>
      <c r="AZ104" s="331">
        <f t="shared" si="107"/>
        <v>0</v>
      </c>
      <c r="BA104" s="332">
        <f t="shared" si="108"/>
        <v>0</v>
      </c>
      <c r="BB104" s="330">
        <f t="shared" si="109"/>
        <v>0</v>
      </c>
      <c r="BC104" s="156"/>
      <c r="BD104" s="106"/>
      <c r="BE104" s="106" t="str">
        <f t="shared" si="110"/>
        <v>aXX74</v>
      </c>
      <c r="BF104" s="305">
        <f t="shared" si="111"/>
        <v>73</v>
      </c>
      <c r="BG104" s="306">
        <f t="shared" si="147"/>
        <v>74</v>
      </c>
      <c r="BH104" s="331">
        <f t="shared" si="112"/>
        <v>0</v>
      </c>
      <c r="BI104" s="331">
        <f t="shared" si="113"/>
        <v>0</v>
      </c>
      <c r="BJ104" s="332">
        <f t="shared" si="114"/>
        <v>0</v>
      </c>
      <c r="BK104" s="330">
        <f t="shared" si="115"/>
        <v>0</v>
      </c>
      <c r="BL104" s="156"/>
      <c r="BM104" s="106"/>
      <c r="BN104" s="87">
        <f t="shared" si="148"/>
        <v>74</v>
      </c>
      <c r="BO104" s="327">
        <f t="shared" si="116"/>
        <v>0</v>
      </c>
      <c r="BP104" s="327">
        <f t="shared" si="117"/>
        <v>0</v>
      </c>
      <c r="BQ104" s="327">
        <f t="shared" si="118"/>
        <v>0</v>
      </c>
      <c r="BR104" s="106"/>
      <c r="BU104" s="106"/>
      <c r="BV104" s="678">
        <f t="shared" si="150"/>
        <v>74</v>
      </c>
      <c r="BW104" s="327">
        <f t="shared" si="151"/>
        <v>0</v>
      </c>
      <c r="BX104" s="327">
        <f t="shared" si="149"/>
        <v>0</v>
      </c>
      <c r="BY104" s="327">
        <f t="shared" si="121"/>
        <v>0</v>
      </c>
      <c r="BZ104" s="106"/>
      <c r="CD104" s="156">
        <f t="shared" si="122"/>
        <v>0</v>
      </c>
      <c r="CE104" s="156">
        <f t="shared" si="123"/>
        <v>0</v>
      </c>
      <c r="CF104" s="156">
        <f t="shared" si="124"/>
        <v>0</v>
      </c>
      <c r="CH104" s="156">
        <f t="shared" si="125"/>
        <v>0</v>
      </c>
      <c r="CI104" s="156">
        <f t="shared" si="126"/>
        <v>0</v>
      </c>
      <c r="CJ104" s="156">
        <f t="shared" si="127"/>
        <v>0</v>
      </c>
      <c r="CL104" s="156">
        <f t="shared" si="128"/>
        <v>0</v>
      </c>
      <c r="CM104" s="156">
        <f t="shared" si="129"/>
        <v>0</v>
      </c>
      <c r="CN104" s="156">
        <f t="shared" si="130"/>
        <v>0</v>
      </c>
      <c r="CP104" s="156">
        <f t="shared" si="131"/>
        <v>0</v>
      </c>
      <c r="CQ104" s="156">
        <f t="shared" si="132"/>
        <v>0</v>
      </c>
      <c r="CR104" s="156">
        <f t="shared" si="133"/>
        <v>0</v>
      </c>
      <c r="CT104" s="156">
        <f t="shared" si="134"/>
        <v>0</v>
      </c>
      <c r="CU104" s="156">
        <f t="shared" si="135"/>
        <v>0</v>
      </c>
      <c r="CV104" s="156">
        <f t="shared" si="136"/>
        <v>0</v>
      </c>
      <c r="CX104" s="156">
        <f t="shared" si="137"/>
        <v>0</v>
      </c>
      <c r="CY104" s="156">
        <f t="shared" si="138"/>
        <v>0</v>
      </c>
      <c r="CZ104" s="156">
        <f t="shared" si="139"/>
        <v>0</v>
      </c>
    </row>
    <row r="105" spans="1:104" ht="22" hidden="1" customHeight="1">
      <c r="A105" s="298">
        <f t="shared" si="140"/>
        <v>0</v>
      </c>
      <c r="C105" s="106" t="str">
        <f t="shared" si="77"/>
        <v>aXX75</v>
      </c>
      <c r="D105" s="305">
        <f t="shared" si="78"/>
        <v>74</v>
      </c>
      <c r="E105" s="306">
        <f t="shared" si="141"/>
        <v>75</v>
      </c>
      <c r="F105" s="331">
        <f t="shared" si="79"/>
        <v>0</v>
      </c>
      <c r="G105" s="331">
        <f t="shared" si="80"/>
        <v>0</v>
      </c>
      <c r="H105" s="332">
        <f t="shared" si="81"/>
        <v>0</v>
      </c>
      <c r="I105" s="330">
        <f t="shared" si="82"/>
        <v>0</v>
      </c>
      <c r="K105" s="106"/>
      <c r="L105" s="106" t="str">
        <f t="shared" si="83"/>
        <v>aXX75</v>
      </c>
      <c r="M105" s="305">
        <f t="shared" si="84"/>
        <v>74</v>
      </c>
      <c r="N105" s="306">
        <f t="shared" si="142"/>
        <v>75</v>
      </c>
      <c r="O105" s="331">
        <f t="shared" si="85"/>
        <v>0</v>
      </c>
      <c r="P105" s="331">
        <f t="shared" si="86"/>
        <v>0</v>
      </c>
      <c r="Q105" s="332">
        <f t="shared" si="87"/>
        <v>0</v>
      </c>
      <c r="R105" s="330">
        <f t="shared" si="88"/>
        <v>0</v>
      </c>
      <c r="S105" s="156"/>
      <c r="T105" s="106"/>
      <c r="U105" s="106" t="str">
        <f t="shared" si="89"/>
        <v>aXX75</v>
      </c>
      <c r="V105" s="305">
        <f t="shared" si="90"/>
        <v>74</v>
      </c>
      <c r="W105" s="306">
        <f t="shared" si="143"/>
        <v>75</v>
      </c>
      <c r="X105" s="331">
        <f t="shared" si="91"/>
        <v>0</v>
      </c>
      <c r="Y105" s="331">
        <f t="shared" si="92"/>
        <v>0</v>
      </c>
      <c r="Z105" s="332">
        <f t="shared" si="93"/>
        <v>0</v>
      </c>
      <c r="AA105" s="330">
        <f t="shared" si="94"/>
        <v>0</v>
      </c>
      <c r="AB105" s="156"/>
      <c r="AC105" s="106"/>
      <c r="AD105" s="156"/>
      <c r="AE105" s="87">
        <f t="shared" si="144"/>
        <v>75</v>
      </c>
      <c r="AF105" s="327">
        <f t="shared" si="95"/>
        <v>0</v>
      </c>
      <c r="AG105" s="327">
        <f t="shared" si="96"/>
        <v>0</v>
      </c>
      <c r="AH105" s="327">
        <f t="shared" si="97"/>
        <v>0</v>
      </c>
      <c r="AK105" s="106"/>
      <c r="AL105" s="106" t="str">
        <f t="shared" si="98"/>
        <v>aXX75</v>
      </c>
      <c r="AM105" s="106"/>
      <c r="AN105" s="305">
        <f t="shared" si="99"/>
        <v>74</v>
      </c>
      <c r="AO105" s="306">
        <f t="shared" si="145"/>
        <v>75</v>
      </c>
      <c r="AP105" s="331">
        <f t="shared" si="100"/>
        <v>0</v>
      </c>
      <c r="AQ105" s="331">
        <f t="shared" si="101"/>
        <v>0</v>
      </c>
      <c r="AR105" s="332">
        <f t="shared" si="102"/>
        <v>0</v>
      </c>
      <c r="AS105" s="330">
        <f t="shared" si="103"/>
        <v>0</v>
      </c>
      <c r="AT105" s="156"/>
      <c r="AU105" s="106"/>
      <c r="AV105" s="106" t="str">
        <f t="shared" si="104"/>
        <v>aXX75</v>
      </c>
      <c r="AW105" s="305">
        <f t="shared" si="105"/>
        <v>74</v>
      </c>
      <c r="AX105" s="306">
        <f t="shared" si="146"/>
        <v>75</v>
      </c>
      <c r="AY105" s="331">
        <f t="shared" si="106"/>
        <v>0</v>
      </c>
      <c r="AZ105" s="331">
        <f t="shared" si="107"/>
        <v>0</v>
      </c>
      <c r="BA105" s="332">
        <f t="shared" si="108"/>
        <v>0</v>
      </c>
      <c r="BB105" s="330">
        <f t="shared" si="109"/>
        <v>0</v>
      </c>
      <c r="BC105" s="156"/>
      <c r="BD105" s="106"/>
      <c r="BE105" s="106" t="str">
        <f t="shared" si="110"/>
        <v>aXX75</v>
      </c>
      <c r="BF105" s="305">
        <f t="shared" si="111"/>
        <v>74</v>
      </c>
      <c r="BG105" s="306">
        <f t="shared" si="147"/>
        <v>75</v>
      </c>
      <c r="BH105" s="331">
        <f t="shared" si="112"/>
        <v>0</v>
      </c>
      <c r="BI105" s="331">
        <f t="shared" si="113"/>
        <v>0</v>
      </c>
      <c r="BJ105" s="332">
        <f t="shared" si="114"/>
        <v>0</v>
      </c>
      <c r="BK105" s="330">
        <f t="shared" si="115"/>
        <v>0</v>
      </c>
      <c r="BL105" s="156"/>
      <c r="BM105" s="106"/>
      <c r="BN105" s="87">
        <f t="shared" si="148"/>
        <v>75</v>
      </c>
      <c r="BO105" s="327">
        <f t="shared" si="116"/>
        <v>0</v>
      </c>
      <c r="BP105" s="327">
        <f t="shared" si="117"/>
        <v>0</v>
      </c>
      <c r="BQ105" s="327">
        <f t="shared" si="118"/>
        <v>0</v>
      </c>
      <c r="BR105" s="106"/>
      <c r="BU105" s="106"/>
      <c r="BV105" s="678">
        <f t="shared" si="150"/>
        <v>75</v>
      </c>
      <c r="BW105" s="327">
        <f t="shared" si="151"/>
        <v>0</v>
      </c>
      <c r="BX105" s="327">
        <f t="shared" si="149"/>
        <v>0</v>
      </c>
      <c r="BY105" s="327">
        <f t="shared" si="121"/>
        <v>0</v>
      </c>
      <c r="BZ105" s="106"/>
      <c r="CD105" s="156">
        <f t="shared" si="122"/>
        <v>0</v>
      </c>
      <c r="CE105" s="156">
        <f t="shared" si="123"/>
        <v>0</v>
      </c>
      <c r="CF105" s="156">
        <f t="shared" si="124"/>
        <v>0</v>
      </c>
      <c r="CH105" s="156">
        <f t="shared" si="125"/>
        <v>0</v>
      </c>
      <c r="CI105" s="156">
        <f t="shared" si="126"/>
        <v>0</v>
      </c>
      <c r="CJ105" s="156">
        <f t="shared" si="127"/>
        <v>0</v>
      </c>
      <c r="CL105" s="156">
        <f t="shared" si="128"/>
        <v>0</v>
      </c>
      <c r="CM105" s="156">
        <f t="shared" si="129"/>
        <v>0</v>
      </c>
      <c r="CN105" s="156">
        <f t="shared" si="130"/>
        <v>0</v>
      </c>
      <c r="CP105" s="156">
        <f t="shared" si="131"/>
        <v>0</v>
      </c>
      <c r="CQ105" s="156">
        <f t="shared" si="132"/>
        <v>0</v>
      </c>
      <c r="CR105" s="156">
        <f t="shared" si="133"/>
        <v>0</v>
      </c>
      <c r="CT105" s="156">
        <f t="shared" si="134"/>
        <v>0</v>
      </c>
      <c r="CU105" s="156">
        <f t="shared" si="135"/>
        <v>0</v>
      </c>
      <c r="CV105" s="156">
        <f t="shared" si="136"/>
        <v>0</v>
      </c>
      <c r="CX105" s="156">
        <f t="shared" si="137"/>
        <v>0</v>
      </c>
      <c r="CY105" s="156">
        <f t="shared" si="138"/>
        <v>0</v>
      </c>
      <c r="CZ105" s="156">
        <f t="shared" si="139"/>
        <v>0</v>
      </c>
    </row>
    <row r="106" spans="1:104" ht="22" hidden="1" customHeight="1">
      <c r="A106" s="298">
        <f t="shared" si="140"/>
        <v>0</v>
      </c>
      <c r="C106" s="106" t="str">
        <f t="shared" si="77"/>
        <v>aXX76</v>
      </c>
      <c r="D106" s="305">
        <f t="shared" si="78"/>
        <v>75</v>
      </c>
      <c r="E106" s="306">
        <f t="shared" si="141"/>
        <v>76</v>
      </c>
      <c r="F106" s="331">
        <f t="shared" si="79"/>
        <v>0</v>
      </c>
      <c r="G106" s="331">
        <f t="shared" si="80"/>
        <v>0</v>
      </c>
      <c r="H106" s="332">
        <f t="shared" si="81"/>
        <v>0</v>
      </c>
      <c r="I106" s="330">
        <f t="shared" si="82"/>
        <v>0</v>
      </c>
      <c r="K106" s="106"/>
      <c r="L106" s="106" t="str">
        <f t="shared" si="83"/>
        <v>aXX76</v>
      </c>
      <c r="M106" s="305">
        <f t="shared" si="84"/>
        <v>75</v>
      </c>
      <c r="N106" s="306">
        <f t="shared" si="142"/>
        <v>76</v>
      </c>
      <c r="O106" s="331">
        <f t="shared" si="85"/>
        <v>0</v>
      </c>
      <c r="P106" s="331">
        <f t="shared" si="86"/>
        <v>0</v>
      </c>
      <c r="Q106" s="332">
        <f t="shared" si="87"/>
        <v>0</v>
      </c>
      <c r="R106" s="330">
        <f t="shared" si="88"/>
        <v>0</v>
      </c>
      <c r="S106" s="156"/>
      <c r="T106" s="106"/>
      <c r="U106" s="106" t="str">
        <f t="shared" si="89"/>
        <v>aXX76</v>
      </c>
      <c r="V106" s="305">
        <f t="shared" si="90"/>
        <v>75</v>
      </c>
      <c r="W106" s="306">
        <f t="shared" si="143"/>
        <v>76</v>
      </c>
      <c r="X106" s="331">
        <f t="shared" si="91"/>
        <v>0</v>
      </c>
      <c r="Y106" s="331">
        <f t="shared" si="92"/>
        <v>0</v>
      </c>
      <c r="Z106" s="332">
        <f t="shared" si="93"/>
        <v>0</v>
      </c>
      <c r="AA106" s="330">
        <f t="shared" si="94"/>
        <v>0</v>
      </c>
      <c r="AB106" s="156"/>
      <c r="AC106" s="106"/>
      <c r="AD106" s="156"/>
      <c r="AE106" s="87">
        <f t="shared" si="144"/>
        <v>76</v>
      </c>
      <c r="AF106" s="327">
        <f t="shared" si="95"/>
        <v>0</v>
      </c>
      <c r="AG106" s="327">
        <f t="shared" si="96"/>
        <v>0</v>
      </c>
      <c r="AH106" s="327">
        <f t="shared" si="97"/>
        <v>0</v>
      </c>
      <c r="AK106" s="106"/>
      <c r="AL106" s="106" t="str">
        <f t="shared" si="98"/>
        <v>aXX76</v>
      </c>
      <c r="AM106" s="106"/>
      <c r="AN106" s="305">
        <f t="shared" si="99"/>
        <v>75</v>
      </c>
      <c r="AO106" s="306">
        <f t="shared" si="145"/>
        <v>76</v>
      </c>
      <c r="AP106" s="331">
        <f t="shared" si="100"/>
        <v>0</v>
      </c>
      <c r="AQ106" s="331">
        <f t="shared" si="101"/>
        <v>0</v>
      </c>
      <c r="AR106" s="332">
        <f t="shared" si="102"/>
        <v>0</v>
      </c>
      <c r="AS106" s="330">
        <f t="shared" si="103"/>
        <v>0</v>
      </c>
      <c r="AT106" s="156"/>
      <c r="AU106" s="106"/>
      <c r="AV106" s="106" t="str">
        <f t="shared" si="104"/>
        <v>aXX76</v>
      </c>
      <c r="AW106" s="305">
        <f t="shared" si="105"/>
        <v>75</v>
      </c>
      <c r="AX106" s="306">
        <f t="shared" si="146"/>
        <v>76</v>
      </c>
      <c r="AY106" s="331">
        <f t="shared" si="106"/>
        <v>0</v>
      </c>
      <c r="AZ106" s="331">
        <f t="shared" si="107"/>
        <v>0</v>
      </c>
      <c r="BA106" s="332">
        <f t="shared" si="108"/>
        <v>0</v>
      </c>
      <c r="BB106" s="330">
        <f t="shared" si="109"/>
        <v>0</v>
      </c>
      <c r="BC106" s="156"/>
      <c r="BD106" s="106"/>
      <c r="BE106" s="106" t="str">
        <f t="shared" si="110"/>
        <v>aXX76</v>
      </c>
      <c r="BF106" s="305">
        <f t="shared" si="111"/>
        <v>75</v>
      </c>
      <c r="BG106" s="306">
        <f t="shared" si="147"/>
        <v>76</v>
      </c>
      <c r="BH106" s="331">
        <f t="shared" si="112"/>
        <v>0</v>
      </c>
      <c r="BI106" s="331">
        <f t="shared" si="113"/>
        <v>0</v>
      </c>
      <c r="BJ106" s="332">
        <f t="shared" si="114"/>
        <v>0</v>
      </c>
      <c r="BK106" s="330">
        <f t="shared" si="115"/>
        <v>0</v>
      </c>
      <c r="BL106" s="156"/>
      <c r="BM106" s="106"/>
      <c r="BN106" s="87">
        <f t="shared" si="148"/>
        <v>76</v>
      </c>
      <c r="BO106" s="327">
        <f t="shared" si="116"/>
        <v>0</v>
      </c>
      <c r="BP106" s="327">
        <f t="shared" si="117"/>
        <v>0</v>
      </c>
      <c r="BQ106" s="327">
        <f t="shared" si="118"/>
        <v>0</v>
      </c>
      <c r="BR106" s="106"/>
      <c r="BU106" s="106"/>
      <c r="BV106" s="678">
        <f t="shared" si="150"/>
        <v>76</v>
      </c>
      <c r="BW106" s="327">
        <f t="shared" si="151"/>
        <v>0</v>
      </c>
      <c r="BX106" s="327">
        <f t="shared" si="149"/>
        <v>0</v>
      </c>
      <c r="BY106" s="327">
        <f t="shared" si="121"/>
        <v>0</v>
      </c>
      <c r="BZ106" s="106"/>
      <c r="CD106" s="156">
        <f t="shared" si="122"/>
        <v>0</v>
      </c>
      <c r="CE106" s="156">
        <f t="shared" si="123"/>
        <v>0</v>
      </c>
      <c r="CF106" s="156">
        <f t="shared" si="124"/>
        <v>0</v>
      </c>
      <c r="CH106" s="156">
        <f t="shared" si="125"/>
        <v>0</v>
      </c>
      <c r="CI106" s="156">
        <f t="shared" si="126"/>
        <v>0</v>
      </c>
      <c r="CJ106" s="156">
        <f t="shared" si="127"/>
        <v>0</v>
      </c>
      <c r="CL106" s="156">
        <f t="shared" si="128"/>
        <v>0</v>
      </c>
      <c r="CM106" s="156">
        <f t="shared" si="129"/>
        <v>0</v>
      </c>
      <c r="CN106" s="156">
        <f t="shared" si="130"/>
        <v>0</v>
      </c>
      <c r="CP106" s="156">
        <f t="shared" si="131"/>
        <v>0</v>
      </c>
      <c r="CQ106" s="156">
        <f t="shared" si="132"/>
        <v>0</v>
      </c>
      <c r="CR106" s="156">
        <f t="shared" si="133"/>
        <v>0</v>
      </c>
      <c r="CT106" s="156">
        <f t="shared" si="134"/>
        <v>0</v>
      </c>
      <c r="CU106" s="156">
        <f t="shared" si="135"/>
        <v>0</v>
      </c>
      <c r="CV106" s="156">
        <f t="shared" si="136"/>
        <v>0</v>
      </c>
      <c r="CX106" s="156">
        <f t="shared" si="137"/>
        <v>0</v>
      </c>
      <c r="CY106" s="156">
        <f t="shared" si="138"/>
        <v>0</v>
      </c>
      <c r="CZ106" s="156">
        <f t="shared" si="139"/>
        <v>0</v>
      </c>
    </row>
    <row r="107" spans="1:104" ht="22" hidden="1" customHeight="1">
      <c r="A107" s="298">
        <f t="shared" si="140"/>
        <v>0</v>
      </c>
      <c r="C107" s="106" t="str">
        <f t="shared" si="77"/>
        <v>aXX77</v>
      </c>
      <c r="D107" s="305">
        <f t="shared" si="78"/>
        <v>76</v>
      </c>
      <c r="E107" s="306">
        <f t="shared" si="141"/>
        <v>77</v>
      </c>
      <c r="F107" s="331">
        <f t="shared" si="79"/>
        <v>0</v>
      </c>
      <c r="G107" s="331">
        <f t="shared" si="80"/>
        <v>0</v>
      </c>
      <c r="H107" s="332">
        <f t="shared" si="81"/>
        <v>0</v>
      </c>
      <c r="I107" s="330">
        <f t="shared" si="82"/>
        <v>0</v>
      </c>
      <c r="K107" s="106"/>
      <c r="L107" s="106" t="str">
        <f t="shared" si="83"/>
        <v>aXX77</v>
      </c>
      <c r="M107" s="305">
        <f t="shared" si="84"/>
        <v>76</v>
      </c>
      <c r="N107" s="306">
        <f t="shared" si="142"/>
        <v>77</v>
      </c>
      <c r="O107" s="331">
        <f t="shared" si="85"/>
        <v>0</v>
      </c>
      <c r="P107" s="331">
        <f t="shared" si="86"/>
        <v>0</v>
      </c>
      <c r="Q107" s="332">
        <f t="shared" si="87"/>
        <v>0</v>
      </c>
      <c r="R107" s="330">
        <f t="shared" si="88"/>
        <v>0</v>
      </c>
      <c r="S107" s="156"/>
      <c r="T107" s="106"/>
      <c r="U107" s="106" t="str">
        <f t="shared" si="89"/>
        <v>aXX77</v>
      </c>
      <c r="V107" s="305">
        <f t="shared" si="90"/>
        <v>76</v>
      </c>
      <c r="W107" s="306">
        <f t="shared" si="143"/>
        <v>77</v>
      </c>
      <c r="X107" s="331">
        <f t="shared" si="91"/>
        <v>0</v>
      </c>
      <c r="Y107" s="331">
        <f t="shared" si="92"/>
        <v>0</v>
      </c>
      <c r="Z107" s="332">
        <f t="shared" si="93"/>
        <v>0</v>
      </c>
      <c r="AA107" s="330">
        <f t="shared" si="94"/>
        <v>0</v>
      </c>
      <c r="AB107" s="156"/>
      <c r="AC107" s="106"/>
      <c r="AD107" s="156"/>
      <c r="AE107" s="87">
        <f t="shared" si="144"/>
        <v>77</v>
      </c>
      <c r="AF107" s="327">
        <f t="shared" si="95"/>
        <v>0</v>
      </c>
      <c r="AG107" s="327">
        <f t="shared" si="96"/>
        <v>0</v>
      </c>
      <c r="AH107" s="327">
        <f t="shared" si="97"/>
        <v>0</v>
      </c>
      <c r="AK107" s="106"/>
      <c r="AL107" s="106" t="str">
        <f t="shared" si="98"/>
        <v>aXX77</v>
      </c>
      <c r="AM107" s="106"/>
      <c r="AN107" s="305">
        <f t="shared" si="99"/>
        <v>76</v>
      </c>
      <c r="AO107" s="306">
        <f t="shared" si="145"/>
        <v>77</v>
      </c>
      <c r="AP107" s="331">
        <f t="shared" si="100"/>
        <v>0</v>
      </c>
      <c r="AQ107" s="331">
        <f t="shared" si="101"/>
        <v>0</v>
      </c>
      <c r="AR107" s="332">
        <f t="shared" si="102"/>
        <v>0</v>
      </c>
      <c r="AS107" s="330">
        <f t="shared" si="103"/>
        <v>0</v>
      </c>
      <c r="AT107" s="156"/>
      <c r="AU107" s="106"/>
      <c r="AV107" s="106" t="str">
        <f t="shared" si="104"/>
        <v>aXX77</v>
      </c>
      <c r="AW107" s="305">
        <f t="shared" si="105"/>
        <v>76</v>
      </c>
      <c r="AX107" s="306">
        <f t="shared" si="146"/>
        <v>77</v>
      </c>
      <c r="AY107" s="331">
        <f t="shared" si="106"/>
        <v>0</v>
      </c>
      <c r="AZ107" s="331">
        <f t="shared" si="107"/>
        <v>0</v>
      </c>
      <c r="BA107" s="332">
        <f t="shared" si="108"/>
        <v>0</v>
      </c>
      <c r="BB107" s="330">
        <f t="shared" si="109"/>
        <v>0</v>
      </c>
      <c r="BC107" s="156"/>
      <c r="BD107" s="106"/>
      <c r="BE107" s="106" t="str">
        <f t="shared" si="110"/>
        <v>aXX77</v>
      </c>
      <c r="BF107" s="305">
        <f t="shared" si="111"/>
        <v>76</v>
      </c>
      <c r="BG107" s="306">
        <f t="shared" si="147"/>
        <v>77</v>
      </c>
      <c r="BH107" s="331">
        <f t="shared" si="112"/>
        <v>0</v>
      </c>
      <c r="BI107" s="331">
        <f t="shared" si="113"/>
        <v>0</v>
      </c>
      <c r="BJ107" s="332">
        <f t="shared" si="114"/>
        <v>0</v>
      </c>
      <c r="BK107" s="330">
        <f t="shared" si="115"/>
        <v>0</v>
      </c>
      <c r="BL107" s="156"/>
      <c r="BM107" s="106"/>
      <c r="BN107" s="87">
        <f t="shared" si="148"/>
        <v>77</v>
      </c>
      <c r="BO107" s="327">
        <f t="shared" si="116"/>
        <v>0</v>
      </c>
      <c r="BP107" s="327">
        <f t="shared" si="117"/>
        <v>0</v>
      </c>
      <c r="BQ107" s="327">
        <f t="shared" si="118"/>
        <v>0</v>
      </c>
      <c r="BR107" s="106"/>
      <c r="BU107" s="106"/>
      <c r="BV107" s="678">
        <f t="shared" si="150"/>
        <v>77</v>
      </c>
      <c r="BW107" s="327">
        <f t="shared" si="151"/>
        <v>0</v>
      </c>
      <c r="BX107" s="327">
        <f t="shared" si="149"/>
        <v>0</v>
      </c>
      <c r="BY107" s="327">
        <f t="shared" si="121"/>
        <v>0</v>
      </c>
      <c r="BZ107" s="106"/>
      <c r="CD107" s="156">
        <f t="shared" si="122"/>
        <v>0</v>
      </c>
      <c r="CE107" s="156">
        <f t="shared" si="123"/>
        <v>0</v>
      </c>
      <c r="CF107" s="156">
        <f t="shared" si="124"/>
        <v>0</v>
      </c>
      <c r="CH107" s="156">
        <f t="shared" si="125"/>
        <v>0</v>
      </c>
      <c r="CI107" s="156">
        <f t="shared" si="126"/>
        <v>0</v>
      </c>
      <c r="CJ107" s="156">
        <f t="shared" si="127"/>
        <v>0</v>
      </c>
      <c r="CL107" s="156">
        <f t="shared" si="128"/>
        <v>0</v>
      </c>
      <c r="CM107" s="156">
        <f t="shared" si="129"/>
        <v>0</v>
      </c>
      <c r="CN107" s="156">
        <f t="shared" si="130"/>
        <v>0</v>
      </c>
      <c r="CP107" s="156">
        <f t="shared" si="131"/>
        <v>0</v>
      </c>
      <c r="CQ107" s="156">
        <f t="shared" si="132"/>
        <v>0</v>
      </c>
      <c r="CR107" s="156">
        <f t="shared" si="133"/>
        <v>0</v>
      </c>
      <c r="CT107" s="156">
        <f t="shared" si="134"/>
        <v>0</v>
      </c>
      <c r="CU107" s="156">
        <f t="shared" si="135"/>
        <v>0</v>
      </c>
      <c r="CV107" s="156">
        <f t="shared" si="136"/>
        <v>0</v>
      </c>
      <c r="CX107" s="156">
        <f t="shared" si="137"/>
        <v>0</v>
      </c>
      <c r="CY107" s="156">
        <f t="shared" si="138"/>
        <v>0</v>
      </c>
      <c r="CZ107" s="156">
        <f t="shared" si="139"/>
        <v>0</v>
      </c>
    </row>
    <row r="108" spans="1:104" ht="22" hidden="1" customHeight="1">
      <c r="A108" s="298">
        <f t="shared" si="140"/>
        <v>0</v>
      </c>
      <c r="C108" s="106" t="str">
        <f t="shared" si="77"/>
        <v>aXX78</v>
      </c>
      <c r="D108" s="305">
        <f t="shared" si="78"/>
        <v>77</v>
      </c>
      <c r="E108" s="306">
        <f t="shared" si="141"/>
        <v>78</v>
      </c>
      <c r="F108" s="331">
        <f t="shared" si="79"/>
        <v>0</v>
      </c>
      <c r="G108" s="331">
        <f t="shared" si="80"/>
        <v>0</v>
      </c>
      <c r="H108" s="332">
        <f t="shared" si="81"/>
        <v>0</v>
      </c>
      <c r="I108" s="330">
        <f t="shared" si="82"/>
        <v>0</v>
      </c>
      <c r="K108" s="106"/>
      <c r="L108" s="106" t="str">
        <f t="shared" si="83"/>
        <v>aXX78</v>
      </c>
      <c r="M108" s="305">
        <f t="shared" si="84"/>
        <v>77</v>
      </c>
      <c r="N108" s="306">
        <f t="shared" si="142"/>
        <v>78</v>
      </c>
      <c r="O108" s="331">
        <f t="shared" si="85"/>
        <v>0</v>
      </c>
      <c r="P108" s="331">
        <f t="shared" si="86"/>
        <v>0</v>
      </c>
      <c r="Q108" s="332">
        <f t="shared" si="87"/>
        <v>0</v>
      </c>
      <c r="R108" s="330">
        <f t="shared" si="88"/>
        <v>0</v>
      </c>
      <c r="S108" s="156"/>
      <c r="T108" s="106"/>
      <c r="U108" s="106" t="str">
        <f t="shared" si="89"/>
        <v>aXX78</v>
      </c>
      <c r="V108" s="305">
        <f t="shared" si="90"/>
        <v>77</v>
      </c>
      <c r="W108" s="306">
        <f t="shared" si="143"/>
        <v>78</v>
      </c>
      <c r="X108" s="331">
        <f t="shared" si="91"/>
        <v>0</v>
      </c>
      <c r="Y108" s="331">
        <f t="shared" si="92"/>
        <v>0</v>
      </c>
      <c r="Z108" s="332">
        <f t="shared" si="93"/>
        <v>0</v>
      </c>
      <c r="AA108" s="330">
        <f t="shared" si="94"/>
        <v>0</v>
      </c>
      <c r="AB108" s="156"/>
      <c r="AC108" s="106"/>
      <c r="AD108" s="156"/>
      <c r="AE108" s="87">
        <f t="shared" si="144"/>
        <v>78</v>
      </c>
      <c r="AF108" s="327">
        <f t="shared" si="95"/>
        <v>0</v>
      </c>
      <c r="AG108" s="327">
        <f t="shared" si="96"/>
        <v>0</v>
      </c>
      <c r="AH108" s="327">
        <f t="shared" si="97"/>
        <v>0</v>
      </c>
      <c r="AK108" s="106"/>
      <c r="AL108" s="106" t="str">
        <f t="shared" si="98"/>
        <v>aXX78</v>
      </c>
      <c r="AM108" s="106"/>
      <c r="AN108" s="305">
        <f t="shared" si="99"/>
        <v>77</v>
      </c>
      <c r="AO108" s="306">
        <f t="shared" si="145"/>
        <v>78</v>
      </c>
      <c r="AP108" s="331">
        <f t="shared" si="100"/>
        <v>0</v>
      </c>
      <c r="AQ108" s="331">
        <f t="shared" si="101"/>
        <v>0</v>
      </c>
      <c r="AR108" s="332">
        <f t="shared" si="102"/>
        <v>0</v>
      </c>
      <c r="AS108" s="330">
        <f t="shared" si="103"/>
        <v>0</v>
      </c>
      <c r="AT108" s="156"/>
      <c r="AU108" s="106"/>
      <c r="AV108" s="106" t="str">
        <f t="shared" si="104"/>
        <v>aXX78</v>
      </c>
      <c r="AW108" s="305">
        <f t="shared" si="105"/>
        <v>77</v>
      </c>
      <c r="AX108" s="306">
        <f t="shared" si="146"/>
        <v>78</v>
      </c>
      <c r="AY108" s="331">
        <f t="shared" si="106"/>
        <v>0</v>
      </c>
      <c r="AZ108" s="331">
        <f t="shared" si="107"/>
        <v>0</v>
      </c>
      <c r="BA108" s="332">
        <f t="shared" si="108"/>
        <v>0</v>
      </c>
      <c r="BB108" s="330">
        <f t="shared" si="109"/>
        <v>0</v>
      </c>
      <c r="BC108" s="156"/>
      <c r="BD108" s="106"/>
      <c r="BE108" s="106" t="str">
        <f t="shared" si="110"/>
        <v>aXX78</v>
      </c>
      <c r="BF108" s="305">
        <f t="shared" si="111"/>
        <v>77</v>
      </c>
      <c r="BG108" s="306">
        <f t="shared" si="147"/>
        <v>78</v>
      </c>
      <c r="BH108" s="331">
        <f t="shared" si="112"/>
        <v>0</v>
      </c>
      <c r="BI108" s="331">
        <f t="shared" si="113"/>
        <v>0</v>
      </c>
      <c r="BJ108" s="332">
        <f t="shared" si="114"/>
        <v>0</v>
      </c>
      <c r="BK108" s="330">
        <f t="shared" si="115"/>
        <v>0</v>
      </c>
      <c r="BL108" s="156"/>
      <c r="BM108" s="106"/>
      <c r="BN108" s="87">
        <f t="shared" si="148"/>
        <v>78</v>
      </c>
      <c r="BO108" s="327">
        <f t="shared" si="116"/>
        <v>0</v>
      </c>
      <c r="BP108" s="327">
        <f t="shared" si="117"/>
        <v>0</v>
      </c>
      <c r="BQ108" s="327">
        <f t="shared" si="118"/>
        <v>0</v>
      </c>
      <c r="BR108" s="106"/>
      <c r="BU108" s="106"/>
      <c r="BV108" s="678">
        <f t="shared" si="150"/>
        <v>78</v>
      </c>
      <c r="BW108" s="327">
        <f t="shared" si="151"/>
        <v>0</v>
      </c>
      <c r="BX108" s="327">
        <f t="shared" si="149"/>
        <v>0</v>
      </c>
      <c r="BY108" s="327">
        <f t="shared" si="121"/>
        <v>0</v>
      </c>
      <c r="BZ108" s="106"/>
      <c r="CD108" s="156">
        <f t="shared" si="122"/>
        <v>0</v>
      </c>
      <c r="CE108" s="156">
        <f t="shared" si="123"/>
        <v>0</v>
      </c>
      <c r="CF108" s="156">
        <f t="shared" si="124"/>
        <v>0</v>
      </c>
      <c r="CH108" s="156">
        <f t="shared" si="125"/>
        <v>0</v>
      </c>
      <c r="CI108" s="156">
        <f t="shared" si="126"/>
        <v>0</v>
      </c>
      <c r="CJ108" s="156">
        <f t="shared" si="127"/>
        <v>0</v>
      </c>
      <c r="CL108" s="156">
        <f t="shared" si="128"/>
        <v>0</v>
      </c>
      <c r="CM108" s="156">
        <f t="shared" si="129"/>
        <v>0</v>
      </c>
      <c r="CN108" s="156">
        <f t="shared" si="130"/>
        <v>0</v>
      </c>
      <c r="CP108" s="156">
        <f t="shared" si="131"/>
        <v>0</v>
      </c>
      <c r="CQ108" s="156">
        <f t="shared" si="132"/>
        <v>0</v>
      </c>
      <c r="CR108" s="156">
        <f t="shared" si="133"/>
        <v>0</v>
      </c>
      <c r="CT108" s="156">
        <f t="shared" si="134"/>
        <v>0</v>
      </c>
      <c r="CU108" s="156">
        <f t="shared" si="135"/>
        <v>0</v>
      </c>
      <c r="CV108" s="156">
        <f t="shared" si="136"/>
        <v>0</v>
      </c>
      <c r="CX108" s="156">
        <f t="shared" si="137"/>
        <v>0</v>
      </c>
      <c r="CY108" s="156">
        <f t="shared" si="138"/>
        <v>0</v>
      </c>
      <c r="CZ108" s="156">
        <f t="shared" si="139"/>
        <v>0</v>
      </c>
    </row>
    <row r="109" spans="1:104" ht="22" hidden="1" customHeight="1">
      <c r="A109" s="298">
        <f t="shared" si="140"/>
        <v>0</v>
      </c>
      <c r="C109" s="106" t="str">
        <f t="shared" si="77"/>
        <v>aXX79</v>
      </c>
      <c r="D109" s="305">
        <f t="shared" si="78"/>
        <v>78</v>
      </c>
      <c r="E109" s="306">
        <f t="shared" si="141"/>
        <v>79</v>
      </c>
      <c r="F109" s="331">
        <f t="shared" si="79"/>
        <v>0</v>
      </c>
      <c r="G109" s="331">
        <f t="shared" si="80"/>
        <v>0</v>
      </c>
      <c r="H109" s="332">
        <f t="shared" si="81"/>
        <v>0</v>
      </c>
      <c r="I109" s="330">
        <f t="shared" si="82"/>
        <v>0</v>
      </c>
      <c r="K109" s="106"/>
      <c r="L109" s="106" t="str">
        <f t="shared" si="83"/>
        <v>aXX79</v>
      </c>
      <c r="M109" s="305">
        <f t="shared" si="84"/>
        <v>78</v>
      </c>
      <c r="N109" s="306">
        <f t="shared" si="142"/>
        <v>79</v>
      </c>
      <c r="O109" s="331">
        <f t="shared" si="85"/>
        <v>0</v>
      </c>
      <c r="P109" s="331">
        <f t="shared" si="86"/>
        <v>0</v>
      </c>
      <c r="Q109" s="332">
        <f t="shared" si="87"/>
        <v>0</v>
      </c>
      <c r="R109" s="330">
        <f t="shared" si="88"/>
        <v>0</v>
      </c>
      <c r="S109" s="156"/>
      <c r="T109" s="106"/>
      <c r="U109" s="106" t="str">
        <f t="shared" si="89"/>
        <v>aXX79</v>
      </c>
      <c r="V109" s="305">
        <f t="shared" si="90"/>
        <v>78</v>
      </c>
      <c r="W109" s="306">
        <f t="shared" si="143"/>
        <v>79</v>
      </c>
      <c r="X109" s="331">
        <f t="shared" si="91"/>
        <v>0</v>
      </c>
      <c r="Y109" s="331">
        <f t="shared" si="92"/>
        <v>0</v>
      </c>
      <c r="Z109" s="332">
        <f t="shared" si="93"/>
        <v>0</v>
      </c>
      <c r="AA109" s="330">
        <f t="shared" si="94"/>
        <v>0</v>
      </c>
      <c r="AB109" s="156"/>
      <c r="AC109" s="106"/>
      <c r="AD109" s="156"/>
      <c r="AE109" s="87">
        <f t="shared" si="144"/>
        <v>79</v>
      </c>
      <c r="AF109" s="327">
        <f t="shared" si="95"/>
        <v>0</v>
      </c>
      <c r="AG109" s="327">
        <f t="shared" si="96"/>
        <v>0</v>
      </c>
      <c r="AH109" s="327">
        <f t="shared" si="97"/>
        <v>0</v>
      </c>
      <c r="AK109" s="106"/>
      <c r="AL109" s="106" t="str">
        <f t="shared" si="98"/>
        <v>aXX79</v>
      </c>
      <c r="AM109" s="106"/>
      <c r="AN109" s="305">
        <f t="shared" si="99"/>
        <v>78</v>
      </c>
      <c r="AO109" s="306">
        <f t="shared" si="145"/>
        <v>79</v>
      </c>
      <c r="AP109" s="331">
        <f t="shared" si="100"/>
        <v>0</v>
      </c>
      <c r="AQ109" s="331">
        <f t="shared" si="101"/>
        <v>0</v>
      </c>
      <c r="AR109" s="332">
        <f t="shared" si="102"/>
        <v>0</v>
      </c>
      <c r="AS109" s="330">
        <f t="shared" si="103"/>
        <v>0</v>
      </c>
      <c r="AT109" s="156"/>
      <c r="AU109" s="106"/>
      <c r="AV109" s="106" t="str">
        <f t="shared" si="104"/>
        <v>aXX79</v>
      </c>
      <c r="AW109" s="305">
        <f t="shared" si="105"/>
        <v>78</v>
      </c>
      <c r="AX109" s="306">
        <f t="shared" si="146"/>
        <v>79</v>
      </c>
      <c r="AY109" s="331">
        <f t="shared" si="106"/>
        <v>0</v>
      </c>
      <c r="AZ109" s="331">
        <f t="shared" si="107"/>
        <v>0</v>
      </c>
      <c r="BA109" s="332">
        <f t="shared" si="108"/>
        <v>0</v>
      </c>
      <c r="BB109" s="330">
        <f t="shared" si="109"/>
        <v>0</v>
      </c>
      <c r="BC109" s="156"/>
      <c r="BD109" s="106"/>
      <c r="BE109" s="106" t="str">
        <f t="shared" si="110"/>
        <v>aXX79</v>
      </c>
      <c r="BF109" s="305">
        <f t="shared" si="111"/>
        <v>78</v>
      </c>
      <c r="BG109" s="306">
        <f t="shared" si="147"/>
        <v>79</v>
      </c>
      <c r="BH109" s="331">
        <f t="shared" si="112"/>
        <v>0</v>
      </c>
      <c r="BI109" s="331">
        <f t="shared" si="113"/>
        <v>0</v>
      </c>
      <c r="BJ109" s="332">
        <f t="shared" si="114"/>
        <v>0</v>
      </c>
      <c r="BK109" s="330">
        <f t="shared" si="115"/>
        <v>0</v>
      </c>
      <c r="BL109" s="156"/>
      <c r="BM109" s="106"/>
      <c r="BN109" s="87">
        <f t="shared" si="148"/>
        <v>79</v>
      </c>
      <c r="BO109" s="327">
        <f t="shared" si="116"/>
        <v>0</v>
      </c>
      <c r="BP109" s="327">
        <f t="shared" si="117"/>
        <v>0</v>
      </c>
      <c r="BQ109" s="327">
        <f t="shared" si="118"/>
        <v>0</v>
      </c>
      <c r="BR109" s="106"/>
      <c r="BU109" s="106"/>
      <c r="BV109" s="678">
        <f t="shared" si="150"/>
        <v>79</v>
      </c>
      <c r="BW109" s="327">
        <f t="shared" si="151"/>
        <v>0</v>
      </c>
      <c r="BX109" s="327">
        <f t="shared" si="149"/>
        <v>0</v>
      </c>
      <c r="BY109" s="327">
        <f t="shared" si="121"/>
        <v>0</v>
      </c>
      <c r="BZ109" s="106"/>
      <c r="CD109" s="156">
        <f t="shared" si="122"/>
        <v>0</v>
      </c>
      <c r="CE109" s="156">
        <f t="shared" si="123"/>
        <v>0</v>
      </c>
      <c r="CF109" s="156">
        <f t="shared" si="124"/>
        <v>0</v>
      </c>
      <c r="CH109" s="156">
        <f t="shared" si="125"/>
        <v>0</v>
      </c>
      <c r="CI109" s="156">
        <f t="shared" si="126"/>
        <v>0</v>
      </c>
      <c r="CJ109" s="156">
        <f t="shared" si="127"/>
        <v>0</v>
      </c>
      <c r="CL109" s="156">
        <f t="shared" si="128"/>
        <v>0</v>
      </c>
      <c r="CM109" s="156">
        <f t="shared" si="129"/>
        <v>0</v>
      </c>
      <c r="CN109" s="156">
        <f t="shared" si="130"/>
        <v>0</v>
      </c>
      <c r="CP109" s="156">
        <f t="shared" si="131"/>
        <v>0</v>
      </c>
      <c r="CQ109" s="156">
        <f t="shared" si="132"/>
        <v>0</v>
      </c>
      <c r="CR109" s="156">
        <f t="shared" si="133"/>
        <v>0</v>
      </c>
      <c r="CT109" s="156">
        <f t="shared" si="134"/>
        <v>0</v>
      </c>
      <c r="CU109" s="156">
        <f t="shared" si="135"/>
        <v>0</v>
      </c>
      <c r="CV109" s="156">
        <f t="shared" si="136"/>
        <v>0</v>
      </c>
      <c r="CX109" s="156">
        <f t="shared" si="137"/>
        <v>0</v>
      </c>
      <c r="CY109" s="156">
        <f t="shared" si="138"/>
        <v>0</v>
      </c>
      <c r="CZ109" s="156">
        <f t="shared" si="139"/>
        <v>0</v>
      </c>
    </row>
    <row r="110" spans="1:104" ht="22" hidden="1" customHeight="1">
      <c r="A110" s="298">
        <f t="shared" si="140"/>
        <v>0</v>
      </c>
      <c r="C110" s="106" t="str">
        <f t="shared" si="77"/>
        <v>aXX80</v>
      </c>
      <c r="D110" s="305">
        <f t="shared" si="78"/>
        <v>79</v>
      </c>
      <c r="E110" s="306">
        <f t="shared" si="141"/>
        <v>80</v>
      </c>
      <c r="F110" s="331">
        <f t="shared" si="79"/>
        <v>0</v>
      </c>
      <c r="G110" s="331">
        <f t="shared" si="80"/>
        <v>0</v>
      </c>
      <c r="H110" s="332">
        <f t="shared" si="81"/>
        <v>0</v>
      </c>
      <c r="I110" s="330">
        <f t="shared" si="82"/>
        <v>0</v>
      </c>
      <c r="K110" s="106"/>
      <c r="L110" s="106" t="str">
        <f t="shared" si="83"/>
        <v>aXX80</v>
      </c>
      <c r="M110" s="305">
        <f t="shared" si="84"/>
        <v>79</v>
      </c>
      <c r="N110" s="306">
        <f t="shared" si="142"/>
        <v>80</v>
      </c>
      <c r="O110" s="331">
        <f t="shared" si="85"/>
        <v>0</v>
      </c>
      <c r="P110" s="331">
        <f t="shared" si="86"/>
        <v>0</v>
      </c>
      <c r="Q110" s="332">
        <f t="shared" si="87"/>
        <v>0</v>
      </c>
      <c r="R110" s="330">
        <f t="shared" si="88"/>
        <v>0</v>
      </c>
      <c r="S110" s="156"/>
      <c r="T110" s="106"/>
      <c r="U110" s="106" t="str">
        <f t="shared" si="89"/>
        <v>aXX80</v>
      </c>
      <c r="V110" s="305">
        <f t="shared" si="90"/>
        <v>79</v>
      </c>
      <c r="W110" s="306">
        <f t="shared" si="143"/>
        <v>80</v>
      </c>
      <c r="X110" s="331">
        <f t="shared" si="91"/>
        <v>0</v>
      </c>
      <c r="Y110" s="331">
        <f t="shared" si="92"/>
        <v>0</v>
      </c>
      <c r="Z110" s="332">
        <f t="shared" si="93"/>
        <v>0</v>
      </c>
      <c r="AA110" s="330">
        <f t="shared" si="94"/>
        <v>0</v>
      </c>
      <c r="AB110" s="156"/>
      <c r="AC110" s="106"/>
      <c r="AD110" s="156"/>
      <c r="AE110" s="87">
        <f t="shared" si="144"/>
        <v>80</v>
      </c>
      <c r="AF110" s="327">
        <f t="shared" si="95"/>
        <v>0</v>
      </c>
      <c r="AG110" s="327">
        <f t="shared" si="96"/>
        <v>0</v>
      </c>
      <c r="AH110" s="327">
        <f t="shared" si="97"/>
        <v>0</v>
      </c>
      <c r="AK110" s="106"/>
      <c r="AL110" s="106" t="str">
        <f t="shared" si="98"/>
        <v>aXX80</v>
      </c>
      <c r="AM110" s="106"/>
      <c r="AN110" s="305">
        <f t="shared" si="99"/>
        <v>79</v>
      </c>
      <c r="AO110" s="306">
        <f t="shared" si="145"/>
        <v>80</v>
      </c>
      <c r="AP110" s="331">
        <f t="shared" si="100"/>
        <v>0</v>
      </c>
      <c r="AQ110" s="331">
        <f t="shared" si="101"/>
        <v>0</v>
      </c>
      <c r="AR110" s="332">
        <f t="shared" si="102"/>
        <v>0</v>
      </c>
      <c r="AS110" s="330">
        <f t="shared" si="103"/>
        <v>0</v>
      </c>
      <c r="AT110" s="156"/>
      <c r="AU110" s="106"/>
      <c r="AV110" s="106" t="str">
        <f t="shared" si="104"/>
        <v>aXX80</v>
      </c>
      <c r="AW110" s="305">
        <f t="shared" si="105"/>
        <v>79</v>
      </c>
      <c r="AX110" s="306">
        <f t="shared" si="146"/>
        <v>80</v>
      </c>
      <c r="AY110" s="331">
        <f t="shared" si="106"/>
        <v>0</v>
      </c>
      <c r="AZ110" s="331">
        <f t="shared" si="107"/>
        <v>0</v>
      </c>
      <c r="BA110" s="332">
        <f t="shared" si="108"/>
        <v>0</v>
      </c>
      <c r="BB110" s="330">
        <f t="shared" si="109"/>
        <v>0</v>
      </c>
      <c r="BC110" s="156"/>
      <c r="BD110" s="106"/>
      <c r="BE110" s="106" t="str">
        <f t="shared" si="110"/>
        <v>aXX80</v>
      </c>
      <c r="BF110" s="305">
        <f t="shared" si="111"/>
        <v>79</v>
      </c>
      <c r="BG110" s="306">
        <f t="shared" si="147"/>
        <v>80</v>
      </c>
      <c r="BH110" s="331">
        <f t="shared" si="112"/>
        <v>0</v>
      </c>
      <c r="BI110" s="331">
        <f t="shared" si="113"/>
        <v>0</v>
      </c>
      <c r="BJ110" s="332">
        <f t="shared" si="114"/>
        <v>0</v>
      </c>
      <c r="BK110" s="330">
        <f t="shared" si="115"/>
        <v>0</v>
      </c>
      <c r="BL110" s="156"/>
      <c r="BM110" s="106"/>
      <c r="BN110" s="87">
        <f t="shared" si="148"/>
        <v>80</v>
      </c>
      <c r="BO110" s="327">
        <f t="shared" si="116"/>
        <v>0</v>
      </c>
      <c r="BP110" s="327">
        <f t="shared" si="117"/>
        <v>0</v>
      </c>
      <c r="BQ110" s="327">
        <f t="shared" si="118"/>
        <v>0</v>
      </c>
      <c r="BR110" s="106"/>
      <c r="BU110" s="106"/>
      <c r="BV110" s="678">
        <f t="shared" si="150"/>
        <v>80</v>
      </c>
      <c r="BW110" s="327">
        <f t="shared" si="151"/>
        <v>0</v>
      </c>
      <c r="BX110" s="327">
        <f t="shared" si="149"/>
        <v>0</v>
      </c>
      <c r="BY110" s="327">
        <f t="shared" si="121"/>
        <v>0</v>
      </c>
      <c r="BZ110" s="106"/>
      <c r="CD110" s="156">
        <f t="shared" si="122"/>
        <v>0</v>
      </c>
      <c r="CE110" s="156">
        <f t="shared" si="123"/>
        <v>0</v>
      </c>
      <c r="CF110" s="156">
        <f t="shared" si="124"/>
        <v>0</v>
      </c>
      <c r="CH110" s="156">
        <f t="shared" si="125"/>
        <v>0</v>
      </c>
      <c r="CI110" s="156">
        <f t="shared" si="126"/>
        <v>0</v>
      </c>
      <c r="CJ110" s="156">
        <f t="shared" si="127"/>
        <v>0</v>
      </c>
      <c r="CL110" s="156">
        <f t="shared" si="128"/>
        <v>0</v>
      </c>
      <c r="CM110" s="156">
        <f t="shared" si="129"/>
        <v>0</v>
      </c>
      <c r="CN110" s="156">
        <f t="shared" si="130"/>
        <v>0</v>
      </c>
      <c r="CP110" s="156">
        <f t="shared" si="131"/>
        <v>0</v>
      </c>
      <c r="CQ110" s="156">
        <f t="shared" si="132"/>
        <v>0</v>
      </c>
      <c r="CR110" s="156">
        <f t="shared" si="133"/>
        <v>0</v>
      </c>
      <c r="CT110" s="156">
        <f t="shared" si="134"/>
        <v>0</v>
      </c>
      <c r="CU110" s="156">
        <f t="shared" si="135"/>
        <v>0</v>
      </c>
      <c r="CV110" s="156">
        <f t="shared" si="136"/>
        <v>0</v>
      </c>
      <c r="CX110" s="156">
        <f t="shared" si="137"/>
        <v>0</v>
      </c>
      <c r="CY110" s="156">
        <f t="shared" si="138"/>
        <v>0</v>
      </c>
      <c r="CZ110" s="156">
        <f t="shared" si="139"/>
        <v>0</v>
      </c>
    </row>
    <row r="111" spans="1:104" ht="22" hidden="1" customHeight="1">
      <c r="A111" s="298">
        <f t="shared" si="140"/>
        <v>0</v>
      </c>
      <c r="C111" s="106" t="str">
        <f t="shared" ref="C111:C145" si="152">emp1_type&amp;"XX"&amp;E111</f>
        <v>aXX81</v>
      </c>
      <c r="D111" s="305">
        <f t="shared" ref="D111:D142" si="153">IF(ISNA(VLOOKUP($C111,emp1_,RfCol_nuVers,FALSE)),0,VLOOKUP(emp1_type&amp;"xx"&amp;E111,emp1_,RfCol_nuVers,FALSE))</f>
        <v>80</v>
      </c>
      <c r="E111" s="306">
        <f t="shared" si="141"/>
        <v>81</v>
      </c>
      <c r="F111" s="331">
        <f t="shared" ref="F111:F145" si="154">IF(ISNA(VLOOKUP(C111,emp1_,RfCol_Vers,FALSE)),0,VLOOKUP(C111,emp1_,RfCol_Vers,FALSE))</f>
        <v>0</v>
      </c>
      <c r="G111" s="331">
        <f t="shared" ref="G111:G145" si="155">IF(ISNA(VLOOKUP(C111,emp1_,RfCol_int,FALSE)),0,VLOOKUP(C111,emp1_,RfCol_int,FALSE))</f>
        <v>0</v>
      </c>
      <c r="H111" s="332">
        <f t="shared" ref="H111:H145" si="156">IF(ISNA(VLOOKUP(C111,emp1_,RfCol_cap,FALSE)),0,VLOOKUP(C111,emp1_,RfCol_cap,FALSE))</f>
        <v>0</v>
      </c>
      <c r="I111" s="330">
        <f t="shared" ref="I111:I145" si="157">IF(ISNA(VLOOKUP(C111,emp1_,RfCol_solde,FALSE)),0,VLOOKUP(C111,emp1_,RfCol_solde,FALSE))</f>
        <v>0</v>
      </c>
      <c r="K111" s="106"/>
      <c r="L111" s="106" t="str">
        <f t="shared" ref="L111:L145" si="158">emp2_type&amp;"XX"&amp;N111</f>
        <v>aXX81</v>
      </c>
      <c r="M111" s="305">
        <f t="shared" ref="M111:M142" si="159">IF(ISNA(VLOOKUP($C111,emp2_,RfCol_nuVers,FALSE)),0,VLOOKUP(emp2_type&amp;"xx"&amp;N111,emp2_,RfCol_nuVers,FALSE))</f>
        <v>80</v>
      </c>
      <c r="N111" s="306">
        <f t="shared" si="142"/>
        <v>81</v>
      </c>
      <c r="O111" s="331">
        <f t="shared" ref="O111:O145" si="160">IF(ISNA(VLOOKUP(L111,emp2_,RfCol_Vers,FALSE)),0,VLOOKUP(L111,emp2_,RfCol_Vers,FALSE))</f>
        <v>0</v>
      </c>
      <c r="P111" s="331">
        <f t="shared" ref="P111:P145" si="161">IF(ISNA(VLOOKUP(L111,emp2_,RfCol_int,FALSE)),0,VLOOKUP(L111,emp2_,RfCol_int,FALSE))</f>
        <v>0</v>
      </c>
      <c r="Q111" s="332">
        <f t="shared" ref="Q111:Q145" si="162">IF(ISNA(VLOOKUP(L111,emp2_,RfCol_cap,FALSE)),0,VLOOKUP(L111,emp2_,RfCol_cap,FALSE))</f>
        <v>0</v>
      </c>
      <c r="R111" s="330">
        <f t="shared" ref="R111:R145" si="163">IF(ISNA(VLOOKUP(L111,emp2_,RfCol_solde,FALSE)),0,VLOOKUP(L111,emp2_,RfCol_solde,FALSE))</f>
        <v>0</v>
      </c>
      <c r="S111" s="156"/>
      <c r="T111" s="106"/>
      <c r="U111" s="106" t="str">
        <f t="shared" ref="U111:U145" si="164">emp3_type&amp;"XX"&amp;W111</f>
        <v>aXX81</v>
      </c>
      <c r="V111" s="305">
        <f t="shared" ref="V111:V142" si="165">IF(ISNA(VLOOKUP($C111,emp3_,RfCol_nuVers,FALSE)),0,VLOOKUP(emp3_type&amp;"xx"&amp;W111,emp3_,RfCol_nuVers,FALSE))</f>
        <v>80</v>
      </c>
      <c r="W111" s="306">
        <f t="shared" si="143"/>
        <v>81</v>
      </c>
      <c r="X111" s="331">
        <f t="shared" ref="X111:X145" si="166">IF(ISNA(VLOOKUP(U111,emp3_,RfCol_Vers,FALSE)),0,VLOOKUP(U111,emp3_,RfCol_Vers,FALSE))</f>
        <v>0</v>
      </c>
      <c r="Y111" s="331">
        <f t="shared" ref="Y111:Y145" si="167">IF(ISNA(VLOOKUP(U111,emp3_,RfCol_int,FALSE)),0,VLOOKUP(U111,emp3_,RfCol_int,FALSE))</f>
        <v>0</v>
      </c>
      <c r="Z111" s="332">
        <f t="shared" ref="Z111:Z145" si="168">IF(ISNA(VLOOKUP(U111,emp3_,RfCol_cap,FALSE)),0,VLOOKUP(U111,emp3_,RfCol_cap,FALSE))</f>
        <v>0</v>
      </c>
      <c r="AA111" s="330">
        <f t="shared" ref="AA111:AA145" si="169">IF(ISNA(VLOOKUP(U111,emp3_,RfCol_solde,FALSE)),0,VLOOKUP(U111,emp3_,RfCol_solde,FALSE))</f>
        <v>0</v>
      </c>
      <c r="AB111" s="156"/>
      <c r="AC111" s="106"/>
      <c r="AD111" s="156"/>
      <c r="AE111" s="87">
        <f t="shared" si="144"/>
        <v>81</v>
      </c>
      <c r="AF111" s="327">
        <f t="shared" ref="AF111:AF145" si="170">G111+P111+Y111</f>
        <v>0</v>
      </c>
      <c r="AG111" s="327">
        <f t="shared" ref="AG111:AG145" si="171">H111+Q111+Z111</f>
        <v>0</v>
      </c>
      <c r="AH111" s="327">
        <f t="shared" ref="AH111:AH145" si="172">I111+R111+AA111</f>
        <v>0</v>
      </c>
      <c r="AK111" s="106"/>
      <c r="AL111" s="106" t="str">
        <f t="shared" ref="AL111:AL145" si="173">emp4_type&amp;"XX"&amp;AO111</f>
        <v>aXX81</v>
      </c>
      <c r="AM111" s="106"/>
      <c r="AN111" s="305">
        <f t="shared" ref="AN111:AN142" si="174">IF(ISNA(VLOOKUP($C111,emp4_,RfCol_nuVers,FALSE)),0,VLOOKUP(emp4_type&amp;"xx"&amp;AO111,emp4_,RfCol_nuVers,FALSE))</f>
        <v>80</v>
      </c>
      <c r="AO111" s="306">
        <f t="shared" si="145"/>
        <v>81</v>
      </c>
      <c r="AP111" s="331">
        <f t="shared" ref="AP111:AP145" si="175">IF(ISNA(VLOOKUP(AL111,emp4_,RfCol_Vers,FALSE)),0,VLOOKUP(AL111,emp4_,RfCol_Vers,FALSE))</f>
        <v>0</v>
      </c>
      <c r="AQ111" s="331">
        <f t="shared" ref="AQ111:AQ145" si="176">IF(ISNA(VLOOKUP(AL111,emp4_,RfCol_int,FALSE)),0,VLOOKUP(AL111,emp4_,RfCol_int,FALSE))</f>
        <v>0</v>
      </c>
      <c r="AR111" s="332">
        <f t="shared" ref="AR111:AR145" si="177">IF(ISNA(VLOOKUP(AL111,emp4_,RfCol_cap,FALSE)),0,VLOOKUP(AL111,emp4_,RfCol_cap,FALSE))</f>
        <v>0</v>
      </c>
      <c r="AS111" s="330">
        <f t="shared" ref="AS111:AS145" si="178">IF(ISNA(VLOOKUP(AL111,emp4_,RfCol_solde,FALSE)),0,VLOOKUP(AL111,emp4_,RfCol_solde,FALSE))</f>
        <v>0</v>
      </c>
      <c r="AT111" s="156"/>
      <c r="AU111" s="106"/>
      <c r="AV111" s="106" t="str">
        <f t="shared" ref="AV111:AV145" si="179">emp5_type&amp;"XX"&amp;AX111</f>
        <v>aXX81</v>
      </c>
      <c r="AW111" s="305">
        <f t="shared" ref="AW111:AW142" si="180">IF(ISNA(VLOOKUP($C111,emp5_,RfCol_nuVers,FALSE)),0,VLOOKUP(emp5_type&amp;"xx"&amp;AX111,emp5_,RfCol_nuVers,FALSE))</f>
        <v>80</v>
      </c>
      <c r="AX111" s="306">
        <f t="shared" si="146"/>
        <v>81</v>
      </c>
      <c r="AY111" s="331">
        <f t="shared" ref="AY111:AY145" si="181">IF(ISNA(VLOOKUP(AV111,emp5_,RfCol_Vers,FALSE)),0,VLOOKUP(AV111,emp5_,RfCol_Vers,FALSE))</f>
        <v>0</v>
      </c>
      <c r="AZ111" s="331">
        <f t="shared" ref="AZ111:AZ145" si="182">IF(ISNA(VLOOKUP(AV111,emp5_,RfCol_int,FALSE)),0,VLOOKUP(AV111,emp5_,RfCol_int,FALSE))</f>
        <v>0</v>
      </c>
      <c r="BA111" s="332">
        <f t="shared" ref="BA111:BA145" si="183">IF(ISNA(VLOOKUP(AV111,emp5_,RfCol_cap,FALSE)),0,VLOOKUP(AV111,emp5_,RfCol_cap,FALSE))</f>
        <v>0</v>
      </c>
      <c r="BB111" s="330">
        <f t="shared" ref="BB111:BB145" si="184">IF(ISNA(VLOOKUP(AV111,emp5_,RfCol_solde,FALSE)),0,VLOOKUP(AV111,emp5_,RfCol_solde,FALSE))</f>
        <v>0</v>
      </c>
      <c r="BC111" s="156"/>
      <c r="BD111" s="106"/>
      <c r="BE111" s="106" t="str">
        <f t="shared" ref="BE111:BE145" si="185">emp6_type&amp;"XX"&amp;BG111</f>
        <v>aXX81</v>
      </c>
      <c r="BF111" s="305">
        <f t="shared" ref="BF111:BF142" si="186">IF(ISNA(VLOOKUP($C111,emp6_,RfCol_nuVers,FALSE)),0,VLOOKUP(emp6_type&amp;"xx"&amp;BG111,emp6_,RfCol_nuVers,FALSE))</f>
        <v>80</v>
      </c>
      <c r="BG111" s="306">
        <f t="shared" si="147"/>
        <v>81</v>
      </c>
      <c r="BH111" s="331">
        <f t="shared" ref="BH111:BH145" si="187">IF(ISNA(VLOOKUP(BE111,emp6_,RfCol_Vers,FALSE)),0,VLOOKUP(BE111,emp6_,RfCol_Vers,FALSE))</f>
        <v>0</v>
      </c>
      <c r="BI111" s="331">
        <f t="shared" ref="BI111:BI145" si="188">IF(ISNA(VLOOKUP(BE111,emp6_,RfCol_int,FALSE)),0,VLOOKUP(BE111,emp6_,RfCol_int,FALSE))</f>
        <v>0</v>
      </c>
      <c r="BJ111" s="332">
        <f t="shared" ref="BJ111:BJ145" si="189">IF(ISNA(VLOOKUP(BE111,emp6_,RfCol_cap,FALSE)),0,VLOOKUP(BE111,emp6_,RfCol_cap,FALSE))</f>
        <v>0</v>
      </c>
      <c r="BK111" s="330">
        <f t="shared" ref="BK111:BK145" si="190">IF(ISNA(VLOOKUP(BE111,emp6_,RfCol_solde,FALSE)),0,VLOOKUP(BE111,emp6_,RfCol_solde,FALSE))</f>
        <v>0</v>
      </c>
      <c r="BL111" s="156"/>
      <c r="BM111" s="106"/>
      <c r="BN111" s="87">
        <f t="shared" si="148"/>
        <v>81</v>
      </c>
      <c r="BO111" s="327">
        <f t="shared" ref="BO111:BO145" si="191">G111+P111+Y111+AQ111+AZ111+BI111</f>
        <v>0</v>
      </c>
      <c r="BP111" s="327">
        <f t="shared" ref="BP111:BP145" si="192">H111+Q111+Z111+AR111+BA111+BJ111</f>
        <v>0</v>
      </c>
      <c r="BQ111" s="327">
        <f t="shared" ref="BQ111:BQ145" si="193">I111+R111+AA111+AS111+BB111+BK111</f>
        <v>0</v>
      </c>
      <c r="BR111" s="106"/>
      <c r="BU111" s="106"/>
      <c r="BV111" s="678">
        <f t="shared" si="150"/>
        <v>81</v>
      </c>
      <c r="BW111" s="327">
        <f t="shared" si="151"/>
        <v>0</v>
      </c>
      <c r="BX111" s="327">
        <f t="shared" si="149"/>
        <v>0</v>
      </c>
      <c r="BY111" s="327">
        <f t="shared" si="121"/>
        <v>0</v>
      </c>
      <c r="BZ111" s="106"/>
      <c r="CD111" s="156">
        <f t="shared" ref="CD111:CD145" si="194">IF(CD$24&lt;2,G111,0)</f>
        <v>0</v>
      </c>
      <c r="CE111" s="156">
        <f t="shared" ref="CE111:CE145" si="195">IF(CE$24&lt;2,H111,0)</f>
        <v>0</v>
      </c>
      <c r="CF111" s="156">
        <f t="shared" ref="CF111:CF145" si="196">IF(CF$24&lt;2,I111,0)</f>
        <v>0</v>
      </c>
      <c r="CH111" s="156">
        <f t="shared" ref="CH111:CH145" si="197">IF(CH$24&lt;2,P111,0)</f>
        <v>0</v>
      </c>
      <c r="CI111" s="156">
        <f t="shared" ref="CI111:CI145" si="198">IF(CI$24&lt;2,Q111,0)</f>
        <v>0</v>
      </c>
      <c r="CJ111" s="156">
        <f t="shared" ref="CJ111:CJ145" si="199">IF(CJ$24&lt;2,R111,0)</f>
        <v>0</v>
      </c>
      <c r="CL111" s="156">
        <f t="shared" ref="CL111:CL145" si="200">IF(CL$24&lt;2,Y111,0)</f>
        <v>0</v>
      </c>
      <c r="CM111" s="156">
        <f t="shared" ref="CM111:CM145" si="201">IF(CM$24&lt;2,Z111,0)</f>
        <v>0</v>
      </c>
      <c r="CN111" s="156">
        <f t="shared" ref="CN111:CN145" si="202">IF(CN$24&lt;2,AA111,0)</f>
        <v>0</v>
      </c>
      <c r="CP111" s="156">
        <f t="shared" ref="CP111:CP145" si="203">IF(CP$24&lt;2,AQ111,0)</f>
        <v>0</v>
      </c>
      <c r="CQ111" s="156">
        <f t="shared" ref="CQ111:CQ145" si="204">IF(CQ$24&lt;2,AR111,0)</f>
        <v>0</v>
      </c>
      <c r="CR111" s="156">
        <f t="shared" ref="CR111:CR145" si="205">IF(CR$24&lt;2,AS111,0)</f>
        <v>0</v>
      </c>
      <c r="CT111" s="156">
        <f t="shared" ref="CT111:CT145" si="206">IF(CT$24&lt;2,AZ111,0)</f>
        <v>0</v>
      </c>
      <c r="CU111" s="156">
        <f t="shared" ref="CU111:CU145" si="207">IF(CU$24&lt;2,BA111,0)</f>
        <v>0</v>
      </c>
      <c r="CV111" s="156">
        <f t="shared" ref="CV111:CV145" si="208">IF(CV$24&lt;2,BB111,0)</f>
        <v>0</v>
      </c>
      <c r="CX111" s="156">
        <f t="shared" ref="CX111:CX145" si="209">IF(CX$24&lt;2,BI111,0)</f>
        <v>0</v>
      </c>
      <c r="CY111" s="156">
        <f t="shared" ref="CY111:CY145" si="210">IF(CY$24&lt;2,BJ111,0)</f>
        <v>0</v>
      </c>
      <c r="CZ111" s="156">
        <f t="shared" ref="CZ111:CZ145" si="211">IF(CZ$24&lt;2,BK111,0)</f>
        <v>0</v>
      </c>
    </row>
    <row r="112" spans="1:104" ht="22" hidden="1" customHeight="1">
      <c r="A112" s="298">
        <f t="shared" si="140"/>
        <v>0</v>
      </c>
      <c r="C112" s="106" t="str">
        <f t="shared" si="152"/>
        <v>aXX82</v>
      </c>
      <c r="D112" s="305">
        <f t="shared" si="153"/>
        <v>81</v>
      </c>
      <c r="E112" s="306">
        <f t="shared" ref="E112:E145" si="212">E111+1</f>
        <v>82</v>
      </c>
      <c r="F112" s="331">
        <f t="shared" si="154"/>
        <v>0</v>
      </c>
      <c r="G112" s="331">
        <f t="shared" si="155"/>
        <v>0</v>
      </c>
      <c r="H112" s="332">
        <f t="shared" si="156"/>
        <v>0</v>
      </c>
      <c r="I112" s="330">
        <f t="shared" si="157"/>
        <v>0</v>
      </c>
      <c r="K112" s="106"/>
      <c r="L112" s="106" t="str">
        <f t="shared" si="158"/>
        <v>aXX82</v>
      </c>
      <c r="M112" s="305">
        <f t="shared" si="159"/>
        <v>81</v>
      </c>
      <c r="N112" s="306">
        <f t="shared" ref="N112:N145" si="213">N111+1</f>
        <v>82</v>
      </c>
      <c r="O112" s="331">
        <f t="shared" si="160"/>
        <v>0</v>
      </c>
      <c r="P112" s="331">
        <f t="shared" si="161"/>
        <v>0</v>
      </c>
      <c r="Q112" s="332">
        <f t="shared" si="162"/>
        <v>0</v>
      </c>
      <c r="R112" s="330">
        <f t="shared" si="163"/>
        <v>0</v>
      </c>
      <c r="S112" s="156"/>
      <c r="T112" s="106"/>
      <c r="U112" s="106" t="str">
        <f t="shared" si="164"/>
        <v>aXX82</v>
      </c>
      <c r="V112" s="305">
        <f t="shared" si="165"/>
        <v>81</v>
      </c>
      <c r="W112" s="306">
        <f t="shared" ref="W112:W145" si="214">W111+1</f>
        <v>82</v>
      </c>
      <c r="X112" s="331">
        <f t="shared" si="166"/>
        <v>0</v>
      </c>
      <c r="Y112" s="331">
        <f t="shared" si="167"/>
        <v>0</v>
      </c>
      <c r="Z112" s="332">
        <f t="shared" si="168"/>
        <v>0</v>
      </c>
      <c r="AA112" s="330">
        <f t="shared" si="169"/>
        <v>0</v>
      </c>
      <c r="AB112" s="156"/>
      <c r="AC112" s="106"/>
      <c r="AD112" s="156"/>
      <c r="AE112" s="87">
        <f t="shared" ref="AE112:AE145" si="215">AE111+1</f>
        <v>82</v>
      </c>
      <c r="AF112" s="327">
        <f t="shared" si="170"/>
        <v>0</v>
      </c>
      <c r="AG112" s="327">
        <f t="shared" si="171"/>
        <v>0</v>
      </c>
      <c r="AH112" s="327">
        <f t="shared" si="172"/>
        <v>0</v>
      </c>
      <c r="AK112" s="106"/>
      <c r="AL112" s="106" t="str">
        <f t="shared" si="173"/>
        <v>aXX82</v>
      </c>
      <c r="AM112" s="106"/>
      <c r="AN112" s="305">
        <f t="shared" si="174"/>
        <v>81</v>
      </c>
      <c r="AO112" s="306">
        <f t="shared" ref="AO112:AO145" si="216">AO111+1</f>
        <v>82</v>
      </c>
      <c r="AP112" s="331">
        <f t="shared" si="175"/>
        <v>0</v>
      </c>
      <c r="AQ112" s="331">
        <f t="shared" si="176"/>
        <v>0</v>
      </c>
      <c r="AR112" s="332">
        <f t="shared" si="177"/>
        <v>0</v>
      </c>
      <c r="AS112" s="330">
        <f t="shared" si="178"/>
        <v>0</v>
      </c>
      <c r="AT112" s="156"/>
      <c r="AU112" s="106"/>
      <c r="AV112" s="106" t="str">
        <f t="shared" si="179"/>
        <v>aXX82</v>
      </c>
      <c r="AW112" s="305">
        <f t="shared" si="180"/>
        <v>81</v>
      </c>
      <c r="AX112" s="306">
        <f t="shared" ref="AX112:AX145" si="217">AX111+1</f>
        <v>82</v>
      </c>
      <c r="AY112" s="331">
        <f t="shared" si="181"/>
        <v>0</v>
      </c>
      <c r="AZ112" s="331">
        <f t="shared" si="182"/>
        <v>0</v>
      </c>
      <c r="BA112" s="332">
        <f t="shared" si="183"/>
        <v>0</v>
      </c>
      <c r="BB112" s="330">
        <f t="shared" si="184"/>
        <v>0</v>
      </c>
      <c r="BC112" s="156"/>
      <c r="BD112" s="106"/>
      <c r="BE112" s="106" t="str">
        <f t="shared" si="185"/>
        <v>aXX82</v>
      </c>
      <c r="BF112" s="305">
        <f t="shared" si="186"/>
        <v>81</v>
      </c>
      <c r="BG112" s="306">
        <f t="shared" ref="BG112:BG145" si="218">BG111+1</f>
        <v>82</v>
      </c>
      <c r="BH112" s="331">
        <f t="shared" si="187"/>
        <v>0</v>
      </c>
      <c r="BI112" s="331">
        <f t="shared" si="188"/>
        <v>0</v>
      </c>
      <c r="BJ112" s="332">
        <f t="shared" si="189"/>
        <v>0</v>
      </c>
      <c r="BK112" s="330">
        <f t="shared" si="190"/>
        <v>0</v>
      </c>
      <c r="BL112" s="156"/>
      <c r="BM112" s="106"/>
      <c r="BN112" s="87">
        <f t="shared" ref="BN112:BN145" si="219">BN111+1</f>
        <v>82</v>
      </c>
      <c r="BO112" s="327">
        <f t="shared" si="191"/>
        <v>0</v>
      </c>
      <c r="BP112" s="327">
        <f t="shared" si="192"/>
        <v>0</v>
      </c>
      <c r="BQ112" s="327">
        <f t="shared" si="193"/>
        <v>0</v>
      </c>
      <c r="BR112" s="106"/>
      <c r="BU112" s="106"/>
      <c r="BV112" s="678">
        <f t="shared" si="150"/>
        <v>82</v>
      </c>
      <c r="BW112" s="327">
        <f t="shared" si="151"/>
        <v>0</v>
      </c>
      <c r="BX112" s="327">
        <f t="shared" si="149"/>
        <v>0</v>
      </c>
      <c r="BY112" s="327">
        <f t="shared" si="121"/>
        <v>0</v>
      </c>
      <c r="BZ112" s="106"/>
      <c r="CD112" s="156">
        <f t="shared" si="194"/>
        <v>0</v>
      </c>
      <c r="CE112" s="156">
        <f t="shared" si="195"/>
        <v>0</v>
      </c>
      <c r="CF112" s="156">
        <f t="shared" si="196"/>
        <v>0</v>
      </c>
      <c r="CH112" s="156">
        <f t="shared" si="197"/>
        <v>0</v>
      </c>
      <c r="CI112" s="156">
        <f t="shared" si="198"/>
        <v>0</v>
      </c>
      <c r="CJ112" s="156">
        <f t="shared" si="199"/>
        <v>0</v>
      </c>
      <c r="CL112" s="156">
        <f t="shared" si="200"/>
        <v>0</v>
      </c>
      <c r="CM112" s="156">
        <f t="shared" si="201"/>
        <v>0</v>
      </c>
      <c r="CN112" s="156">
        <f t="shared" si="202"/>
        <v>0</v>
      </c>
      <c r="CP112" s="156">
        <f t="shared" si="203"/>
        <v>0</v>
      </c>
      <c r="CQ112" s="156">
        <f t="shared" si="204"/>
        <v>0</v>
      </c>
      <c r="CR112" s="156">
        <f t="shared" si="205"/>
        <v>0</v>
      </c>
      <c r="CT112" s="156">
        <f t="shared" si="206"/>
        <v>0</v>
      </c>
      <c r="CU112" s="156">
        <f t="shared" si="207"/>
        <v>0</v>
      </c>
      <c r="CV112" s="156">
        <f t="shared" si="208"/>
        <v>0</v>
      </c>
      <c r="CX112" s="156">
        <f t="shared" si="209"/>
        <v>0</v>
      </c>
      <c r="CY112" s="156">
        <f t="shared" si="210"/>
        <v>0</v>
      </c>
      <c r="CZ112" s="156">
        <f t="shared" si="211"/>
        <v>0</v>
      </c>
    </row>
    <row r="113" spans="1:104" ht="22" hidden="1" customHeight="1">
      <c r="A113" s="298">
        <f t="shared" si="140"/>
        <v>0</v>
      </c>
      <c r="C113" s="106" t="str">
        <f t="shared" si="152"/>
        <v>aXX83</v>
      </c>
      <c r="D113" s="305">
        <f t="shared" si="153"/>
        <v>82</v>
      </c>
      <c r="E113" s="306">
        <f t="shared" si="212"/>
        <v>83</v>
      </c>
      <c r="F113" s="331">
        <f t="shared" si="154"/>
        <v>0</v>
      </c>
      <c r="G113" s="331">
        <f t="shared" si="155"/>
        <v>0</v>
      </c>
      <c r="H113" s="332">
        <f t="shared" si="156"/>
        <v>0</v>
      </c>
      <c r="I113" s="330">
        <f t="shared" si="157"/>
        <v>0</v>
      </c>
      <c r="K113" s="106"/>
      <c r="L113" s="106" t="str">
        <f t="shared" si="158"/>
        <v>aXX83</v>
      </c>
      <c r="M113" s="305">
        <f t="shared" si="159"/>
        <v>82</v>
      </c>
      <c r="N113" s="306">
        <f t="shared" si="213"/>
        <v>83</v>
      </c>
      <c r="O113" s="331">
        <f t="shared" si="160"/>
        <v>0</v>
      </c>
      <c r="P113" s="331">
        <f t="shared" si="161"/>
        <v>0</v>
      </c>
      <c r="Q113" s="332">
        <f t="shared" si="162"/>
        <v>0</v>
      </c>
      <c r="R113" s="330">
        <f t="shared" si="163"/>
        <v>0</v>
      </c>
      <c r="S113" s="156"/>
      <c r="T113" s="106"/>
      <c r="U113" s="106" t="str">
        <f t="shared" si="164"/>
        <v>aXX83</v>
      </c>
      <c r="V113" s="305">
        <f t="shared" si="165"/>
        <v>82</v>
      </c>
      <c r="W113" s="306">
        <f t="shared" si="214"/>
        <v>83</v>
      </c>
      <c r="X113" s="331">
        <f t="shared" si="166"/>
        <v>0</v>
      </c>
      <c r="Y113" s="331">
        <f t="shared" si="167"/>
        <v>0</v>
      </c>
      <c r="Z113" s="332">
        <f t="shared" si="168"/>
        <v>0</v>
      </c>
      <c r="AA113" s="330">
        <f t="shared" si="169"/>
        <v>0</v>
      </c>
      <c r="AB113" s="156"/>
      <c r="AC113" s="106"/>
      <c r="AD113" s="156"/>
      <c r="AE113" s="87">
        <f t="shared" si="215"/>
        <v>83</v>
      </c>
      <c r="AF113" s="327">
        <f t="shared" si="170"/>
        <v>0</v>
      </c>
      <c r="AG113" s="327">
        <f t="shared" si="171"/>
        <v>0</v>
      </c>
      <c r="AH113" s="327">
        <f t="shared" si="172"/>
        <v>0</v>
      </c>
      <c r="AK113" s="106"/>
      <c r="AL113" s="106" t="str">
        <f t="shared" si="173"/>
        <v>aXX83</v>
      </c>
      <c r="AM113" s="106"/>
      <c r="AN113" s="305">
        <f t="shared" si="174"/>
        <v>82</v>
      </c>
      <c r="AO113" s="306">
        <f t="shared" si="216"/>
        <v>83</v>
      </c>
      <c r="AP113" s="331">
        <f t="shared" si="175"/>
        <v>0</v>
      </c>
      <c r="AQ113" s="331">
        <f t="shared" si="176"/>
        <v>0</v>
      </c>
      <c r="AR113" s="332">
        <f t="shared" si="177"/>
        <v>0</v>
      </c>
      <c r="AS113" s="330">
        <f t="shared" si="178"/>
        <v>0</v>
      </c>
      <c r="AT113" s="156"/>
      <c r="AU113" s="106"/>
      <c r="AV113" s="106" t="str">
        <f t="shared" si="179"/>
        <v>aXX83</v>
      </c>
      <c r="AW113" s="305">
        <f t="shared" si="180"/>
        <v>82</v>
      </c>
      <c r="AX113" s="306">
        <f t="shared" si="217"/>
        <v>83</v>
      </c>
      <c r="AY113" s="331">
        <f t="shared" si="181"/>
        <v>0</v>
      </c>
      <c r="AZ113" s="331">
        <f t="shared" si="182"/>
        <v>0</v>
      </c>
      <c r="BA113" s="332">
        <f t="shared" si="183"/>
        <v>0</v>
      </c>
      <c r="BB113" s="330">
        <f t="shared" si="184"/>
        <v>0</v>
      </c>
      <c r="BC113" s="156"/>
      <c r="BD113" s="106"/>
      <c r="BE113" s="106" t="str">
        <f t="shared" si="185"/>
        <v>aXX83</v>
      </c>
      <c r="BF113" s="305">
        <f t="shared" si="186"/>
        <v>82</v>
      </c>
      <c r="BG113" s="306">
        <f t="shared" si="218"/>
        <v>83</v>
      </c>
      <c r="BH113" s="331">
        <f t="shared" si="187"/>
        <v>0</v>
      </c>
      <c r="BI113" s="331">
        <f t="shared" si="188"/>
        <v>0</v>
      </c>
      <c r="BJ113" s="332">
        <f t="shared" si="189"/>
        <v>0</v>
      </c>
      <c r="BK113" s="330">
        <f t="shared" si="190"/>
        <v>0</v>
      </c>
      <c r="BL113" s="156"/>
      <c r="BM113" s="106"/>
      <c r="BN113" s="87">
        <f t="shared" si="219"/>
        <v>83</v>
      </c>
      <c r="BO113" s="327">
        <f t="shared" si="191"/>
        <v>0</v>
      </c>
      <c r="BP113" s="327">
        <f t="shared" si="192"/>
        <v>0</v>
      </c>
      <c r="BQ113" s="327">
        <f t="shared" si="193"/>
        <v>0</v>
      </c>
      <c r="BR113" s="106"/>
      <c r="BU113" s="106"/>
      <c r="BV113" s="678">
        <f t="shared" si="150"/>
        <v>83</v>
      </c>
      <c r="BW113" s="327">
        <f t="shared" si="151"/>
        <v>0</v>
      </c>
      <c r="BX113" s="327">
        <f t="shared" si="149"/>
        <v>0</v>
      </c>
      <c r="BY113" s="327">
        <f t="shared" si="121"/>
        <v>0</v>
      </c>
      <c r="BZ113" s="106"/>
      <c r="CD113" s="156">
        <f t="shared" si="194"/>
        <v>0</v>
      </c>
      <c r="CE113" s="156">
        <f t="shared" si="195"/>
        <v>0</v>
      </c>
      <c r="CF113" s="156">
        <f t="shared" si="196"/>
        <v>0</v>
      </c>
      <c r="CH113" s="156">
        <f t="shared" si="197"/>
        <v>0</v>
      </c>
      <c r="CI113" s="156">
        <f t="shared" si="198"/>
        <v>0</v>
      </c>
      <c r="CJ113" s="156">
        <f t="shared" si="199"/>
        <v>0</v>
      </c>
      <c r="CL113" s="156">
        <f t="shared" si="200"/>
        <v>0</v>
      </c>
      <c r="CM113" s="156">
        <f t="shared" si="201"/>
        <v>0</v>
      </c>
      <c r="CN113" s="156">
        <f t="shared" si="202"/>
        <v>0</v>
      </c>
      <c r="CP113" s="156">
        <f t="shared" si="203"/>
        <v>0</v>
      </c>
      <c r="CQ113" s="156">
        <f t="shared" si="204"/>
        <v>0</v>
      </c>
      <c r="CR113" s="156">
        <f t="shared" si="205"/>
        <v>0</v>
      </c>
      <c r="CT113" s="156">
        <f t="shared" si="206"/>
        <v>0</v>
      </c>
      <c r="CU113" s="156">
        <f t="shared" si="207"/>
        <v>0</v>
      </c>
      <c r="CV113" s="156">
        <f t="shared" si="208"/>
        <v>0</v>
      </c>
      <c r="CX113" s="156">
        <f t="shared" si="209"/>
        <v>0</v>
      </c>
      <c r="CY113" s="156">
        <f t="shared" si="210"/>
        <v>0</v>
      </c>
      <c r="CZ113" s="156">
        <f t="shared" si="211"/>
        <v>0</v>
      </c>
    </row>
    <row r="114" spans="1:104" ht="22" hidden="1" customHeight="1">
      <c r="A114" s="298">
        <f t="shared" si="140"/>
        <v>0</v>
      </c>
      <c r="C114" s="106" t="str">
        <f t="shared" si="152"/>
        <v>aXX84</v>
      </c>
      <c r="D114" s="305">
        <f t="shared" si="153"/>
        <v>83</v>
      </c>
      <c r="E114" s="306">
        <f t="shared" si="212"/>
        <v>84</v>
      </c>
      <c r="F114" s="331">
        <f t="shared" si="154"/>
        <v>0</v>
      </c>
      <c r="G114" s="331">
        <f t="shared" si="155"/>
        <v>0</v>
      </c>
      <c r="H114" s="332">
        <f t="shared" si="156"/>
        <v>0</v>
      </c>
      <c r="I114" s="330">
        <f t="shared" si="157"/>
        <v>0</v>
      </c>
      <c r="K114" s="106"/>
      <c r="L114" s="106" t="str">
        <f t="shared" si="158"/>
        <v>aXX84</v>
      </c>
      <c r="M114" s="305">
        <f t="shared" si="159"/>
        <v>83</v>
      </c>
      <c r="N114" s="306">
        <f t="shared" si="213"/>
        <v>84</v>
      </c>
      <c r="O114" s="331">
        <f t="shared" si="160"/>
        <v>0</v>
      </c>
      <c r="P114" s="331">
        <f t="shared" si="161"/>
        <v>0</v>
      </c>
      <c r="Q114" s="332">
        <f t="shared" si="162"/>
        <v>0</v>
      </c>
      <c r="R114" s="330">
        <f t="shared" si="163"/>
        <v>0</v>
      </c>
      <c r="S114" s="156"/>
      <c r="T114" s="106"/>
      <c r="U114" s="106" t="str">
        <f t="shared" si="164"/>
        <v>aXX84</v>
      </c>
      <c r="V114" s="305">
        <f t="shared" si="165"/>
        <v>83</v>
      </c>
      <c r="W114" s="306">
        <f t="shared" si="214"/>
        <v>84</v>
      </c>
      <c r="X114" s="331">
        <f t="shared" si="166"/>
        <v>0</v>
      </c>
      <c r="Y114" s="331">
        <f t="shared" si="167"/>
        <v>0</v>
      </c>
      <c r="Z114" s="332">
        <f t="shared" si="168"/>
        <v>0</v>
      </c>
      <c r="AA114" s="330">
        <f t="shared" si="169"/>
        <v>0</v>
      </c>
      <c r="AB114" s="156"/>
      <c r="AC114" s="106"/>
      <c r="AD114" s="156"/>
      <c r="AE114" s="87">
        <f t="shared" si="215"/>
        <v>84</v>
      </c>
      <c r="AF114" s="327">
        <f t="shared" si="170"/>
        <v>0</v>
      </c>
      <c r="AG114" s="327">
        <f t="shared" si="171"/>
        <v>0</v>
      </c>
      <c r="AH114" s="327">
        <f t="shared" si="172"/>
        <v>0</v>
      </c>
      <c r="AK114" s="106"/>
      <c r="AL114" s="106" t="str">
        <f t="shared" si="173"/>
        <v>aXX84</v>
      </c>
      <c r="AM114" s="106"/>
      <c r="AN114" s="305">
        <f t="shared" si="174"/>
        <v>83</v>
      </c>
      <c r="AO114" s="306">
        <f t="shared" si="216"/>
        <v>84</v>
      </c>
      <c r="AP114" s="331">
        <f t="shared" si="175"/>
        <v>0</v>
      </c>
      <c r="AQ114" s="331">
        <f t="shared" si="176"/>
        <v>0</v>
      </c>
      <c r="AR114" s="332">
        <f t="shared" si="177"/>
        <v>0</v>
      </c>
      <c r="AS114" s="330">
        <f t="shared" si="178"/>
        <v>0</v>
      </c>
      <c r="AT114" s="156"/>
      <c r="AU114" s="106"/>
      <c r="AV114" s="106" t="str">
        <f t="shared" si="179"/>
        <v>aXX84</v>
      </c>
      <c r="AW114" s="305">
        <f t="shared" si="180"/>
        <v>83</v>
      </c>
      <c r="AX114" s="306">
        <f t="shared" si="217"/>
        <v>84</v>
      </c>
      <c r="AY114" s="331">
        <f t="shared" si="181"/>
        <v>0</v>
      </c>
      <c r="AZ114" s="331">
        <f t="shared" si="182"/>
        <v>0</v>
      </c>
      <c r="BA114" s="332">
        <f t="shared" si="183"/>
        <v>0</v>
      </c>
      <c r="BB114" s="330">
        <f t="shared" si="184"/>
        <v>0</v>
      </c>
      <c r="BC114" s="156"/>
      <c r="BD114" s="106"/>
      <c r="BE114" s="106" t="str">
        <f t="shared" si="185"/>
        <v>aXX84</v>
      </c>
      <c r="BF114" s="305">
        <f t="shared" si="186"/>
        <v>83</v>
      </c>
      <c r="BG114" s="306">
        <f t="shared" si="218"/>
        <v>84</v>
      </c>
      <c r="BH114" s="331">
        <f t="shared" si="187"/>
        <v>0</v>
      </c>
      <c r="BI114" s="331">
        <f t="shared" si="188"/>
        <v>0</v>
      </c>
      <c r="BJ114" s="332">
        <f t="shared" si="189"/>
        <v>0</v>
      </c>
      <c r="BK114" s="330">
        <f t="shared" si="190"/>
        <v>0</v>
      </c>
      <c r="BL114" s="156"/>
      <c r="BM114" s="106"/>
      <c r="BN114" s="87">
        <f t="shared" si="219"/>
        <v>84</v>
      </c>
      <c r="BO114" s="327">
        <f t="shared" si="191"/>
        <v>0</v>
      </c>
      <c r="BP114" s="327">
        <f t="shared" si="192"/>
        <v>0</v>
      </c>
      <c r="BQ114" s="327">
        <f t="shared" si="193"/>
        <v>0</v>
      </c>
      <c r="BR114" s="106"/>
      <c r="BU114" s="106"/>
      <c r="BV114" s="678">
        <f t="shared" si="150"/>
        <v>84</v>
      </c>
      <c r="BW114" s="327">
        <f t="shared" si="151"/>
        <v>0</v>
      </c>
      <c r="BX114" s="327">
        <f t="shared" si="149"/>
        <v>0</v>
      </c>
      <c r="BY114" s="327">
        <f t="shared" si="121"/>
        <v>0</v>
      </c>
      <c r="BZ114" s="106"/>
      <c r="CD114" s="156">
        <f t="shared" si="194"/>
        <v>0</v>
      </c>
      <c r="CE114" s="156">
        <f t="shared" si="195"/>
        <v>0</v>
      </c>
      <c r="CF114" s="156">
        <f t="shared" si="196"/>
        <v>0</v>
      </c>
      <c r="CH114" s="156">
        <f t="shared" si="197"/>
        <v>0</v>
      </c>
      <c r="CI114" s="156">
        <f t="shared" si="198"/>
        <v>0</v>
      </c>
      <c r="CJ114" s="156">
        <f t="shared" si="199"/>
        <v>0</v>
      </c>
      <c r="CL114" s="156">
        <f t="shared" si="200"/>
        <v>0</v>
      </c>
      <c r="CM114" s="156">
        <f t="shared" si="201"/>
        <v>0</v>
      </c>
      <c r="CN114" s="156">
        <f t="shared" si="202"/>
        <v>0</v>
      </c>
      <c r="CP114" s="156">
        <f t="shared" si="203"/>
        <v>0</v>
      </c>
      <c r="CQ114" s="156">
        <f t="shared" si="204"/>
        <v>0</v>
      </c>
      <c r="CR114" s="156">
        <f t="shared" si="205"/>
        <v>0</v>
      </c>
      <c r="CT114" s="156">
        <f t="shared" si="206"/>
        <v>0</v>
      </c>
      <c r="CU114" s="156">
        <f t="shared" si="207"/>
        <v>0</v>
      </c>
      <c r="CV114" s="156">
        <f t="shared" si="208"/>
        <v>0</v>
      </c>
      <c r="CX114" s="156">
        <f t="shared" si="209"/>
        <v>0</v>
      </c>
      <c r="CY114" s="156">
        <f t="shared" si="210"/>
        <v>0</v>
      </c>
      <c r="CZ114" s="156">
        <f t="shared" si="211"/>
        <v>0</v>
      </c>
    </row>
    <row r="115" spans="1:104" ht="22" hidden="1" customHeight="1">
      <c r="A115" s="392">
        <v>0</v>
      </c>
      <c r="C115" s="106" t="str">
        <f t="shared" si="152"/>
        <v>aXX85</v>
      </c>
      <c r="D115" s="305">
        <f t="shared" si="153"/>
        <v>84</v>
      </c>
      <c r="E115" s="306">
        <f t="shared" si="212"/>
        <v>85</v>
      </c>
      <c r="F115" s="331">
        <f t="shared" si="154"/>
        <v>0</v>
      </c>
      <c r="G115" s="331">
        <f t="shared" si="155"/>
        <v>0</v>
      </c>
      <c r="H115" s="332">
        <f t="shared" si="156"/>
        <v>0</v>
      </c>
      <c r="I115" s="330">
        <f t="shared" si="157"/>
        <v>0</v>
      </c>
      <c r="K115" s="106"/>
      <c r="L115" s="106" t="str">
        <f t="shared" si="158"/>
        <v>aXX85</v>
      </c>
      <c r="M115" s="305">
        <f t="shared" si="159"/>
        <v>84</v>
      </c>
      <c r="N115" s="306">
        <f t="shared" si="213"/>
        <v>85</v>
      </c>
      <c r="O115" s="331">
        <f t="shared" si="160"/>
        <v>0</v>
      </c>
      <c r="P115" s="331">
        <f t="shared" si="161"/>
        <v>0</v>
      </c>
      <c r="Q115" s="332">
        <f t="shared" si="162"/>
        <v>0</v>
      </c>
      <c r="R115" s="330">
        <f t="shared" si="163"/>
        <v>0</v>
      </c>
      <c r="S115" s="156"/>
      <c r="T115" s="106"/>
      <c r="U115" s="106" t="str">
        <f t="shared" si="164"/>
        <v>aXX85</v>
      </c>
      <c r="V115" s="305">
        <f t="shared" si="165"/>
        <v>84</v>
      </c>
      <c r="W115" s="306">
        <f t="shared" si="214"/>
        <v>85</v>
      </c>
      <c r="X115" s="331">
        <f t="shared" si="166"/>
        <v>0</v>
      </c>
      <c r="Y115" s="331">
        <f t="shared" si="167"/>
        <v>0</v>
      </c>
      <c r="Z115" s="332">
        <f t="shared" si="168"/>
        <v>0</v>
      </c>
      <c r="AA115" s="330">
        <f t="shared" si="169"/>
        <v>0</v>
      </c>
      <c r="AB115" s="156"/>
      <c r="AC115" s="106"/>
      <c r="AD115" s="156"/>
      <c r="AE115" s="87">
        <f t="shared" si="215"/>
        <v>85</v>
      </c>
      <c r="AF115" s="327">
        <f t="shared" si="170"/>
        <v>0</v>
      </c>
      <c r="AG115" s="327">
        <f t="shared" si="171"/>
        <v>0</v>
      </c>
      <c r="AH115" s="327">
        <f t="shared" si="172"/>
        <v>0</v>
      </c>
      <c r="AK115" s="106"/>
      <c r="AL115" s="106" t="str">
        <f t="shared" si="173"/>
        <v>aXX85</v>
      </c>
      <c r="AM115" s="106"/>
      <c r="AN115" s="305">
        <f t="shared" si="174"/>
        <v>84</v>
      </c>
      <c r="AO115" s="306">
        <f t="shared" si="216"/>
        <v>85</v>
      </c>
      <c r="AP115" s="331">
        <f t="shared" si="175"/>
        <v>0</v>
      </c>
      <c r="AQ115" s="331">
        <f t="shared" si="176"/>
        <v>0</v>
      </c>
      <c r="AR115" s="332">
        <f t="shared" si="177"/>
        <v>0</v>
      </c>
      <c r="AS115" s="330">
        <f t="shared" si="178"/>
        <v>0</v>
      </c>
      <c r="AT115" s="156"/>
      <c r="AU115" s="106"/>
      <c r="AV115" s="106" t="str">
        <f t="shared" si="179"/>
        <v>aXX85</v>
      </c>
      <c r="AW115" s="305">
        <f t="shared" si="180"/>
        <v>84</v>
      </c>
      <c r="AX115" s="306">
        <f t="shared" si="217"/>
        <v>85</v>
      </c>
      <c r="AY115" s="331">
        <f t="shared" si="181"/>
        <v>0</v>
      </c>
      <c r="AZ115" s="331">
        <f t="shared" si="182"/>
        <v>0</v>
      </c>
      <c r="BA115" s="332">
        <f t="shared" si="183"/>
        <v>0</v>
      </c>
      <c r="BB115" s="330">
        <f t="shared" si="184"/>
        <v>0</v>
      </c>
      <c r="BC115" s="156"/>
      <c r="BD115" s="106"/>
      <c r="BE115" s="106" t="str">
        <f t="shared" si="185"/>
        <v>aXX85</v>
      </c>
      <c r="BF115" s="305">
        <f t="shared" si="186"/>
        <v>84</v>
      </c>
      <c r="BG115" s="306">
        <f t="shared" si="218"/>
        <v>85</v>
      </c>
      <c r="BH115" s="331">
        <f t="shared" si="187"/>
        <v>0</v>
      </c>
      <c r="BI115" s="331">
        <f t="shared" si="188"/>
        <v>0</v>
      </c>
      <c r="BJ115" s="332">
        <f t="shared" si="189"/>
        <v>0</v>
      </c>
      <c r="BK115" s="330">
        <f t="shared" si="190"/>
        <v>0</v>
      </c>
      <c r="BL115" s="156"/>
      <c r="BM115" s="106"/>
      <c r="BN115" s="87">
        <f t="shared" si="219"/>
        <v>85</v>
      </c>
      <c r="BO115" s="327">
        <f t="shared" si="191"/>
        <v>0</v>
      </c>
      <c r="BP115" s="327">
        <f t="shared" si="192"/>
        <v>0</v>
      </c>
      <c r="BQ115" s="327">
        <f t="shared" si="193"/>
        <v>0</v>
      </c>
      <c r="BR115" s="106"/>
      <c r="BS115" s="371">
        <v>8</v>
      </c>
      <c r="BT115" s="294">
        <f>BS115</f>
        <v>8</v>
      </c>
      <c r="BU115" s="106"/>
      <c r="BV115" s="678">
        <f t="shared" si="150"/>
        <v>85</v>
      </c>
      <c r="BW115" s="327">
        <f t="shared" si="151"/>
        <v>0</v>
      </c>
      <c r="BX115" s="327">
        <f t="shared" si="149"/>
        <v>0</v>
      </c>
      <c r="BY115" s="327">
        <f t="shared" si="121"/>
        <v>0</v>
      </c>
      <c r="BZ115" s="106"/>
      <c r="CD115" s="156">
        <f t="shared" si="194"/>
        <v>0</v>
      </c>
      <c r="CE115" s="156">
        <f t="shared" si="195"/>
        <v>0</v>
      </c>
      <c r="CF115" s="156">
        <f t="shared" si="196"/>
        <v>0</v>
      </c>
      <c r="CH115" s="156">
        <f t="shared" si="197"/>
        <v>0</v>
      </c>
      <c r="CI115" s="156">
        <f t="shared" si="198"/>
        <v>0</v>
      </c>
      <c r="CJ115" s="156">
        <f t="shared" si="199"/>
        <v>0</v>
      </c>
      <c r="CL115" s="156">
        <f t="shared" si="200"/>
        <v>0</v>
      </c>
      <c r="CM115" s="156">
        <f t="shared" si="201"/>
        <v>0</v>
      </c>
      <c r="CN115" s="156">
        <f t="shared" si="202"/>
        <v>0</v>
      </c>
      <c r="CP115" s="156">
        <f t="shared" si="203"/>
        <v>0</v>
      </c>
      <c r="CQ115" s="156">
        <f t="shared" si="204"/>
        <v>0</v>
      </c>
      <c r="CR115" s="156">
        <f t="shared" si="205"/>
        <v>0</v>
      </c>
      <c r="CT115" s="156">
        <f t="shared" si="206"/>
        <v>0</v>
      </c>
      <c r="CU115" s="156">
        <f t="shared" si="207"/>
        <v>0</v>
      </c>
      <c r="CV115" s="156">
        <f t="shared" si="208"/>
        <v>0</v>
      </c>
      <c r="CX115" s="156">
        <f t="shared" si="209"/>
        <v>0</v>
      </c>
      <c r="CY115" s="156">
        <f t="shared" si="210"/>
        <v>0</v>
      </c>
      <c r="CZ115" s="156">
        <f t="shared" si="211"/>
        <v>0</v>
      </c>
    </row>
    <row r="116" spans="1:104" ht="22" hidden="1" customHeight="1">
      <c r="C116" s="106" t="str">
        <f t="shared" si="152"/>
        <v>aXX86</v>
      </c>
      <c r="D116" s="305">
        <f t="shared" si="153"/>
        <v>85</v>
      </c>
      <c r="E116" s="306">
        <f t="shared" si="212"/>
        <v>86</v>
      </c>
      <c r="F116" s="331">
        <f t="shared" si="154"/>
        <v>0</v>
      </c>
      <c r="G116" s="331">
        <f t="shared" si="155"/>
        <v>0</v>
      </c>
      <c r="H116" s="332">
        <f t="shared" si="156"/>
        <v>0</v>
      </c>
      <c r="I116" s="330">
        <f t="shared" si="157"/>
        <v>0</v>
      </c>
      <c r="K116" s="106"/>
      <c r="L116" s="106" t="str">
        <f t="shared" si="158"/>
        <v>aXX86</v>
      </c>
      <c r="M116" s="305">
        <f t="shared" si="159"/>
        <v>85</v>
      </c>
      <c r="N116" s="306">
        <f t="shared" si="213"/>
        <v>86</v>
      </c>
      <c r="O116" s="331">
        <f t="shared" si="160"/>
        <v>0</v>
      </c>
      <c r="P116" s="331">
        <f t="shared" si="161"/>
        <v>0</v>
      </c>
      <c r="Q116" s="332">
        <f t="shared" si="162"/>
        <v>0</v>
      </c>
      <c r="R116" s="330">
        <f t="shared" si="163"/>
        <v>0</v>
      </c>
      <c r="S116" s="156"/>
      <c r="T116" s="106"/>
      <c r="U116" s="106" t="str">
        <f t="shared" si="164"/>
        <v>aXX86</v>
      </c>
      <c r="V116" s="305">
        <f t="shared" si="165"/>
        <v>85</v>
      </c>
      <c r="W116" s="306">
        <f t="shared" si="214"/>
        <v>86</v>
      </c>
      <c r="X116" s="331">
        <f t="shared" si="166"/>
        <v>0</v>
      </c>
      <c r="Y116" s="331">
        <f t="shared" si="167"/>
        <v>0</v>
      </c>
      <c r="Z116" s="332">
        <f t="shared" si="168"/>
        <v>0</v>
      </c>
      <c r="AA116" s="330">
        <f t="shared" si="169"/>
        <v>0</v>
      </c>
      <c r="AB116" s="156"/>
      <c r="AC116" s="106"/>
      <c r="AD116" s="156"/>
      <c r="AE116" s="87">
        <f t="shared" si="215"/>
        <v>86</v>
      </c>
      <c r="AF116" s="327">
        <f t="shared" si="170"/>
        <v>0</v>
      </c>
      <c r="AG116" s="327">
        <f t="shared" si="171"/>
        <v>0</v>
      </c>
      <c r="AH116" s="327">
        <f t="shared" si="172"/>
        <v>0</v>
      </c>
      <c r="AK116" s="106"/>
      <c r="AL116" s="106" t="str">
        <f t="shared" si="173"/>
        <v>aXX86</v>
      </c>
      <c r="AM116" s="106"/>
      <c r="AN116" s="305">
        <f t="shared" si="174"/>
        <v>85</v>
      </c>
      <c r="AO116" s="306">
        <f t="shared" si="216"/>
        <v>86</v>
      </c>
      <c r="AP116" s="331">
        <f t="shared" si="175"/>
        <v>0</v>
      </c>
      <c r="AQ116" s="331">
        <f t="shared" si="176"/>
        <v>0</v>
      </c>
      <c r="AR116" s="332">
        <f t="shared" si="177"/>
        <v>0</v>
      </c>
      <c r="AS116" s="330">
        <f t="shared" si="178"/>
        <v>0</v>
      </c>
      <c r="AT116" s="156"/>
      <c r="AU116" s="106"/>
      <c r="AV116" s="106" t="str">
        <f t="shared" si="179"/>
        <v>aXX86</v>
      </c>
      <c r="AW116" s="305">
        <f t="shared" si="180"/>
        <v>85</v>
      </c>
      <c r="AX116" s="306">
        <f t="shared" si="217"/>
        <v>86</v>
      </c>
      <c r="AY116" s="331">
        <f t="shared" si="181"/>
        <v>0</v>
      </c>
      <c r="AZ116" s="331">
        <f t="shared" si="182"/>
        <v>0</v>
      </c>
      <c r="BA116" s="332">
        <f t="shared" si="183"/>
        <v>0</v>
      </c>
      <c r="BB116" s="330">
        <f t="shared" si="184"/>
        <v>0</v>
      </c>
      <c r="BC116" s="156"/>
      <c r="BD116" s="106"/>
      <c r="BE116" s="106" t="str">
        <f t="shared" si="185"/>
        <v>aXX86</v>
      </c>
      <c r="BF116" s="305">
        <f t="shared" si="186"/>
        <v>85</v>
      </c>
      <c r="BG116" s="306">
        <f t="shared" si="218"/>
        <v>86</v>
      </c>
      <c r="BH116" s="331">
        <f t="shared" si="187"/>
        <v>0</v>
      </c>
      <c r="BI116" s="331">
        <f t="shared" si="188"/>
        <v>0</v>
      </c>
      <c r="BJ116" s="332">
        <f t="shared" si="189"/>
        <v>0</v>
      </c>
      <c r="BK116" s="330">
        <f t="shared" si="190"/>
        <v>0</v>
      </c>
      <c r="BL116" s="156"/>
      <c r="BM116" s="106"/>
      <c r="BN116" s="87">
        <f t="shared" si="219"/>
        <v>86</v>
      </c>
      <c r="BO116" s="327">
        <f t="shared" si="191"/>
        <v>0</v>
      </c>
      <c r="BP116" s="327">
        <f t="shared" si="192"/>
        <v>0</v>
      </c>
      <c r="BQ116" s="327">
        <f t="shared" si="193"/>
        <v>0</v>
      </c>
      <c r="BR116" s="106"/>
      <c r="BU116" s="106"/>
      <c r="BV116" s="678">
        <f t="shared" si="150"/>
        <v>86</v>
      </c>
      <c r="BW116" s="327">
        <f t="shared" si="151"/>
        <v>0</v>
      </c>
      <c r="BX116" s="327">
        <f t="shared" si="149"/>
        <v>0</v>
      </c>
      <c r="BY116" s="327">
        <f t="shared" si="121"/>
        <v>0</v>
      </c>
      <c r="BZ116" s="106"/>
      <c r="CD116" s="156">
        <f t="shared" si="194"/>
        <v>0</v>
      </c>
      <c r="CE116" s="156">
        <f t="shared" si="195"/>
        <v>0</v>
      </c>
      <c r="CF116" s="156">
        <f t="shared" si="196"/>
        <v>0</v>
      </c>
      <c r="CH116" s="156">
        <f t="shared" si="197"/>
        <v>0</v>
      </c>
      <c r="CI116" s="156">
        <f t="shared" si="198"/>
        <v>0</v>
      </c>
      <c r="CJ116" s="156">
        <f t="shared" si="199"/>
        <v>0</v>
      </c>
      <c r="CL116" s="156">
        <f t="shared" si="200"/>
        <v>0</v>
      </c>
      <c r="CM116" s="156">
        <f t="shared" si="201"/>
        <v>0</v>
      </c>
      <c r="CN116" s="156">
        <f t="shared" si="202"/>
        <v>0</v>
      </c>
      <c r="CP116" s="156">
        <f t="shared" si="203"/>
        <v>0</v>
      </c>
      <c r="CQ116" s="156">
        <f t="shared" si="204"/>
        <v>0</v>
      </c>
      <c r="CR116" s="156">
        <f t="shared" si="205"/>
        <v>0</v>
      </c>
      <c r="CT116" s="156">
        <f t="shared" si="206"/>
        <v>0</v>
      </c>
      <c r="CU116" s="156">
        <f t="shared" si="207"/>
        <v>0</v>
      </c>
      <c r="CV116" s="156">
        <f t="shared" si="208"/>
        <v>0</v>
      </c>
      <c r="CX116" s="156">
        <f t="shared" si="209"/>
        <v>0</v>
      </c>
      <c r="CY116" s="156">
        <f t="shared" si="210"/>
        <v>0</v>
      </c>
      <c r="CZ116" s="156">
        <f t="shared" si="211"/>
        <v>0</v>
      </c>
    </row>
    <row r="117" spans="1:104" ht="22" hidden="1" customHeight="1">
      <c r="C117" s="106" t="str">
        <f t="shared" si="152"/>
        <v>aXX87</v>
      </c>
      <c r="D117" s="305">
        <f t="shared" si="153"/>
        <v>86</v>
      </c>
      <c r="E117" s="306">
        <f t="shared" si="212"/>
        <v>87</v>
      </c>
      <c r="F117" s="331">
        <f t="shared" si="154"/>
        <v>0</v>
      </c>
      <c r="G117" s="331">
        <f t="shared" si="155"/>
        <v>0</v>
      </c>
      <c r="H117" s="332">
        <f t="shared" si="156"/>
        <v>0</v>
      </c>
      <c r="I117" s="330">
        <f t="shared" si="157"/>
        <v>0</v>
      </c>
      <c r="K117" s="106"/>
      <c r="L117" s="106" t="str">
        <f t="shared" si="158"/>
        <v>aXX87</v>
      </c>
      <c r="M117" s="305">
        <f t="shared" si="159"/>
        <v>86</v>
      </c>
      <c r="N117" s="306">
        <f t="shared" si="213"/>
        <v>87</v>
      </c>
      <c r="O117" s="331">
        <f t="shared" si="160"/>
        <v>0</v>
      </c>
      <c r="P117" s="331">
        <f t="shared" si="161"/>
        <v>0</v>
      </c>
      <c r="Q117" s="332">
        <f t="shared" si="162"/>
        <v>0</v>
      </c>
      <c r="R117" s="330">
        <f t="shared" si="163"/>
        <v>0</v>
      </c>
      <c r="S117" s="156"/>
      <c r="T117" s="106"/>
      <c r="U117" s="106" t="str">
        <f t="shared" si="164"/>
        <v>aXX87</v>
      </c>
      <c r="V117" s="305">
        <f t="shared" si="165"/>
        <v>86</v>
      </c>
      <c r="W117" s="306">
        <f t="shared" si="214"/>
        <v>87</v>
      </c>
      <c r="X117" s="331">
        <f t="shared" si="166"/>
        <v>0</v>
      </c>
      <c r="Y117" s="331">
        <f t="shared" si="167"/>
        <v>0</v>
      </c>
      <c r="Z117" s="332">
        <f t="shared" si="168"/>
        <v>0</v>
      </c>
      <c r="AA117" s="330">
        <f t="shared" si="169"/>
        <v>0</v>
      </c>
      <c r="AB117" s="156"/>
      <c r="AC117" s="106"/>
      <c r="AD117" s="156"/>
      <c r="AE117" s="87">
        <f t="shared" si="215"/>
        <v>87</v>
      </c>
      <c r="AF117" s="327">
        <f t="shared" si="170"/>
        <v>0</v>
      </c>
      <c r="AG117" s="327">
        <f t="shared" si="171"/>
        <v>0</v>
      </c>
      <c r="AH117" s="327">
        <f t="shared" si="172"/>
        <v>0</v>
      </c>
      <c r="AK117" s="106"/>
      <c r="AL117" s="106" t="str">
        <f t="shared" si="173"/>
        <v>aXX87</v>
      </c>
      <c r="AM117" s="106"/>
      <c r="AN117" s="305">
        <f t="shared" si="174"/>
        <v>86</v>
      </c>
      <c r="AO117" s="306">
        <f t="shared" si="216"/>
        <v>87</v>
      </c>
      <c r="AP117" s="331">
        <f t="shared" si="175"/>
        <v>0</v>
      </c>
      <c r="AQ117" s="331">
        <f t="shared" si="176"/>
        <v>0</v>
      </c>
      <c r="AR117" s="332">
        <f t="shared" si="177"/>
        <v>0</v>
      </c>
      <c r="AS117" s="330">
        <f t="shared" si="178"/>
        <v>0</v>
      </c>
      <c r="AT117" s="156"/>
      <c r="AU117" s="106"/>
      <c r="AV117" s="106" t="str">
        <f t="shared" si="179"/>
        <v>aXX87</v>
      </c>
      <c r="AW117" s="305">
        <f t="shared" si="180"/>
        <v>86</v>
      </c>
      <c r="AX117" s="306">
        <f t="shared" si="217"/>
        <v>87</v>
      </c>
      <c r="AY117" s="331">
        <f t="shared" si="181"/>
        <v>0</v>
      </c>
      <c r="AZ117" s="331">
        <f t="shared" si="182"/>
        <v>0</v>
      </c>
      <c r="BA117" s="332">
        <f t="shared" si="183"/>
        <v>0</v>
      </c>
      <c r="BB117" s="330">
        <f t="shared" si="184"/>
        <v>0</v>
      </c>
      <c r="BC117" s="156"/>
      <c r="BD117" s="106"/>
      <c r="BE117" s="106" t="str">
        <f t="shared" si="185"/>
        <v>aXX87</v>
      </c>
      <c r="BF117" s="305">
        <f t="shared" si="186"/>
        <v>86</v>
      </c>
      <c r="BG117" s="306">
        <f t="shared" si="218"/>
        <v>87</v>
      </c>
      <c r="BH117" s="331">
        <f t="shared" si="187"/>
        <v>0</v>
      </c>
      <c r="BI117" s="331">
        <f t="shared" si="188"/>
        <v>0</v>
      </c>
      <c r="BJ117" s="332">
        <f t="shared" si="189"/>
        <v>0</v>
      </c>
      <c r="BK117" s="330">
        <f t="shared" si="190"/>
        <v>0</v>
      </c>
      <c r="BL117" s="156"/>
      <c r="BM117" s="106"/>
      <c r="BN117" s="87">
        <f t="shared" si="219"/>
        <v>87</v>
      </c>
      <c r="BO117" s="327">
        <f t="shared" si="191"/>
        <v>0</v>
      </c>
      <c r="BP117" s="327">
        <f t="shared" si="192"/>
        <v>0</v>
      </c>
      <c r="BQ117" s="327">
        <f t="shared" si="193"/>
        <v>0</v>
      </c>
      <c r="BR117" s="106"/>
      <c r="BU117" s="106"/>
      <c r="BV117" s="678">
        <f t="shared" si="150"/>
        <v>87</v>
      </c>
      <c r="BW117" s="327">
        <f t="shared" si="151"/>
        <v>0</v>
      </c>
      <c r="BX117" s="327">
        <f t="shared" si="149"/>
        <v>0</v>
      </c>
      <c r="BY117" s="327">
        <f t="shared" si="121"/>
        <v>0</v>
      </c>
      <c r="BZ117" s="106"/>
      <c r="CD117" s="156">
        <f t="shared" si="194"/>
        <v>0</v>
      </c>
      <c r="CE117" s="156">
        <f t="shared" si="195"/>
        <v>0</v>
      </c>
      <c r="CF117" s="156">
        <f t="shared" si="196"/>
        <v>0</v>
      </c>
      <c r="CH117" s="156">
        <f t="shared" si="197"/>
        <v>0</v>
      </c>
      <c r="CI117" s="156">
        <f t="shared" si="198"/>
        <v>0</v>
      </c>
      <c r="CJ117" s="156">
        <f t="shared" si="199"/>
        <v>0</v>
      </c>
      <c r="CL117" s="156">
        <f t="shared" si="200"/>
        <v>0</v>
      </c>
      <c r="CM117" s="156">
        <f t="shared" si="201"/>
        <v>0</v>
      </c>
      <c r="CN117" s="156">
        <f t="shared" si="202"/>
        <v>0</v>
      </c>
      <c r="CP117" s="156">
        <f t="shared" si="203"/>
        <v>0</v>
      </c>
      <c r="CQ117" s="156">
        <f t="shared" si="204"/>
        <v>0</v>
      </c>
      <c r="CR117" s="156">
        <f t="shared" si="205"/>
        <v>0</v>
      </c>
      <c r="CT117" s="156">
        <f t="shared" si="206"/>
        <v>0</v>
      </c>
      <c r="CU117" s="156">
        <f t="shared" si="207"/>
        <v>0</v>
      </c>
      <c r="CV117" s="156">
        <f t="shared" si="208"/>
        <v>0</v>
      </c>
      <c r="CX117" s="156">
        <f t="shared" si="209"/>
        <v>0</v>
      </c>
      <c r="CY117" s="156">
        <f t="shared" si="210"/>
        <v>0</v>
      </c>
      <c r="CZ117" s="156">
        <f t="shared" si="211"/>
        <v>0</v>
      </c>
    </row>
    <row r="118" spans="1:104" ht="22" hidden="1" customHeight="1">
      <c r="C118" s="106" t="str">
        <f t="shared" si="152"/>
        <v>aXX88</v>
      </c>
      <c r="D118" s="305">
        <f t="shared" si="153"/>
        <v>87</v>
      </c>
      <c r="E118" s="306">
        <f t="shared" si="212"/>
        <v>88</v>
      </c>
      <c r="F118" s="331">
        <f t="shared" si="154"/>
        <v>0</v>
      </c>
      <c r="G118" s="331">
        <f t="shared" si="155"/>
        <v>0</v>
      </c>
      <c r="H118" s="332">
        <f t="shared" si="156"/>
        <v>0</v>
      </c>
      <c r="I118" s="330">
        <f t="shared" si="157"/>
        <v>0</v>
      </c>
      <c r="K118" s="106"/>
      <c r="L118" s="106" t="str">
        <f t="shared" si="158"/>
        <v>aXX88</v>
      </c>
      <c r="M118" s="305">
        <f t="shared" si="159"/>
        <v>87</v>
      </c>
      <c r="N118" s="306">
        <f t="shared" si="213"/>
        <v>88</v>
      </c>
      <c r="O118" s="331">
        <f t="shared" si="160"/>
        <v>0</v>
      </c>
      <c r="P118" s="331">
        <f t="shared" si="161"/>
        <v>0</v>
      </c>
      <c r="Q118" s="332">
        <f t="shared" si="162"/>
        <v>0</v>
      </c>
      <c r="R118" s="330">
        <f t="shared" si="163"/>
        <v>0</v>
      </c>
      <c r="S118" s="156"/>
      <c r="T118" s="106"/>
      <c r="U118" s="106" t="str">
        <f t="shared" si="164"/>
        <v>aXX88</v>
      </c>
      <c r="V118" s="305">
        <f t="shared" si="165"/>
        <v>87</v>
      </c>
      <c r="W118" s="306">
        <f t="shared" si="214"/>
        <v>88</v>
      </c>
      <c r="X118" s="331">
        <f t="shared" si="166"/>
        <v>0</v>
      </c>
      <c r="Y118" s="331">
        <f t="shared" si="167"/>
        <v>0</v>
      </c>
      <c r="Z118" s="332">
        <f t="shared" si="168"/>
        <v>0</v>
      </c>
      <c r="AA118" s="330">
        <f t="shared" si="169"/>
        <v>0</v>
      </c>
      <c r="AB118" s="156"/>
      <c r="AC118" s="106"/>
      <c r="AD118" s="156"/>
      <c r="AE118" s="87">
        <f t="shared" si="215"/>
        <v>88</v>
      </c>
      <c r="AF118" s="327">
        <f t="shared" si="170"/>
        <v>0</v>
      </c>
      <c r="AG118" s="327">
        <f t="shared" si="171"/>
        <v>0</v>
      </c>
      <c r="AH118" s="327">
        <f t="shared" si="172"/>
        <v>0</v>
      </c>
      <c r="AK118" s="106"/>
      <c r="AL118" s="106" t="str">
        <f t="shared" si="173"/>
        <v>aXX88</v>
      </c>
      <c r="AM118" s="106"/>
      <c r="AN118" s="305">
        <f t="shared" si="174"/>
        <v>87</v>
      </c>
      <c r="AO118" s="306">
        <f t="shared" si="216"/>
        <v>88</v>
      </c>
      <c r="AP118" s="331">
        <f t="shared" si="175"/>
        <v>0</v>
      </c>
      <c r="AQ118" s="331">
        <f t="shared" si="176"/>
        <v>0</v>
      </c>
      <c r="AR118" s="332">
        <f t="shared" si="177"/>
        <v>0</v>
      </c>
      <c r="AS118" s="330">
        <f t="shared" si="178"/>
        <v>0</v>
      </c>
      <c r="AT118" s="156"/>
      <c r="AU118" s="106"/>
      <c r="AV118" s="106" t="str">
        <f t="shared" si="179"/>
        <v>aXX88</v>
      </c>
      <c r="AW118" s="305">
        <f t="shared" si="180"/>
        <v>87</v>
      </c>
      <c r="AX118" s="306">
        <f t="shared" si="217"/>
        <v>88</v>
      </c>
      <c r="AY118" s="331">
        <f t="shared" si="181"/>
        <v>0</v>
      </c>
      <c r="AZ118" s="331">
        <f t="shared" si="182"/>
        <v>0</v>
      </c>
      <c r="BA118" s="332">
        <f t="shared" si="183"/>
        <v>0</v>
      </c>
      <c r="BB118" s="330">
        <f t="shared" si="184"/>
        <v>0</v>
      </c>
      <c r="BC118" s="156"/>
      <c r="BD118" s="106"/>
      <c r="BE118" s="106" t="str">
        <f t="shared" si="185"/>
        <v>aXX88</v>
      </c>
      <c r="BF118" s="305">
        <f t="shared" si="186"/>
        <v>87</v>
      </c>
      <c r="BG118" s="306">
        <f t="shared" si="218"/>
        <v>88</v>
      </c>
      <c r="BH118" s="331">
        <f t="shared" si="187"/>
        <v>0</v>
      </c>
      <c r="BI118" s="331">
        <f t="shared" si="188"/>
        <v>0</v>
      </c>
      <c r="BJ118" s="332">
        <f t="shared" si="189"/>
        <v>0</v>
      </c>
      <c r="BK118" s="330">
        <f t="shared" si="190"/>
        <v>0</v>
      </c>
      <c r="BL118" s="156"/>
      <c r="BM118" s="106"/>
      <c r="BN118" s="87">
        <f t="shared" si="219"/>
        <v>88</v>
      </c>
      <c r="BO118" s="327">
        <f t="shared" si="191"/>
        <v>0</v>
      </c>
      <c r="BP118" s="327">
        <f t="shared" si="192"/>
        <v>0</v>
      </c>
      <c r="BQ118" s="327">
        <f t="shared" si="193"/>
        <v>0</v>
      </c>
      <c r="BR118" s="106"/>
      <c r="BU118" s="106"/>
      <c r="BV118" s="678">
        <f t="shared" si="150"/>
        <v>88</v>
      </c>
      <c r="BW118" s="327">
        <f t="shared" si="151"/>
        <v>0</v>
      </c>
      <c r="BX118" s="327">
        <f t="shared" si="149"/>
        <v>0</v>
      </c>
      <c r="BY118" s="327">
        <f t="shared" si="121"/>
        <v>0</v>
      </c>
      <c r="BZ118" s="106"/>
      <c r="CD118" s="156">
        <f t="shared" si="194"/>
        <v>0</v>
      </c>
      <c r="CE118" s="156">
        <f t="shared" si="195"/>
        <v>0</v>
      </c>
      <c r="CF118" s="156">
        <f t="shared" si="196"/>
        <v>0</v>
      </c>
      <c r="CH118" s="156">
        <f t="shared" si="197"/>
        <v>0</v>
      </c>
      <c r="CI118" s="156">
        <f t="shared" si="198"/>
        <v>0</v>
      </c>
      <c r="CJ118" s="156">
        <f t="shared" si="199"/>
        <v>0</v>
      </c>
      <c r="CL118" s="156">
        <f t="shared" si="200"/>
        <v>0</v>
      </c>
      <c r="CM118" s="156">
        <f t="shared" si="201"/>
        <v>0</v>
      </c>
      <c r="CN118" s="156">
        <f t="shared" si="202"/>
        <v>0</v>
      </c>
      <c r="CP118" s="156">
        <f t="shared" si="203"/>
        <v>0</v>
      </c>
      <c r="CQ118" s="156">
        <f t="shared" si="204"/>
        <v>0</v>
      </c>
      <c r="CR118" s="156">
        <f t="shared" si="205"/>
        <v>0</v>
      </c>
      <c r="CT118" s="156">
        <f t="shared" si="206"/>
        <v>0</v>
      </c>
      <c r="CU118" s="156">
        <f t="shared" si="207"/>
        <v>0</v>
      </c>
      <c r="CV118" s="156">
        <f t="shared" si="208"/>
        <v>0</v>
      </c>
      <c r="CX118" s="156">
        <f t="shared" si="209"/>
        <v>0</v>
      </c>
      <c r="CY118" s="156">
        <f t="shared" si="210"/>
        <v>0</v>
      </c>
      <c r="CZ118" s="156">
        <f t="shared" si="211"/>
        <v>0</v>
      </c>
    </row>
    <row r="119" spans="1:104" ht="22" hidden="1" customHeight="1">
      <c r="C119" s="106" t="str">
        <f t="shared" si="152"/>
        <v>aXX89</v>
      </c>
      <c r="D119" s="305">
        <f t="shared" si="153"/>
        <v>88</v>
      </c>
      <c r="E119" s="306">
        <f t="shared" si="212"/>
        <v>89</v>
      </c>
      <c r="F119" s="331">
        <f t="shared" si="154"/>
        <v>0</v>
      </c>
      <c r="G119" s="331">
        <f t="shared" si="155"/>
        <v>0</v>
      </c>
      <c r="H119" s="332">
        <f t="shared" si="156"/>
        <v>0</v>
      </c>
      <c r="I119" s="330">
        <f t="shared" si="157"/>
        <v>0</v>
      </c>
      <c r="K119" s="106"/>
      <c r="L119" s="106" t="str">
        <f t="shared" si="158"/>
        <v>aXX89</v>
      </c>
      <c r="M119" s="305">
        <f t="shared" si="159"/>
        <v>88</v>
      </c>
      <c r="N119" s="306">
        <f t="shared" si="213"/>
        <v>89</v>
      </c>
      <c r="O119" s="331">
        <f t="shared" si="160"/>
        <v>0</v>
      </c>
      <c r="P119" s="331">
        <f t="shared" si="161"/>
        <v>0</v>
      </c>
      <c r="Q119" s="332">
        <f t="shared" si="162"/>
        <v>0</v>
      </c>
      <c r="R119" s="330">
        <f t="shared" si="163"/>
        <v>0</v>
      </c>
      <c r="S119" s="156"/>
      <c r="T119" s="106"/>
      <c r="U119" s="106" t="str">
        <f t="shared" si="164"/>
        <v>aXX89</v>
      </c>
      <c r="V119" s="305">
        <f t="shared" si="165"/>
        <v>88</v>
      </c>
      <c r="W119" s="306">
        <f t="shared" si="214"/>
        <v>89</v>
      </c>
      <c r="X119" s="331">
        <f t="shared" si="166"/>
        <v>0</v>
      </c>
      <c r="Y119" s="331">
        <f t="shared" si="167"/>
        <v>0</v>
      </c>
      <c r="Z119" s="332">
        <f t="shared" si="168"/>
        <v>0</v>
      </c>
      <c r="AA119" s="330">
        <f t="shared" si="169"/>
        <v>0</v>
      </c>
      <c r="AB119" s="156"/>
      <c r="AC119" s="106"/>
      <c r="AD119" s="156"/>
      <c r="AE119" s="87">
        <f t="shared" si="215"/>
        <v>89</v>
      </c>
      <c r="AF119" s="327">
        <f t="shared" si="170"/>
        <v>0</v>
      </c>
      <c r="AG119" s="327">
        <f t="shared" si="171"/>
        <v>0</v>
      </c>
      <c r="AH119" s="327">
        <f t="shared" si="172"/>
        <v>0</v>
      </c>
      <c r="AK119" s="106"/>
      <c r="AL119" s="106" t="str">
        <f t="shared" si="173"/>
        <v>aXX89</v>
      </c>
      <c r="AM119" s="106"/>
      <c r="AN119" s="305">
        <f t="shared" si="174"/>
        <v>88</v>
      </c>
      <c r="AO119" s="306">
        <f t="shared" si="216"/>
        <v>89</v>
      </c>
      <c r="AP119" s="331">
        <f t="shared" si="175"/>
        <v>0</v>
      </c>
      <c r="AQ119" s="331">
        <f t="shared" si="176"/>
        <v>0</v>
      </c>
      <c r="AR119" s="332">
        <f t="shared" si="177"/>
        <v>0</v>
      </c>
      <c r="AS119" s="330">
        <f t="shared" si="178"/>
        <v>0</v>
      </c>
      <c r="AT119" s="156"/>
      <c r="AU119" s="106"/>
      <c r="AV119" s="106" t="str">
        <f t="shared" si="179"/>
        <v>aXX89</v>
      </c>
      <c r="AW119" s="305">
        <f t="shared" si="180"/>
        <v>88</v>
      </c>
      <c r="AX119" s="306">
        <f t="shared" si="217"/>
        <v>89</v>
      </c>
      <c r="AY119" s="331">
        <f t="shared" si="181"/>
        <v>0</v>
      </c>
      <c r="AZ119" s="331">
        <f t="shared" si="182"/>
        <v>0</v>
      </c>
      <c r="BA119" s="332">
        <f t="shared" si="183"/>
        <v>0</v>
      </c>
      <c r="BB119" s="330">
        <f t="shared" si="184"/>
        <v>0</v>
      </c>
      <c r="BC119" s="156"/>
      <c r="BD119" s="106"/>
      <c r="BE119" s="106" t="str">
        <f t="shared" si="185"/>
        <v>aXX89</v>
      </c>
      <c r="BF119" s="305">
        <f t="shared" si="186"/>
        <v>88</v>
      </c>
      <c r="BG119" s="306">
        <f t="shared" si="218"/>
        <v>89</v>
      </c>
      <c r="BH119" s="331">
        <f t="shared" si="187"/>
        <v>0</v>
      </c>
      <c r="BI119" s="331">
        <f t="shared" si="188"/>
        <v>0</v>
      </c>
      <c r="BJ119" s="332">
        <f t="shared" si="189"/>
        <v>0</v>
      </c>
      <c r="BK119" s="330">
        <f t="shared" si="190"/>
        <v>0</v>
      </c>
      <c r="BL119" s="156"/>
      <c r="BM119" s="106"/>
      <c r="BN119" s="87">
        <f t="shared" si="219"/>
        <v>89</v>
      </c>
      <c r="BO119" s="327">
        <f t="shared" si="191"/>
        <v>0</v>
      </c>
      <c r="BP119" s="327">
        <f t="shared" si="192"/>
        <v>0</v>
      </c>
      <c r="BQ119" s="327">
        <f t="shared" si="193"/>
        <v>0</v>
      </c>
      <c r="BR119" s="106"/>
      <c r="BU119" s="106"/>
      <c r="BV119" s="678">
        <f t="shared" si="150"/>
        <v>89</v>
      </c>
      <c r="BW119" s="327">
        <f t="shared" si="151"/>
        <v>0</v>
      </c>
      <c r="BX119" s="327">
        <f t="shared" si="149"/>
        <v>0</v>
      </c>
      <c r="BY119" s="327">
        <f t="shared" si="121"/>
        <v>0</v>
      </c>
      <c r="BZ119" s="106"/>
      <c r="CD119" s="156">
        <f t="shared" si="194"/>
        <v>0</v>
      </c>
      <c r="CE119" s="156">
        <f t="shared" si="195"/>
        <v>0</v>
      </c>
      <c r="CF119" s="156">
        <f t="shared" si="196"/>
        <v>0</v>
      </c>
      <c r="CH119" s="156">
        <f t="shared" si="197"/>
        <v>0</v>
      </c>
      <c r="CI119" s="156">
        <f t="shared" si="198"/>
        <v>0</v>
      </c>
      <c r="CJ119" s="156">
        <f t="shared" si="199"/>
        <v>0</v>
      </c>
      <c r="CL119" s="156">
        <f t="shared" si="200"/>
        <v>0</v>
      </c>
      <c r="CM119" s="156">
        <f t="shared" si="201"/>
        <v>0</v>
      </c>
      <c r="CN119" s="156">
        <f t="shared" si="202"/>
        <v>0</v>
      </c>
      <c r="CP119" s="156">
        <f t="shared" si="203"/>
        <v>0</v>
      </c>
      <c r="CQ119" s="156">
        <f t="shared" si="204"/>
        <v>0</v>
      </c>
      <c r="CR119" s="156">
        <f t="shared" si="205"/>
        <v>0</v>
      </c>
      <c r="CT119" s="156">
        <f t="shared" si="206"/>
        <v>0</v>
      </c>
      <c r="CU119" s="156">
        <f t="shared" si="207"/>
        <v>0</v>
      </c>
      <c r="CV119" s="156">
        <f t="shared" si="208"/>
        <v>0</v>
      </c>
      <c r="CX119" s="156">
        <f t="shared" si="209"/>
        <v>0</v>
      </c>
      <c r="CY119" s="156">
        <f t="shared" si="210"/>
        <v>0</v>
      </c>
      <c r="CZ119" s="156">
        <f t="shared" si="211"/>
        <v>0</v>
      </c>
    </row>
    <row r="120" spans="1:104" ht="22" hidden="1" customHeight="1">
      <c r="C120" s="106" t="str">
        <f t="shared" si="152"/>
        <v>aXX90</v>
      </c>
      <c r="D120" s="305">
        <f t="shared" si="153"/>
        <v>89</v>
      </c>
      <c r="E120" s="306">
        <f t="shared" si="212"/>
        <v>90</v>
      </c>
      <c r="F120" s="331">
        <f t="shared" si="154"/>
        <v>0</v>
      </c>
      <c r="G120" s="331">
        <f t="shared" si="155"/>
        <v>0</v>
      </c>
      <c r="H120" s="332">
        <f t="shared" si="156"/>
        <v>0</v>
      </c>
      <c r="I120" s="330">
        <f t="shared" si="157"/>
        <v>0</v>
      </c>
      <c r="K120" s="106"/>
      <c r="L120" s="106" t="str">
        <f t="shared" si="158"/>
        <v>aXX90</v>
      </c>
      <c r="M120" s="305">
        <f t="shared" si="159"/>
        <v>89</v>
      </c>
      <c r="N120" s="306">
        <f t="shared" si="213"/>
        <v>90</v>
      </c>
      <c r="O120" s="331">
        <f t="shared" si="160"/>
        <v>0</v>
      </c>
      <c r="P120" s="331">
        <f t="shared" si="161"/>
        <v>0</v>
      </c>
      <c r="Q120" s="332">
        <f t="shared" si="162"/>
        <v>0</v>
      </c>
      <c r="R120" s="330">
        <f t="shared" si="163"/>
        <v>0</v>
      </c>
      <c r="S120" s="156"/>
      <c r="T120" s="106"/>
      <c r="U120" s="106" t="str">
        <f t="shared" si="164"/>
        <v>aXX90</v>
      </c>
      <c r="V120" s="305">
        <f t="shared" si="165"/>
        <v>89</v>
      </c>
      <c r="W120" s="306">
        <f t="shared" si="214"/>
        <v>90</v>
      </c>
      <c r="X120" s="331">
        <f t="shared" si="166"/>
        <v>0</v>
      </c>
      <c r="Y120" s="331">
        <f t="shared" si="167"/>
        <v>0</v>
      </c>
      <c r="Z120" s="332">
        <f t="shared" si="168"/>
        <v>0</v>
      </c>
      <c r="AA120" s="330">
        <f t="shared" si="169"/>
        <v>0</v>
      </c>
      <c r="AB120" s="156"/>
      <c r="AC120" s="106"/>
      <c r="AD120" s="156"/>
      <c r="AE120" s="87">
        <f t="shared" si="215"/>
        <v>90</v>
      </c>
      <c r="AF120" s="327">
        <f t="shared" si="170"/>
        <v>0</v>
      </c>
      <c r="AG120" s="327">
        <f t="shared" si="171"/>
        <v>0</v>
      </c>
      <c r="AH120" s="327">
        <f t="shared" si="172"/>
        <v>0</v>
      </c>
      <c r="AK120" s="106"/>
      <c r="AL120" s="106" t="str">
        <f t="shared" si="173"/>
        <v>aXX90</v>
      </c>
      <c r="AM120" s="106"/>
      <c r="AN120" s="305">
        <f t="shared" si="174"/>
        <v>89</v>
      </c>
      <c r="AO120" s="306">
        <f t="shared" si="216"/>
        <v>90</v>
      </c>
      <c r="AP120" s="331">
        <f t="shared" si="175"/>
        <v>0</v>
      </c>
      <c r="AQ120" s="331">
        <f t="shared" si="176"/>
        <v>0</v>
      </c>
      <c r="AR120" s="332">
        <f t="shared" si="177"/>
        <v>0</v>
      </c>
      <c r="AS120" s="330">
        <f t="shared" si="178"/>
        <v>0</v>
      </c>
      <c r="AT120" s="156"/>
      <c r="AU120" s="106"/>
      <c r="AV120" s="106" t="str">
        <f t="shared" si="179"/>
        <v>aXX90</v>
      </c>
      <c r="AW120" s="305">
        <f t="shared" si="180"/>
        <v>89</v>
      </c>
      <c r="AX120" s="306">
        <f t="shared" si="217"/>
        <v>90</v>
      </c>
      <c r="AY120" s="331">
        <f t="shared" si="181"/>
        <v>0</v>
      </c>
      <c r="AZ120" s="331">
        <f t="shared" si="182"/>
        <v>0</v>
      </c>
      <c r="BA120" s="332">
        <f t="shared" si="183"/>
        <v>0</v>
      </c>
      <c r="BB120" s="330">
        <f t="shared" si="184"/>
        <v>0</v>
      </c>
      <c r="BC120" s="156"/>
      <c r="BD120" s="106"/>
      <c r="BE120" s="106" t="str">
        <f t="shared" si="185"/>
        <v>aXX90</v>
      </c>
      <c r="BF120" s="305">
        <f t="shared" si="186"/>
        <v>89</v>
      </c>
      <c r="BG120" s="306">
        <f t="shared" si="218"/>
        <v>90</v>
      </c>
      <c r="BH120" s="331">
        <f t="shared" si="187"/>
        <v>0</v>
      </c>
      <c r="BI120" s="331">
        <f t="shared" si="188"/>
        <v>0</v>
      </c>
      <c r="BJ120" s="332">
        <f t="shared" si="189"/>
        <v>0</v>
      </c>
      <c r="BK120" s="330">
        <f t="shared" si="190"/>
        <v>0</v>
      </c>
      <c r="BL120" s="156"/>
      <c r="BM120" s="106"/>
      <c r="BN120" s="87">
        <f t="shared" si="219"/>
        <v>90</v>
      </c>
      <c r="BO120" s="327">
        <f t="shared" si="191"/>
        <v>0</v>
      </c>
      <c r="BP120" s="327">
        <f t="shared" si="192"/>
        <v>0</v>
      </c>
      <c r="BQ120" s="327">
        <f t="shared" si="193"/>
        <v>0</v>
      </c>
      <c r="BR120" s="106"/>
      <c r="BU120" s="106"/>
      <c r="BV120" s="678">
        <f t="shared" si="150"/>
        <v>90</v>
      </c>
      <c r="BW120" s="327">
        <f t="shared" si="151"/>
        <v>0</v>
      </c>
      <c r="BX120" s="327">
        <f t="shared" si="149"/>
        <v>0</v>
      </c>
      <c r="BY120" s="327">
        <f t="shared" si="121"/>
        <v>0</v>
      </c>
      <c r="BZ120" s="106"/>
      <c r="CD120" s="156">
        <f t="shared" si="194"/>
        <v>0</v>
      </c>
      <c r="CE120" s="156">
        <f t="shared" si="195"/>
        <v>0</v>
      </c>
      <c r="CF120" s="156">
        <f t="shared" si="196"/>
        <v>0</v>
      </c>
      <c r="CH120" s="156">
        <f t="shared" si="197"/>
        <v>0</v>
      </c>
      <c r="CI120" s="156">
        <f t="shared" si="198"/>
        <v>0</v>
      </c>
      <c r="CJ120" s="156">
        <f t="shared" si="199"/>
        <v>0</v>
      </c>
      <c r="CL120" s="156">
        <f t="shared" si="200"/>
        <v>0</v>
      </c>
      <c r="CM120" s="156">
        <f t="shared" si="201"/>
        <v>0</v>
      </c>
      <c r="CN120" s="156">
        <f t="shared" si="202"/>
        <v>0</v>
      </c>
      <c r="CP120" s="156">
        <f t="shared" si="203"/>
        <v>0</v>
      </c>
      <c r="CQ120" s="156">
        <f t="shared" si="204"/>
        <v>0</v>
      </c>
      <c r="CR120" s="156">
        <f t="shared" si="205"/>
        <v>0</v>
      </c>
      <c r="CT120" s="156">
        <f t="shared" si="206"/>
        <v>0</v>
      </c>
      <c r="CU120" s="156">
        <f t="shared" si="207"/>
        <v>0</v>
      </c>
      <c r="CV120" s="156">
        <f t="shared" si="208"/>
        <v>0</v>
      </c>
      <c r="CX120" s="156">
        <f t="shared" si="209"/>
        <v>0</v>
      </c>
      <c r="CY120" s="156">
        <f t="shared" si="210"/>
        <v>0</v>
      </c>
      <c r="CZ120" s="156">
        <f t="shared" si="211"/>
        <v>0</v>
      </c>
    </row>
    <row r="121" spans="1:104" ht="22" hidden="1" customHeight="1">
      <c r="C121" s="106" t="str">
        <f t="shared" si="152"/>
        <v>aXX91</v>
      </c>
      <c r="D121" s="305">
        <f t="shared" si="153"/>
        <v>90</v>
      </c>
      <c r="E121" s="306">
        <f t="shared" si="212"/>
        <v>91</v>
      </c>
      <c r="F121" s="331">
        <f t="shared" si="154"/>
        <v>0</v>
      </c>
      <c r="G121" s="331">
        <f t="shared" si="155"/>
        <v>0</v>
      </c>
      <c r="H121" s="332">
        <f t="shared" si="156"/>
        <v>0</v>
      </c>
      <c r="I121" s="330">
        <f t="shared" si="157"/>
        <v>0</v>
      </c>
      <c r="K121" s="106"/>
      <c r="L121" s="106" t="str">
        <f t="shared" si="158"/>
        <v>aXX91</v>
      </c>
      <c r="M121" s="305">
        <f t="shared" si="159"/>
        <v>90</v>
      </c>
      <c r="N121" s="306">
        <f t="shared" si="213"/>
        <v>91</v>
      </c>
      <c r="O121" s="331">
        <f t="shared" si="160"/>
        <v>0</v>
      </c>
      <c r="P121" s="331">
        <f t="shared" si="161"/>
        <v>0</v>
      </c>
      <c r="Q121" s="332">
        <f t="shared" si="162"/>
        <v>0</v>
      </c>
      <c r="R121" s="330">
        <f t="shared" si="163"/>
        <v>0</v>
      </c>
      <c r="S121" s="156"/>
      <c r="T121" s="106"/>
      <c r="U121" s="106" t="str">
        <f t="shared" si="164"/>
        <v>aXX91</v>
      </c>
      <c r="V121" s="305">
        <f t="shared" si="165"/>
        <v>90</v>
      </c>
      <c r="W121" s="306">
        <f t="shared" si="214"/>
        <v>91</v>
      </c>
      <c r="X121" s="331">
        <f t="shared" si="166"/>
        <v>0</v>
      </c>
      <c r="Y121" s="331">
        <f t="shared" si="167"/>
        <v>0</v>
      </c>
      <c r="Z121" s="332">
        <f t="shared" si="168"/>
        <v>0</v>
      </c>
      <c r="AA121" s="330">
        <f t="shared" si="169"/>
        <v>0</v>
      </c>
      <c r="AB121" s="156"/>
      <c r="AC121" s="106"/>
      <c r="AD121" s="156"/>
      <c r="AE121" s="87">
        <f t="shared" si="215"/>
        <v>91</v>
      </c>
      <c r="AF121" s="327">
        <f t="shared" si="170"/>
        <v>0</v>
      </c>
      <c r="AG121" s="327">
        <f t="shared" si="171"/>
        <v>0</v>
      </c>
      <c r="AH121" s="327">
        <f t="shared" si="172"/>
        <v>0</v>
      </c>
      <c r="AK121" s="106"/>
      <c r="AL121" s="106" t="str">
        <f t="shared" si="173"/>
        <v>aXX91</v>
      </c>
      <c r="AM121" s="106"/>
      <c r="AN121" s="305">
        <f t="shared" si="174"/>
        <v>90</v>
      </c>
      <c r="AO121" s="306">
        <f t="shared" si="216"/>
        <v>91</v>
      </c>
      <c r="AP121" s="331">
        <f t="shared" si="175"/>
        <v>0</v>
      </c>
      <c r="AQ121" s="331">
        <f t="shared" si="176"/>
        <v>0</v>
      </c>
      <c r="AR121" s="332">
        <f t="shared" si="177"/>
        <v>0</v>
      </c>
      <c r="AS121" s="330">
        <f t="shared" si="178"/>
        <v>0</v>
      </c>
      <c r="AT121" s="156"/>
      <c r="AU121" s="106"/>
      <c r="AV121" s="106" t="str">
        <f t="shared" si="179"/>
        <v>aXX91</v>
      </c>
      <c r="AW121" s="305">
        <f t="shared" si="180"/>
        <v>90</v>
      </c>
      <c r="AX121" s="306">
        <f t="shared" si="217"/>
        <v>91</v>
      </c>
      <c r="AY121" s="331">
        <f t="shared" si="181"/>
        <v>0</v>
      </c>
      <c r="AZ121" s="331">
        <f t="shared" si="182"/>
        <v>0</v>
      </c>
      <c r="BA121" s="332">
        <f t="shared" si="183"/>
        <v>0</v>
      </c>
      <c r="BB121" s="330">
        <f t="shared" si="184"/>
        <v>0</v>
      </c>
      <c r="BC121" s="156"/>
      <c r="BD121" s="106"/>
      <c r="BE121" s="106" t="str">
        <f t="shared" si="185"/>
        <v>aXX91</v>
      </c>
      <c r="BF121" s="305">
        <f t="shared" si="186"/>
        <v>90</v>
      </c>
      <c r="BG121" s="306">
        <f t="shared" si="218"/>
        <v>91</v>
      </c>
      <c r="BH121" s="331">
        <f t="shared" si="187"/>
        <v>0</v>
      </c>
      <c r="BI121" s="331">
        <f t="shared" si="188"/>
        <v>0</v>
      </c>
      <c r="BJ121" s="332">
        <f t="shared" si="189"/>
        <v>0</v>
      </c>
      <c r="BK121" s="330">
        <f t="shared" si="190"/>
        <v>0</v>
      </c>
      <c r="BL121" s="156"/>
      <c r="BM121" s="106"/>
      <c r="BN121" s="87">
        <f t="shared" si="219"/>
        <v>91</v>
      </c>
      <c r="BO121" s="327">
        <f t="shared" si="191"/>
        <v>0</v>
      </c>
      <c r="BP121" s="327">
        <f t="shared" si="192"/>
        <v>0</v>
      </c>
      <c r="BQ121" s="327">
        <f t="shared" si="193"/>
        <v>0</v>
      </c>
      <c r="BR121" s="106"/>
      <c r="BU121" s="106"/>
      <c r="BV121" s="678">
        <f t="shared" si="150"/>
        <v>91</v>
      </c>
      <c r="BW121" s="327">
        <f t="shared" si="151"/>
        <v>0</v>
      </c>
      <c r="BX121" s="327">
        <f t="shared" si="149"/>
        <v>0</v>
      </c>
      <c r="BY121" s="327">
        <f t="shared" si="121"/>
        <v>0</v>
      </c>
      <c r="BZ121" s="106"/>
      <c r="CD121" s="156">
        <f t="shared" si="194"/>
        <v>0</v>
      </c>
      <c r="CE121" s="156">
        <f t="shared" si="195"/>
        <v>0</v>
      </c>
      <c r="CF121" s="156">
        <f t="shared" si="196"/>
        <v>0</v>
      </c>
      <c r="CH121" s="156">
        <f t="shared" si="197"/>
        <v>0</v>
      </c>
      <c r="CI121" s="156">
        <f t="shared" si="198"/>
        <v>0</v>
      </c>
      <c r="CJ121" s="156">
        <f t="shared" si="199"/>
        <v>0</v>
      </c>
      <c r="CL121" s="156">
        <f t="shared" si="200"/>
        <v>0</v>
      </c>
      <c r="CM121" s="156">
        <f t="shared" si="201"/>
        <v>0</v>
      </c>
      <c r="CN121" s="156">
        <f t="shared" si="202"/>
        <v>0</v>
      </c>
      <c r="CP121" s="156">
        <f t="shared" si="203"/>
        <v>0</v>
      </c>
      <c r="CQ121" s="156">
        <f t="shared" si="204"/>
        <v>0</v>
      </c>
      <c r="CR121" s="156">
        <f t="shared" si="205"/>
        <v>0</v>
      </c>
      <c r="CT121" s="156">
        <f t="shared" si="206"/>
        <v>0</v>
      </c>
      <c r="CU121" s="156">
        <f t="shared" si="207"/>
        <v>0</v>
      </c>
      <c r="CV121" s="156">
        <f t="shared" si="208"/>
        <v>0</v>
      </c>
      <c r="CX121" s="156">
        <f t="shared" si="209"/>
        <v>0</v>
      </c>
      <c r="CY121" s="156">
        <f t="shared" si="210"/>
        <v>0</v>
      </c>
      <c r="CZ121" s="156">
        <f t="shared" si="211"/>
        <v>0</v>
      </c>
    </row>
    <row r="122" spans="1:104" ht="22" hidden="1" customHeight="1">
      <c r="C122" s="106" t="str">
        <f t="shared" si="152"/>
        <v>aXX92</v>
      </c>
      <c r="D122" s="305">
        <f t="shared" si="153"/>
        <v>91</v>
      </c>
      <c r="E122" s="306">
        <f t="shared" si="212"/>
        <v>92</v>
      </c>
      <c r="F122" s="331">
        <f t="shared" si="154"/>
        <v>0</v>
      </c>
      <c r="G122" s="331">
        <f t="shared" si="155"/>
        <v>0</v>
      </c>
      <c r="H122" s="332">
        <f t="shared" si="156"/>
        <v>0</v>
      </c>
      <c r="I122" s="330">
        <f t="shared" si="157"/>
        <v>0</v>
      </c>
      <c r="K122" s="106"/>
      <c r="L122" s="106" t="str">
        <f t="shared" si="158"/>
        <v>aXX92</v>
      </c>
      <c r="M122" s="305">
        <f t="shared" si="159"/>
        <v>91</v>
      </c>
      <c r="N122" s="306">
        <f t="shared" si="213"/>
        <v>92</v>
      </c>
      <c r="O122" s="331">
        <f t="shared" si="160"/>
        <v>0</v>
      </c>
      <c r="P122" s="331">
        <f t="shared" si="161"/>
        <v>0</v>
      </c>
      <c r="Q122" s="332">
        <f t="shared" si="162"/>
        <v>0</v>
      </c>
      <c r="R122" s="330">
        <f t="shared" si="163"/>
        <v>0</v>
      </c>
      <c r="S122" s="156"/>
      <c r="T122" s="106"/>
      <c r="U122" s="106" t="str">
        <f t="shared" si="164"/>
        <v>aXX92</v>
      </c>
      <c r="V122" s="305">
        <f t="shared" si="165"/>
        <v>91</v>
      </c>
      <c r="W122" s="306">
        <f t="shared" si="214"/>
        <v>92</v>
      </c>
      <c r="X122" s="331">
        <f t="shared" si="166"/>
        <v>0</v>
      </c>
      <c r="Y122" s="331">
        <f t="shared" si="167"/>
        <v>0</v>
      </c>
      <c r="Z122" s="332">
        <f t="shared" si="168"/>
        <v>0</v>
      </c>
      <c r="AA122" s="330">
        <f t="shared" si="169"/>
        <v>0</v>
      </c>
      <c r="AB122" s="156"/>
      <c r="AC122" s="106"/>
      <c r="AD122" s="156"/>
      <c r="AE122" s="87">
        <f t="shared" si="215"/>
        <v>92</v>
      </c>
      <c r="AF122" s="327">
        <f t="shared" si="170"/>
        <v>0</v>
      </c>
      <c r="AG122" s="327">
        <f t="shared" si="171"/>
        <v>0</v>
      </c>
      <c r="AH122" s="327">
        <f t="shared" si="172"/>
        <v>0</v>
      </c>
      <c r="AK122" s="106"/>
      <c r="AL122" s="106" t="str">
        <f t="shared" si="173"/>
        <v>aXX92</v>
      </c>
      <c r="AM122" s="106"/>
      <c r="AN122" s="305">
        <f t="shared" si="174"/>
        <v>91</v>
      </c>
      <c r="AO122" s="306">
        <f t="shared" si="216"/>
        <v>92</v>
      </c>
      <c r="AP122" s="331">
        <f t="shared" si="175"/>
        <v>0</v>
      </c>
      <c r="AQ122" s="331">
        <f t="shared" si="176"/>
        <v>0</v>
      </c>
      <c r="AR122" s="332">
        <f t="shared" si="177"/>
        <v>0</v>
      </c>
      <c r="AS122" s="330">
        <f t="shared" si="178"/>
        <v>0</v>
      </c>
      <c r="AT122" s="156"/>
      <c r="AU122" s="106"/>
      <c r="AV122" s="106" t="str">
        <f t="shared" si="179"/>
        <v>aXX92</v>
      </c>
      <c r="AW122" s="305">
        <f t="shared" si="180"/>
        <v>91</v>
      </c>
      <c r="AX122" s="306">
        <f t="shared" si="217"/>
        <v>92</v>
      </c>
      <c r="AY122" s="331">
        <f t="shared" si="181"/>
        <v>0</v>
      </c>
      <c r="AZ122" s="331">
        <f t="shared" si="182"/>
        <v>0</v>
      </c>
      <c r="BA122" s="332">
        <f t="shared" si="183"/>
        <v>0</v>
      </c>
      <c r="BB122" s="330">
        <f t="shared" si="184"/>
        <v>0</v>
      </c>
      <c r="BC122" s="156"/>
      <c r="BD122" s="106"/>
      <c r="BE122" s="106" t="str">
        <f t="shared" si="185"/>
        <v>aXX92</v>
      </c>
      <c r="BF122" s="305">
        <f t="shared" si="186"/>
        <v>91</v>
      </c>
      <c r="BG122" s="306">
        <f t="shared" si="218"/>
        <v>92</v>
      </c>
      <c r="BH122" s="331">
        <f t="shared" si="187"/>
        <v>0</v>
      </c>
      <c r="BI122" s="331">
        <f t="shared" si="188"/>
        <v>0</v>
      </c>
      <c r="BJ122" s="332">
        <f t="shared" si="189"/>
        <v>0</v>
      </c>
      <c r="BK122" s="330">
        <f t="shared" si="190"/>
        <v>0</v>
      </c>
      <c r="BL122" s="156"/>
      <c r="BM122" s="106"/>
      <c r="BN122" s="87">
        <f t="shared" si="219"/>
        <v>92</v>
      </c>
      <c r="BO122" s="327">
        <f t="shared" si="191"/>
        <v>0</v>
      </c>
      <c r="BP122" s="327">
        <f t="shared" si="192"/>
        <v>0</v>
      </c>
      <c r="BQ122" s="327">
        <f t="shared" si="193"/>
        <v>0</v>
      </c>
      <c r="BR122" s="106"/>
      <c r="BU122" s="106"/>
      <c r="BV122" s="678">
        <f t="shared" si="150"/>
        <v>92</v>
      </c>
      <c r="BW122" s="327">
        <f t="shared" si="151"/>
        <v>0</v>
      </c>
      <c r="BX122" s="327">
        <f t="shared" si="149"/>
        <v>0</v>
      </c>
      <c r="BY122" s="327">
        <f t="shared" si="121"/>
        <v>0</v>
      </c>
      <c r="BZ122" s="106"/>
      <c r="CD122" s="156">
        <f t="shared" si="194"/>
        <v>0</v>
      </c>
      <c r="CE122" s="156">
        <f t="shared" si="195"/>
        <v>0</v>
      </c>
      <c r="CF122" s="156">
        <f t="shared" si="196"/>
        <v>0</v>
      </c>
      <c r="CH122" s="156">
        <f t="shared" si="197"/>
        <v>0</v>
      </c>
      <c r="CI122" s="156">
        <f t="shared" si="198"/>
        <v>0</v>
      </c>
      <c r="CJ122" s="156">
        <f t="shared" si="199"/>
        <v>0</v>
      </c>
      <c r="CL122" s="156">
        <f t="shared" si="200"/>
        <v>0</v>
      </c>
      <c r="CM122" s="156">
        <f t="shared" si="201"/>
        <v>0</v>
      </c>
      <c r="CN122" s="156">
        <f t="shared" si="202"/>
        <v>0</v>
      </c>
      <c r="CP122" s="156">
        <f t="shared" si="203"/>
        <v>0</v>
      </c>
      <c r="CQ122" s="156">
        <f t="shared" si="204"/>
        <v>0</v>
      </c>
      <c r="CR122" s="156">
        <f t="shared" si="205"/>
        <v>0</v>
      </c>
      <c r="CT122" s="156">
        <f t="shared" si="206"/>
        <v>0</v>
      </c>
      <c r="CU122" s="156">
        <f t="shared" si="207"/>
        <v>0</v>
      </c>
      <c r="CV122" s="156">
        <f t="shared" si="208"/>
        <v>0</v>
      </c>
      <c r="CX122" s="156">
        <f t="shared" si="209"/>
        <v>0</v>
      </c>
      <c r="CY122" s="156">
        <f t="shared" si="210"/>
        <v>0</v>
      </c>
      <c r="CZ122" s="156">
        <f t="shared" si="211"/>
        <v>0</v>
      </c>
    </row>
    <row r="123" spans="1:104" ht="22" hidden="1" customHeight="1">
      <c r="C123" s="106" t="str">
        <f t="shared" si="152"/>
        <v>aXX93</v>
      </c>
      <c r="D123" s="305">
        <f t="shared" si="153"/>
        <v>92</v>
      </c>
      <c r="E123" s="306">
        <f t="shared" si="212"/>
        <v>93</v>
      </c>
      <c r="F123" s="331">
        <f t="shared" si="154"/>
        <v>0</v>
      </c>
      <c r="G123" s="331">
        <f t="shared" si="155"/>
        <v>0</v>
      </c>
      <c r="H123" s="332">
        <f t="shared" si="156"/>
        <v>0</v>
      </c>
      <c r="I123" s="330">
        <f t="shared" si="157"/>
        <v>0</v>
      </c>
      <c r="K123" s="106"/>
      <c r="L123" s="106" t="str">
        <f t="shared" si="158"/>
        <v>aXX93</v>
      </c>
      <c r="M123" s="305">
        <f t="shared" si="159"/>
        <v>92</v>
      </c>
      <c r="N123" s="306">
        <f t="shared" si="213"/>
        <v>93</v>
      </c>
      <c r="O123" s="331">
        <f t="shared" si="160"/>
        <v>0</v>
      </c>
      <c r="P123" s="331">
        <f t="shared" si="161"/>
        <v>0</v>
      </c>
      <c r="Q123" s="332">
        <f t="shared" si="162"/>
        <v>0</v>
      </c>
      <c r="R123" s="330">
        <f t="shared" si="163"/>
        <v>0</v>
      </c>
      <c r="S123" s="156"/>
      <c r="T123" s="106"/>
      <c r="U123" s="106" t="str">
        <f t="shared" si="164"/>
        <v>aXX93</v>
      </c>
      <c r="V123" s="305">
        <f t="shared" si="165"/>
        <v>92</v>
      </c>
      <c r="W123" s="306">
        <f t="shared" si="214"/>
        <v>93</v>
      </c>
      <c r="X123" s="331">
        <f t="shared" si="166"/>
        <v>0</v>
      </c>
      <c r="Y123" s="331">
        <f t="shared" si="167"/>
        <v>0</v>
      </c>
      <c r="Z123" s="332">
        <f t="shared" si="168"/>
        <v>0</v>
      </c>
      <c r="AA123" s="330">
        <f t="shared" si="169"/>
        <v>0</v>
      </c>
      <c r="AB123" s="156"/>
      <c r="AC123" s="106"/>
      <c r="AD123" s="156"/>
      <c r="AE123" s="87">
        <f t="shared" si="215"/>
        <v>93</v>
      </c>
      <c r="AF123" s="327">
        <f t="shared" si="170"/>
        <v>0</v>
      </c>
      <c r="AG123" s="327">
        <f t="shared" si="171"/>
        <v>0</v>
      </c>
      <c r="AH123" s="327">
        <f t="shared" si="172"/>
        <v>0</v>
      </c>
      <c r="AK123" s="106"/>
      <c r="AL123" s="106" t="str">
        <f t="shared" si="173"/>
        <v>aXX93</v>
      </c>
      <c r="AM123" s="106"/>
      <c r="AN123" s="305">
        <f t="shared" si="174"/>
        <v>92</v>
      </c>
      <c r="AO123" s="306">
        <f t="shared" si="216"/>
        <v>93</v>
      </c>
      <c r="AP123" s="331">
        <f t="shared" si="175"/>
        <v>0</v>
      </c>
      <c r="AQ123" s="331">
        <f t="shared" si="176"/>
        <v>0</v>
      </c>
      <c r="AR123" s="332">
        <f t="shared" si="177"/>
        <v>0</v>
      </c>
      <c r="AS123" s="330">
        <f t="shared" si="178"/>
        <v>0</v>
      </c>
      <c r="AT123" s="156"/>
      <c r="AU123" s="106"/>
      <c r="AV123" s="106" t="str">
        <f t="shared" si="179"/>
        <v>aXX93</v>
      </c>
      <c r="AW123" s="305">
        <f t="shared" si="180"/>
        <v>92</v>
      </c>
      <c r="AX123" s="306">
        <f t="shared" si="217"/>
        <v>93</v>
      </c>
      <c r="AY123" s="331">
        <f t="shared" si="181"/>
        <v>0</v>
      </c>
      <c r="AZ123" s="331">
        <f t="shared" si="182"/>
        <v>0</v>
      </c>
      <c r="BA123" s="332">
        <f t="shared" si="183"/>
        <v>0</v>
      </c>
      <c r="BB123" s="330">
        <f t="shared" si="184"/>
        <v>0</v>
      </c>
      <c r="BC123" s="156"/>
      <c r="BD123" s="106"/>
      <c r="BE123" s="106" t="str">
        <f t="shared" si="185"/>
        <v>aXX93</v>
      </c>
      <c r="BF123" s="305">
        <f t="shared" si="186"/>
        <v>92</v>
      </c>
      <c r="BG123" s="306">
        <f t="shared" si="218"/>
        <v>93</v>
      </c>
      <c r="BH123" s="331">
        <f t="shared" si="187"/>
        <v>0</v>
      </c>
      <c r="BI123" s="331">
        <f t="shared" si="188"/>
        <v>0</v>
      </c>
      <c r="BJ123" s="332">
        <f t="shared" si="189"/>
        <v>0</v>
      </c>
      <c r="BK123" s="330">
        <f t="shared" si="190"/>
        <v>0</v>
      </c>
      <c r="BL123" s="156"/>
      <c r="BM123" s="106"/>
      <c r="BN123" s="87">
        <f t="shared" si="219"/>
        <v>93</v>
      </c>
      <c r="BO123" s="327">
        <f t="shared" si="191"/>
        <v>0</v>
      </c>
      <c r="BP123" s="327">
        <f t="shared" si="192"/>
        <v>0</v>
      </c>
      <c r="BQ123" s="327">
        <f t="shared" si="193"/>
        <v>0</v>
      </c>
      <c r="BR123" s="106"/>
      <c r="BU123" s="106"/>
      <c r="BV123" s="678">
        <f t="shared" si="150"/>
        <v>93</v>
      </c>
      <c r="BW123" s="327">
        <f t="shared" si="151"/>
        <v>0</v>
      </c>
      <c r="BX123" s="327">
        <f t="shared" si="149"/>
        <v>0</v>
      </c>
      <c r="BY123" s="327">
        <f t="shared" si="121"/>
        <v>0</v>
      </c>
      <c r="BZ123" s="106"/>
      <c r="CD123" s="156">
        <f t="shared" si="194"/>
        <v>0</v>
      </c>
      <c r="CE123" s="156">
        <f t="shared" si="195"/>
        <v>0</v>
      </c>
      <c r="CF123" s="156">
        <f t="shared" si="196"/>
        <v>0</v>
      </c>
      <c r="CH123" s="156">
        <f t="shared" si="197"/>
        <v>0</v>
      </c>
      <c r="CI123" s="156">
        <f t="shared" si="198"/>
        <v>0</v>
      </c>
      <c r="CJ123" s="156">
        <f t="shared" si="199"/>
        <v>0</v>
      </c>
      <c r="CL123" s="156">
        <f t="shared" si="200"/>
        <v>0</v>
      </c>
      <c r="CM123" s="156">
        <f t="shared" si="201"/>
        <v>0</v>
      </c>
      <c r="CN123" s="156">
        <f t="shared" si="202"/>
        <v>0</v>
      </c>
      <c r="CP123" s="156">
        <f t="shared" si="203"/>
        <v>0</v>
      </c>
      <c r="CQ123" s="156">
        <f t="shared" si="204"/>
        <v>0</v>
      </c>
      <c r="CR123" s="156">
        <f t="shared" si="205"/>
        <v>0</v>
      </c>
      <c r="CT123" s="156">
        <f t="shared" si="206"/>
        <v>0</v>
      </c>
      <c r="CU123" s="156">
        <f t="shared" si="207"/>
        <v>0</v>
      </c>
      <c r="CV123" s="156">
        <f t="shared" si="208"/>
        <v>0</v>
      </c>
      <c r="CX123" s="156">
        <f t="shared" si="209"/>
        <v>0</v>
      </c>
      <c r="CY123" s="156">
        <f t="shared" si="210"/>
        <v>0</v>
      </c>
      <c r="CZ123" s="156">
        <f t="shared" si="211"/>
        <v>0</v>
      </c>
    </row>
    <row r="124" spans="1:104" ht="22" hidden="1" customHeight="1">
      <c r="C124" s="106" t="str">
        <f t="shared" si="152"/>
        <v>aXX94</v>
      </c>
      <c r="D124" s="305">
        <f t="shared" si="153"/>
        <v>93</v>
      </c>
      <c r="E124" s="306">
        <f t="shared" si="212"/>
        <v>94</v>
      </c>
      <c r="F124" s="331">
        <f t="shared" si="154"/>
        <v>0</v>
      </c>
      <c r="G124" s="331">
        <f t="shared" si="155"/>
        <v>0</v>
      </c>
      <c r="H124" s="332">
        <f t="shared" si="156"/>
        <v>0</v>
      </c>
      <c r="I124" s="330">
        <f t="shared" si="157"/>
        <v>0</v>
      </c>
      <c r="K124" s="106"/>
      <c r="L124" s="106" t="str">
        <f t="shared" si="158"/>
        <v>aXX94</v>
      </c>
      <c r="M124" s="305">
        <f t="shared" si="159"/>
        <v>93</v>
      </c>
      <c r="N124" s="306">
        <f t="shared" si="213"/>
        <v>94</v>
      </c>
      <c r="O124" s="331">
        <f t="shared" si="160"/>
        <v>0</v>
      </c>
      <c r="P124" s="331">
        <f t="shared" si="161"/>
        <v>0</v>
      </c>
      <c r="Q124" s="332">
        <f t="shared" si="162"/>
        <v>0</v>
      </c>
      <c r="R124" s="330">
        <f t="shared" si="163"/>
        <v>0</v>
      </c>
      <c r="S124" s="156"/>
      <c r="T124" s="106"/>
      <c r="U124" s="106" t="str">
        <f t="shared" si="164"/>
        <v>aXX94</v>
      </c>
      <c r="V124" s="305">
        <f t="shared" si="165"/>
        <v>93</v>
      </c>
      <c r="W124" s="306">
        <f t="shared" si="214"/>
        <v>94</v>
      </c>
      <c r="X124" s="331">
        <f t="shared" si="166"/>
        <v>0</v>
      </c>
      <c r="Y124" s="331">
        <f t="shared" si="167"/>
        <v>0</v>
      </c>
      <c r="Z124" s="332">
        <f t="shared" si="168"/>
        <v>0</v>
      </c>
      <c r="AA124" s="330">
        <f t="shared" si="169"/>
        <v>0</v>
      </c>
      <c r="AB124" s="156"/>
      <c r="AC124" s="106"/>
      <c r="AD124" s="156"/>
      <c r="AE124" s="87">
        <f t="shared" si="215"/>
        <v>94</v>
      </c>
      <c r="AF124" s="327">
        <f t="shared" si="170"/>
        <v>0</v>
      </c>
      <c r="AG124" s="327">
        <f t="shared" si="171"/>
        <v>0</v>
      </c>
      <c r="AH124" s="327">
        <f t="shared" si="172"/>
        <v>0</v>
      </c>
      <c r="AK124" s="106"/>
      <c r="AL124" s="106" t="str">
        <f t="shared" si="173"/>
        <v>aXX94</v>
      </c>
      <c r="AM124" s="106"/>
      <c r="AN124" s="305">
        <f t="shared" si="174"/>
        <v>93</v>
      </c>
      <c r="AO124" s="306">
        <f t="shared" si="216"/>
        <v>94</v>
      </c>
      <c r="AP124" s="331">
        <f t="shared" si="175"/>
        <v>0</v>
      </c>
      <c r="AQ124" s="331">
        <f t="shared" si="176"/>
        <v>0</v>
      </c>
      <c r="AR124" s="332">
        <f t="shared" si="177"/>
        <v>0</v>
      </c>
      <c r="AS124" s="330">
        <f t="shared" si="178"/>
        <v>0</v>
      </c>
      <c r="AT124" s="156"/>
      <c r="AU124" s="106"/>
      <c r="AV124" s="106" t="str">
        <f t="shared" si="179"/>
        <v>aXX94</v>
      </c>
      <c r="AW124" s="305">
        <f t="shared" si="180"/>
        <v>93</v>
      </c>
      <c r="AX124" s="306">
        <f t="shared" si="217"/>
        <v>94</v>
      </c>
      <c r="AY124" s="331">
        <f t="shared" si="181"/>
        <v>0</v>
      </c>
      <c r="AZ124" s="331">
        <f t="shared" si="182"/>
        <v>0</v>
      </c>
      <c r="BA124" s="332">
        <f t="shared" si="183"/>
        <v>0</v>
      </c>
      <c r="BB124" s="330">
        <f t="shared" si="184"/>
        <v>0</v>
      </c>
      <c r="BC124" s="156"/>
      <c r="BD124" s="106"/>
      <c r="BE124" s="106" t="str">
        <f t="shared" si="185"/>
        <v>aXX94</v>
      </c>
      <c r="BF124" s="305">
        <f t="shared" si="186"/>
        <v>93</v>
      </c>
      <c r="BG124" s="306">
        <f t="shared" si="218"/>
        <v>94</v>
      </c>
      <c r="BH124" s="331">
        <f t="shared" si="187"/>
        <v>0</v>
      </c>
      <c r="BI124" s="331">
        <f t="shared" si="188"/>
        <v>0</v>
      </c>
      <c r="BJ124" s="332">
        <f t="shared" si="189"/>
        <v>0</v>
      </c>
      <c r="BK124" s="330">
        <f t="shared" si="190"/>
        <v>0</v>
      </c>
      <c r="BL124" s="156"/>
      <c r="BM124" s="106"/>
      <c r="BN124" s="87">
        <f t="shared" si="219"/>
        <v>94</v>
      </c>
      <c r="BO124" s="327">
        <f t="shared" si="191"/>
        <v>0</v>
      </c>
      <c r="BP124" s="327">
        <f t="shared" si="192"/>
        <v>0</v>
      </c>
      <c r="BQ124" s="327">
        <f t="shared" si="193"/>
        <v>0</v>
      </c>
      <c r="BR124" s="106"/>
      <c r="BU124" s="106"/>
      <c r="BV124" s="678">
        <f t="shared" si="150"/>
        <v>94</v>
      </c>
      <c r="BW124" s="327">
        <f t="shared" si="151"/>
        <v>0</v>
      </c>
      <c r="BX124" s="327">
        <f t="shared" si="149"/>
        <v>0</v>
      </c>
      <c r="BY124" s="327">
        <f t="shared" si="121"/>
        <v>0</v>
      </c>
      <c r="BZ124" s="106"/>
      <c r="CD124" s="156">
        <f t="shared" si="194"/>
        <v>0</v>
      </c>
      <c r="CE124" s="156">
        <f t="shared" si="195"/>
        <v>0</v>
      </c>
      <c r="CF124" s="156">
        <f t="shared" si="196"/>
        <v>0</v>
      </c>
      <c r="CH124" s="156">
        <f t="shared" si="197"/>
        <v>0</v>
      </c>
      <c r="CI124" s="156">
        <f t="shared" si="198"/>
        <v>0</v>
      </c>
      <c r="CJ124" s="156">
        <f t="shared" si="199"/>
        <v>0</v>
      </c>
      <c r="CL124" s="156">
        <f t="shared" si="200"/>
        <v>0</v>
      </c>
      <c r="CM124" s="156">
        <f t="shared" si="201"/>
        <v>0</v>
      </c>
      <c r="CN124" s="156">
        <f t="shared" si="202"/>
        <v>0</v>
      </c>
      <c r="CP124" s="156">
        <f t="shared" si="203"/>
        <v>0</v>
      </c>
      <c r="CQ124" s="156">
        <f t="shared" si="204"/>
        <v>0</v>
      </c>
      <c r="CR124" s="156">
        <f t="shared" si="205"/>
        <v>0</v>
      </c>
      <c r="CT124" s="156">
        <f t="shared" si="206"/>
        <v>0</v>
      </c>
      <c r="CU124" s="156">
        <f t="shared" si="207"/>
        <v>0</v>
      </c>
      <c r="CV124" s="156">
        <f t="shared" si="208"/>
        <v>0</v>
      </c>
      <c r="CX124" s="156">
        <f t="shared" si="209"/>
        <v>0</v>
      </c>
      <c r="CY124" s="156">
        <f t="shared" si="210"/>
        <v>0</v>
      </c>
      <c r="CZ124" s="156">
        <f t="shared" si="211"/>
        <v>0</v>
      </c>
    </row>
    <row r="125" spans="1:104" ht="22" hidden="1" customHeight="1">
      <c r="C125" s="106" t="str">
        <f t="shared" si="152"/>
        <v>aXX95</v>
      </c>
      <c r="D125" s="305">
        <f t="shared" si="153"/>
        <v>94</v>
      </c>
      <c r="E125" s="306">
        <f t="shared" si="212"/>
        <v>95</v>
      </c>
      <c r="F125" s="331">
        <f t="shared" si="154"/>
        <v>0</v>
      </c>
      <c r="G125" s="331">
        <f t="shared" si="155"/>
        <v>0</v>
      </c>
      <c r="H125" s="332">
        <f t="shared" si="156"/>
        <v>0</v>
      </c>
      <c r="I125" s="330">
        <f t="shared" si="157"/>
        <v>0</v>
      </c>
      <c r="K125" s="106"/>
      <c r="L125" s="106" t="str">
        <f t="shared" si="158"/>
        <v>aXX95</v>
      </c>
      <c r="M125" s="305">
        <f t="shared" si="159"/>
        <v>94</v>
      </c>
      <c r="N125" s="306">
        <f t="shared" si="213"/>
        <v>95</v>
      </c>
      <c r="O125" s="331">
        <f t="shared" si="160"/>
        <v>0</v>
      </c>
      <c r="P125" s="331">
        <f t="shared" si="161"/>
        <v>0</v>
      </c>
      <c r="Q125" s="332">
        <f t="shared" si="162"/>
        <v>0</v>
      </c>
      <c r="R125" s="330">
        <f t="shared" si="163"/>
        <v>0</v>
      </c>
      <c r="S125" s="156"/>
      <c r="T125" s="106"/>
      <c r="U125" s="106" t="str">
        <f t="shared" si="164"/>
        <v>aXX95</v>
      </c>
      <c r="V125" s="305">
        <f t="shared" si="165"/>
        <v>94</v>
      </c>
      <c r="W125" s="306">
        <f t="shared" si="214"/>
        <v>95</v>
      </c>
      <c r="X125" s="331">
        <f t="shared" si="166"/>
        <v>0</v>
      </c>
      <c r="Y125" s="331">
        <f t="shared" si="167"/>
        <v>0</v>
      </c>
      <c r="Z125" s="332">
        <f t="shared" si="168"/>
        <v>0</v>
      </c>
      <c r="AA125" s="330">
        <f t="shared" si="169"/>
        <v>0</v>
      </c>
      <c r="AB125" s="156"/>
      <c r="AC125" s="106"/>
      <c r="AD125" s="156"/>
      <c r="AE125" s="87">
        <f t="shared" si="215"/>
        <v>95</v>
      </c>
      <c r="AF125" s="327">
        <f t="shared" si="170"/>
        <v>0</v>
      </c>
      <c r="AG125" s="327">
        <f t="shared" si="171"/>
        <v>0</v>
      </c>
      <c r="AH125" s="327">
        <f t="shared" si="172"/>
        <v>0</v>
      </c>
      <c r="AK125" s="106"/>
      <c r="AL125" s="106" t="str">
        <f t="shared" si="173"/>
        <v>aXX95</v>
      </c>
      <c r="AM125" s="106"/>
      <c r="AN125" s="305">
        <f t="shared" si="174"/>
        <v>94</v>
      </c>
      <c r="AO125" s="306">
        <f t="shared" si="216"/>
        <v>95</v>
      </c>
      <c r="AP125" s="331">
        <f t="shared" si="175"/>
        <v>0</v>
      </c>
      <c r="AQ125" s="331">
        <f t="shared" si="176"/>
        <v>0</v>
      </c>
      <c r="AR125" s="332">
        <f t="shared" si="177"/>
        <v>0</v>
      </c>
      <c r="AS125" s="330">
        <f t="shared" si="178"/>
        <v>0</v>
      </c>
      <c r="AT125" s="156"/>
      <c r="AU125" s="106"/>
      <c r="AV125" s="106" t="str">
        <f t="shared" si="179"/>
        <v>aXX95</v>
      </c>
      <c r="AW125" s="305">
        <f t="shared" si="180"/>
        <v>94</v>
      </c>
      <c r="AX125" s="306">
        <f t="shared" si="217"/>
        <v>95</v>
      </c>
      <c r="AY125" s="331">
        <f t="shared" si="181"/>
        <v>0</v>
      </c>
      <c r="AZ125" s="331">
        <f t="shared" si="182"/>
        <v>0</v>
      </c>
      <c r="BA125" s="332">
        <f t="shared" si="183"/>
        <v>0</v>
      </c>
      <c r="BB125" s="330">
        <f t="shared" si="184"/>
        <v>0</v>
      </c>
      <c r="BC125" s="156"/>
      <c r="BD125" s="106"/>
      <c r="BE125" s="106" t="str">
        <f t="shared" si="185"/>
        <v>aXX95</v>
      </c>
      <c r="BF125" s="305">
        <f t="shared" si="186"/>
        <v>94</v>
      </c>
      <c r="BG125" s="306">
        <f t="shared" si="218"/>
        <v>95</v>
      </c>
      <c r="BH125" s="331">
        <f t="shared" si="187"/>
        <v>0</v>
      </c>
      <c r="BI125" s="331">
        <f t="shared" si="188"/>
        <v>0</v>
      </c>
      <c r="BJ125" s="332">
        <f t="shared" si="189"/>
        <v>0</v>
      </c>
      <c r="BK125" s="330">
        <f t="shared" si="190"/>
        <v>0</v>
      </c>
      <c r="BL125" s="156"/>
      <c r="BM125" s="106"/>
      <c r="BN125" s="87">
        <f t="shared" si="219"/>
        <v>95</v>
      </c>
      <c r="BO125" s="327">
        <f t="shared" si="191"/>
        <v>0</v>
      </c>
      <c r="BP125" s="327">
        <f t="shared" si="192"/>
        <v>0</v>
      </c>
      <c r="BQ125" s="327">
        <f t="shared" si="193"/>
        <v>0</v>
      </c>
      <c r="BR125" s="106"/>
      <c r="BU125" s="106"/>
      <c r="BV125" s="678">
        <f t="shared" si="150"/>
        <v>95</v>
      </c>
      <c r="BW125" s="327">
        <f t="shared" si="151"/>
        <v>0</v>
      </c>
      <c r="BX125" s="327">
        <f t="shared" si="149"/>
        <v>0</v>
      </c>
      <c r="BY125" s="327">
        <f t="shared" si="121"/>
        <v>0</v>
      </c>
      <c r="BZ125" s="106"/>
      <c r="CD125" s="156">
        <f t="shared" si="194"/>
        <v>0</v>
      </c>
      <c r="CE125" s="156">
        <f t="shared" si="195"/>
        <v>0</v>
      </c>
      <c r="CF125" s="156">
        <f t="shared" si="196"/>
        <v>0</v>
      </c>
      <c r="CH125" s="156">
        <f t="shared" si="197"/>
        <v>0</v>
      </c>
      <c r="CI125" s="156">
        <f t="shared" si="198"/>
        <v>0</v>
      </c>
      <c r="CJ125" s="156">
        <f t="shared" si="199"/>
        <v>0</v>
      </c>
      <c r="CL125" s="156">
        <f t="shared" si="200"/>
        <v>0</v>
      </c>
      <c r="CM125" s="156">
        <f t="shared" si="201"/>
        <v>0</v>
      </c>
      <c r="CN125" s="156">
        <f t="shared" si="202"/>
        <v>0</v>
      </c>
      <c r="CP125" s="156">
        <f t="shared" si="203"/>
        <v>0</v>
      </c>
      <c r="CQ125" s="156">
        <f t="shared" si="204"/>
        <v>0</v>
      </c>
      <c r="CR125" s="156">
        <f t="shared" si="205"/>
        <v>0</v>
      </c>
      <c r="CT125" s="156">
        <f t="shared" si="206"/>
        <v>0</v>
      </c>
      <c r="CU125" s="156">
        <f t="shared" si="207"/>
        <v>0</v>
      </c>
      <c r="CV125" s="156">
        <f t="shared" si="208"/>
        <v>0</v>
      </c>
      <c r="CX125" s="156">
        <f t="shared" si="209"/>
        <v>0</v>
      </c>
      <c r="CY125" s="156">
        <f t="shared" si="210"/>
        <v>0</v>
      </c>
      <c r="CZ125" s="156">
        <f t="shared" si="211"/>
        <v>0</v>
      </c>
    </row>
    <row r="126" spans="1:104" ht="22" hidden="1" customHeight="1">
      <c r="C126" s="106" t="str">
        <f t="shared" si="152"/>
        <v>aXX96</v>
      </c>
      <c r="D126" s="305">
        <f t="shared" si="153"/>
        <v>95</v>
      </c>
      <c r="E126" s="306">
        <f t="shared" si="212"/>
        <v>96</v>
      </c>
      <c r="F126" s="331">
        <f t="shared" si="154"/>
        <v>0</v>
      </c>
      <c r="G126" s="331">
        <f t="shared" si="155"/>
        <v>0</v>
      </c>
      <c r="H126" s="332">
        <f t="shared" si="156"/>
        <v>0</v>
      </c>
      <c r="I126" s="330">
        <f t="shared" si="157"/>
        <v>0</v>
      </c>
      <c r="K126" s="106"/>
      <c r="L126" s="106" t="str">
        <f t="shared" si="158"/>
        <v>aXX96</v>
      </c>
      <c r="M126" s="305">
        <f t="shared" si="159"/>
        <v>95</v>
      </c>
      <c r="N126" s="306">
        <f t="shared" si="213"/>
        <v>96</v>
      </c>
      <c r="O126" s="331">
        <f t="shared" si="160"/>
        <v>0</v>
      </c>
      <c r="P126" s="331">
        <f t="shared" si="161"/>
        <v>0</v>
      </c>
      <c r="Q126" s="332">
        <f t="shared" si="162"/>
        <v>0</v>
      </c>
      <c r="R126" s="330">
        <f t="shared" si="163"/>
        <v>0</v>
      </c>
      <c r="S126" s="156"/>
      <c r="T126" s="106"/>
      <c r="U126" s="106" t="str">
        <f t="shared" si="164"/>
        <v>aXX96</v>
      </c>
      <c r="V126" s="305">
        <f t="shared" si="165"/>
        <v>95</v>
      </c>
      <c r="W126" s="306">
        <f t="shared" si="214"/>
        <v>96</v>
      </c>
      <c r="X126" s="331">
        <f t="shared" si="166"/>
        <v>0</v>
      </c>
      <c r="Y126" s="331">
        <f t="shared" si="167"/>
        <v>0</v>
      </c>
      <c r="Z126" s="332">
        <f t="shared" si="168"/>
        <v>0</v>
      </c>
      <c r="AA126" s="330">
        <f t="shared" si="169"/>
        <v>0</v>
      </c>
      <c r="AB126" s="156"/>
      <c r="AC126" s="106"/>
      <c r="AD126" s="156"/>
      <c r="AE126" s="87">
        <f t="shared" si="215"/>
        <v>96</v>
      </c>
      <c r="AF126" s="327">
        <f t="shared" si="170"/>
        <v>0</v>
      </c>
      <c r="AG126" s="327">
        <f t="shared" si="171"/>
        <v>0</v>
      </c>
      <c r="AH126" s="327">
        <f t="shared" si="172"/>
        <v>0</v>
      </c>
      <c r="AK126" s="106"/>
      <c r="AL126" s="106" t="str">
        <f t="shared" si="173"/>
        <v>aXX96</v>
      </c>
      <c r="AM126" s="106"/>
      <c r="AN126" s="305">
        <f t="shared" si="174"/>
        <v>95</v>
      </c>
      <c r="AO126" s="306">
        <f t="shared" si="216"/>
        <v>96</v>
      </c>
      <c r="AP126" s="331">
        <f t="shared" si="175"/>
        <v>0</v>
      </c>
      <c r="AQ126" s="331">
        <f t="shared" si="176"/>
        <v>0</v>
      </c>
      <c r="AR126" s="332">
        <f t="shared" si="177"/>
        <v>0</v>
      </c>
      <c r="AS126" s="330">
        <f t="shared" si="178"/>
        <v>0</v>
      </c>
      <c r="AT126" s="156"/>
      <c r="AU126" s="106"/>
      <c r="AV126" s="106" t="str">
        <f t="shared" si="179"/>
        <v>aXX96</v>
      </c>
      <c r="AW126" s="305">
        <f t="shared" si="180"/>
        <v>95</v>
      </c>
      <c r="AX126" s="306">
        <f t="shared" si="217"/>
        <v>96</v>
      </c>
      <c r="AY126" s="331">
        <f t="shared" si="181"/>
        <v>0</v>
      </c>
      <c r="AZ126" s="331">
        <f t="shared" si="182"/>
        <v>0</v>
      </c>
      <c r="BA126" s="332">
        <f t="shared" si="183"/>
        <v>0</v>
      </c>
      <c r="BB126" s="330">
        <f t="shared" si="184"/>
        <v>0</v>
      </c>
      <c r="BC126" s="156"/>
      <c r="BD126" s="106"/>
      <c r="BE126" s="106" t="str">
        <f t="shared" si="185"/>
        <v>aXX96</v>
      </c>
      <c r="BF126" s="305">
        <f t="shared" si="186"/>
        <v>95</v>
      </c>
      <c r="BG126" s="306">
        <f t="shared" si="218"/>
        <v>96</v>
      </c>
      <c r="BH126" s="331">
        <f t="shared" si="187"/>
        <v>0</v>
      </c>
      <c r="BI126" s="331">
        <f t="shared" si="188"/>
        <v>0</v>
      </c>
      <c r="BJ126" s="332">
        <f t="shared" si="189"/>
        <v>0</v>
      </c>
      <c r="BK126" s="330">
        <f t="shared" si="190"/>
        <v>0</v>
      </c>
      <c r="BL126" s="156"/>
      <c r="BM126" s="106"/>
      <c r="BN126" s="87">
        <f t="shared" si="219"/>
        <v>96</v>
      </c>
      <c r="BO126" s="327">
        <f t="shared" si="191"/>
        <v>0</v>
      </c>
      <c r="BP126" s="327">
        <f t="shared" si="192"/>
        <v>0</v>
      </c>
      <c r="BQ126" s="327">
        <f t="shared" si="193"/>
        <v>0</v>
      </c>
      <c r="BR126" s="106"/>
      <c r="BU126" s="106"/>
      <c r="BV126" s="678">
        <f t="shared" si="150"/>
        <v>96</v>
      </c>
      <c r="BW126" s="327">
        <f t="shared" si="151"/>
        <v>0</v>
      </c>
      <c r="BX126" s="327">
        <f t="shared" si="149"/>
        <v>0</v>
      </c>
      <c r="BY126" s="327">
        <f t="shared" si="121"/>
        <v>0</v>
      </c>
      <c r="BZ126" s="106"/>
      <c r="CD126" s="156">
        <f t="shared" si="194"/>
        <v>0</v>
      </c>
      <c r="CE126" s="156">
        <f t="shared" si="195"/>
        <v>0</v>
      </c>
      <c r="CF126" s="156">
        <f t="shared" si="196"/>
        <v>0</v>
      </c>
      <c r="CH126" s="156">
        <f t="shared" si="197"/>
        <v>0</v>
      </c>
      <c r="CI126" s="156">
        <f t="shared" si="198"/>
        <v>0</v>
      </c>
      <c r="CJ126" s="156">
        <f t="shared" si="199"/>
        <v>0</v>
      </c>
      <c r="CL126" s="156">
        <f t="shared" si="200"/>
        <v>0</v>
      </c>
      <c r="CM126" s="156">
        <f t="shared" si="201"/>
        <v>0</v>
      </c>
      <c r="CN126" s="156">
        <f t="shared" si="202"/>
        <v>0</v>
      </c>
      <c r="CP126" s="156">
        <f t="shared" si="203"/>
        <v>0</v>
      </c>
      <c r="CQ126" s="156">
        <f t="shared" si="204"/>
        <v>0</v>
      </c>
      <c r="CR126" s="156">
        <f t="shared" si="205"/>
        <v>0</v>
      </c>
      <c r="CT126" s="156">
        <f t="shared" si="206"/>
        <v>0</v>
      </c>
      <c r="CU126" s="156">
        <f t="shared" si="207"/>
        <v>0</v>
      </c>
      <c r="CV126" s="156">
        <f t="shared" si="208"/>
        <v>0</v>
      </c>
      <c r="CX126" s="156">
        <f t="shared" si="209"/>
        <v>0</v>
      </c>
      <c r="CY126" s="156">
        <f t="shared" si="210"/>
        <v>0</v>
      </c>
      <c r="CZ126" s="156">
        <f t="shared" si="211"/>
        <v>0</v>
      </c>
    </row>
    <row r="127" spans="1:104" ht="22" hidden="1" customHeight="1">
      <c r="C127" s="106" t="str">
        <f t="shared" si="152"/>
        <v>aXX97</v>
      </c>
      <c r="D127" s="305">
        <f t="shared" si="153"/>
        <v>96</v>
      </c>
      <c r="E127" s="306">
        <f t="shared" si="212"/>
        <v>97</v>
      </c>
      <c r="F127" s="331">
        <f t="shared" si="154"/>
        <v>0</v>
      </c>
      <c r="G127" s="331">
        <f t="shared" si="155"/>
        <v>0</v>
      </c>
      <c r="H127" s="332">
        <f t="shared" si="156"/>
        <v>0</v>
      </c>
      <c r="I127" s="330">
        <f t="shared" si="157"/>
        <v>0</v>
      </c>
      <c r="K127" s="106"/>
      <c r="L127" s="106" t="str">
        <f t="shared" si="158"/>
        <v>aXX97</v>
      </c>
      <c r="M127" s="305">
        <f t="shared" si="159"/>
        <v>96</v>
      </c>
      <c r="N127" s="306">
        <f t="shared" si="213"/>
        <v>97</v>
      </c>
      <c r="O127" s="331">
        <f t="shared" si="160"/>
        <v>0</v>
      </c>
      <c r="P127" s="331">
        <f t="shared" si="161"/>
        <v>0</v>
      </c>
      <c r="Q127" s="332">
        <f t="shared" si="162"/>
        <v>0</v>
      </c>
      <c r="R127" s="330">
        <f t="shared" si="163"/>
        <v>0</v>
      </c>
      <c r="S127" s="156"/>
      <c r="T127" s="106"/>
      <c r="U127" s="106" t="str">
        <f t="shared" si="164"/>
        <v>aXX97</v>
      </c>
      <c r="V127" s="305">
        <f t="shared" si="165"/>
        <v>96</v>
      </c>
      <c r="W127" s="306">
        <f t="shared" si="214"/>
        <v>97</v>
      </c>
      <c r="X127" s="331">
        <f t="shared" si="166"/>
        <v>0</v>
      </c>
      <c r="Y127" s="331">
        <f t="shared" si="167"/>
        <v>0</v>
      </c>
      <c r="Z127" s="332">
        <f t="shared" si="168"/>
        <v>0</v>
      </c>
      <c r="AA127" s="330">
        <f t="shared" si="169"/>
        <v>0</v>
      </c>
      <c r="AB127" s="156"/>
      <c r="AC127" s="106"/>
      <c r="AD127" s="156"/>
      <c r="AE127" s="87">
        <f t="shared" si="215"/>
        <v>97</v>
      </c>
      <c r="AF127" s="327">
        <f t="shared" si="170"/>
        <v>0</v>
      </c>
      <c r="AG127" s="327">
        <f t="shared" si="171"/>
        <v>0</v>
      </c>
      <c r="AH127" s="327">
        <f t="shared" si="172"/>
        <v>0</v>
      </c>
      <c r="AK127" s="106"/>
      <c r="AL127" s="106" t="str">
        <f t="shared" si="173"/>
        <v>aXX97</v>
      </c>
      <c r="AM127" s="106"/>
      <c r="AN127" s="305">
        <f t="shared" si="174"/>
        <v>96</v>
      </c>
      <c r="AO127" s="306">
        <f t="shared" si="216"/>
        <v>97</v>
      </c>
      <c r="AP127" s="331">
        <f t="shared" si="175"/>
        <v>0</v>
      </c>
      <c r="AQ127" s="331">
        <f t="shared" si="176"/>
        <v>0</v>
      </c>
      <c r="AR127" s="332">
        <f t="shared" si="177"/>
        <v>0</v>
      </c>
      <c r="AS127" s="330">
        <f t="shared" si="178"/>
        <v>0</v>
      </c>
      <c r="AT127" s="156"/>
      <c r="AU127" s="106"/>
      <c r="AV127" s="106" t="str">
        <f t="shared" si="179"/>
        <v>aXX97</v>
      </c>
      <c r="AW127" s="305">
        <f t="shared" si="180"/>
        <v>96</v>
      </c>
      <c r="AX127" s="306">
        <f t="shared" si="217"/>
        <v>97</v>
      </c>
      <c r="AY127" s="331">
        <f t="shared" si="181"/>
        <v>0</v>
      </c>
      <c r="AZ127" s="331">
        <f t="shared" si="182"/>
        <v>0</v>
      </c>
      <c r="BA127" s="332">
        <f t="shared" si="183"/>
        <v>0</v>
      </c>
      <c r="BB127" s="330">
        <f t="shared" si="184"/>
        <v>0</v>
      </c>
      <c r="BC127" s="156"/>
      <c r="BD127" s="106"/>
      <c r="BE127" s="106" t="str">
        <f t="shared" si="185"/>
        <v>aXX97</v>
      </c>
      <c r="BF127" s="305">
        <f t="shared" si="186"/>
        <v>96</v>
      </c>
      <c r="BG127" s="306">
        <f t="shared" si="218"/>
        <v>97</v>
      </c>
      <c r="BH127" s="331">
        <f t="shared" si="187"/>
        <v>0</v>
      </c>
      <c r="BI127" s="331">
        <f t="shared" si="188"/>
        <v>0</v>
      </c>
      <c r="BJ127" s="332">
        <f t="shared" si="189"/>
        <v>0</v>
      </c>
      <c r="BK127" s="330">
        <f t="shared" si="190"/>
        <v>0</v>
      </c>
      <c r="BL127" s="156"/>
      <c r="BM127" s="106"/>
      <c r="BN127" s="87">
        <f t="shared" si="219"/>
        <v>97</v>
      </c>
      <c r="BO127" s="327">
        <f t="shared" si="191"/>
        <v>0</v>
      </c>
      <c r="BP127" s="327">
        <f t="shared" si="192"/>
        <v>0</v>
      </c>
      <c r="BQ127" s="327">
        <f t="shared" si="193"/>
        <v>0</v>
      </c>
      <c r="BR127" s="106"/>
      <c r="BU127" s="106"/>
      <c r="BV127" s="678">
        <f t="shared" si="150"/>
        <v>97</v>
      </c>
      <c r="BW127" s="327">
        <f t="shared" si="151"/>
        <v>0</v>
      </c>
      <c r="BX127" s="327">
        <f t="shared" si="149"/>
        <v>0</v>
      </c>
      <c r="BY127" s="327">
        <f t="shared" si="121"/>
        <v>0</v>
      </c>
      <c r="BZ127" s="106"/>
      <c r="CD127" s="156">
        <f t="shared" si="194"/>
        <v>0</v>
      </c>
      <c r="CE127" s="156">
        <f t="shared" si="195"/>
        <v>0</v>
      </c>
      <c r="CF127" s="156">
        <f t="shared" si="196"/>
        <v>0</v>
      </c>
      <c r="CH127" s="156">
        <f t="shared" si="197"/>
        <v>0</v>
      </c>
      <c r="CI127" s="156">
        <f t="shared" si="198"/>
        <v>0</v>
      </c>
      <c r="CJ127" s="156">
        <f t="shared" si="199"/>
        <v>0</v>
      </c>
      <c r="CL127" s="156">
        <f t="shared" si="200"/>
        <v>0</v>
      </c>
      <c r="CM127" s="156">
        <f t="shared" si="201"/>
        <v>0</v>
      </c>
      <c r="CN127" s="156">
        <f t="shared" si="202"/>
        <v>0</v>
      </c>
      <c r="CP127" s="156">
        <f t="shared" si="203"/>
        <v>0</v>
      </c>
      <c r="CQ127" s="156">
        <f t="shared" si="204"/>
        <v>0</v>
      </c>
      <c r="CR127" s="156">
        <f t="shared" si="205"/>
        <v>0</v>
      </c>
      <c r="CT127" s="156">
        <f t="shared" si="206"/>
        <v>0</v>
      </c>
      <c r="CU127" s="156">
        <f t="shared" si="207"/>
        <v>0</v>
      </c>
      <c r="CV127" s="156">
        <f t="shared" si="208"/>
        <v>0</v>
      </c>
      <c r="CX127" s="156">
        <f t="shared" si="209"/>
        <v>0</v>
      </c>
      <c r="CY127" s="156">
        <f t="shared" si="210"/>
        <v>0</v>
      </c>
      <c r="CZ127" s="156">
        <f t="shared" si="211"/>
        <v>0</v>
      </c>
    </row>
    <row r="128" spans="1:104" ht="22" hidden="1" customHeight="1">
      <c r="C128" s="106" t="str">
        <f t="shared" si="152"/>
        <v>aXX98</v>
      </c>
      <c r="D128" s="305">
        <f t="shared" si="153"/>
        <v>97</v>
      </c>
      <c r="E128" s="306">
        <f t="shared" si="212"/>
        <v>98</v>
      </c>
      <c r="F128" s="331">
        <f t="shared" si="154"/>
        <v>0</v>
      </c>
      <c r="G128" s="331">
        <f t="shared" si="155"/>
        <v>0</v>
      </c>
      <c r="H128" s="332">
        <f t="shared" si="156"/>
        <v>0</v>
      </c>
      <c r="I128" s="330">
        <f t="shared" si="157"/>
        <v>0</v>
      </c>
      <c r="K128" s="106"/>
      <c r="L128" s="106" t="str">
        <f t="shared" si="158"/>
        <v>aXX98</v>
      </c>
      <c r="M128" s="305">
        <f t="shared" si="159"/>
        <v>97</v>
      </c>
      <c r="N128" s="306">
        <f t="shared" si="213"/>
        <v>98</v>
      </c>
      <c r="O128" s="331">
        <f t="shared" si="160"/>
        <v>0</v>
      </c>
      <c r="P128" s="331">
        <f t="shared" si="161"/>
        <v>0</v>
      </c>
      <c r="Q128" s="332">
        <f t="shared" si="162"/>
        <v>0</v>
      </c>
      <c r="R128" s="330">
        <f t="shared" si="163"/>
        <v>0</v>
      </c>
      <c r="S128" s="156"/>
      <c r="T128" s="106"/>
      <c r="U128" s="106" t="str">
        <f t="shared" si="164"/>
        <v>aXX98</v>
      </c>
      <c r="V128" s="305">
        <f t="shared" si="165"/>
        <v>97</v>
      </c>
      <c r="W128" s="306">
        <f t="shared" si="214"/>
        <v>98</v>
      </c>
      <c r="X128" s="331">
        <f t="shared" si="166"/>
        <v>0</v>
      </c>
      <c r="Y128" s="331">
        <f t="shared" si="167"/>
        <v>0</v>
      </c>
      <c r="Z128" s="332">
        <f t="shared" si="168"/>
        <v>0</v>
      </c>
      <c r="AA128" s="330">
        <f t="shared" si="169"/>
        <v>0</v>
      </c>
      <c r="AB128" s="156"/>
      <c r="AC128" s="106"/>
      <c r="AD128" s="156"/>
      <c r="AE128" s="87">
        <f t="shared" si="215"/>
        <v>98</v>
      </c>
      <c r="AF128" s="327">
        <f t="shared" si="170"/>
        <v>0</v>
      </c>
      <c r="AG128" s="327">
        <f t="shared" si="171"/>
        <v>0</v>
      </c>
      <c r="AH128" s="327">
        <f t="shared" si="172"/>
        <v>0</v>
      </c>
      <c r="AK128" s="106"/>
      <c r="AL128" s="106" t="str">
        <f t="shared" si="173"/>
        <v>aXX98</v>
      </c>
      <c r="AM128" s="106"/>
      <c r="AN128" s="305">
        <f t="shared" si="174"/>
        <v>97</v>
      </c>
      <c r="AO128" s="306">
        <f t="shared" si="216"/>
        <v>98</v>
      </c>
      <c r="AP128" s="331">
        <f t="shared" si="175"/>
        <v>0</v>
      </c>
      <c r="AQ128" s="331">
        <f t="shared" si="176"/>
        <v>0</v>
      </c>
      <c r="AR128" s="332">
        <f t="shared" si="177"/>
        <v>0</v>
      </c>
      <c r="AS128" s="330">
        <f t="shared" si="178"/>
        <v>0</v>
      </c>
      <c r="AT128" s="156"/>
      <c r="AU128" s="106"/>
      <c r="AV128" s="106" t="str">
        <f t="shared" si="179"/>
        <v>aXX98</v>
      </c>
      <c r="AW128" s="305">
        <f t="shared" si="180"/>
        <v>97</v>
      </c>
      <c r="AX128" s="306">
        <f t="shared" si="217"/>
        <v>98</v>
      </c>
      <c r="AY128" s="331">
        <f t="shared" si="181"/>
        <v>0</v>
      </c>
      <c r="AZ128" s="331">
        <f t="shared" si="182"/>
        <v>0</v>
      </c>
      <c r="BA128" s="332">
        <f t="shared" si="183"/>
        <v>0</v>
      </c>
      <c r="BB128" s="330">
        <f t="shared" si="184"/>
        <v>0</v>
      </c>
      <c r="BC128" s="156"/>
      <c r="BD128" s="106"/>
      <c r="BE128" s="106" t="str">
        <f t="shared" si="185"/>
        <v>aXX98</v>
      </c>
      <c r="BF128" s="305">
        <f t="shared" si="186"/>
        <v>97</v>
      </c>
      <c r="BG128" s="306">
        <f t="shared" si="218"/>
        <v>98</v>
      </c>
      <c r="BH128" s="331">
        <f t="shared" si="187"/>
        <v>0</v>
      </c>
      <c r="BI128" s="331">
        <f t="shared" si="188"/>
        <v>0</v>
      </c>
      <c r="BJ128" s="332">
        <f t="shared" si="189"/>
        <v>0</v>
      </c>
      <c r="BK128" s="330">
        <f t="shared" si="190"/>
        <v>0</v>
      </c>
      <c r="BL128" s="156"/>
      <c r="BM128" s="106"/>
      <c r="BN128" s="87">
        <f t="shared" si="219"/>
        <v>98</v>
      </c>
      <c r="BO128" s="327">
        <f t="shared" si="191"/>
        <v>0</v>
      </c>
      <c r="BP128" s="327">
        <f t="shared" si="192"/>
        <v>0</v>
      </c>
      <c r="BQ128" s="327">
        <f t="shared" si="193"/>
        <v>0</v>
      </c>
      <c r="BR128" s="106"/>
      <c r="BU128" s="106"/>
      <c r="BV128" s="678">
        <f t="shared" si="150"/>
        <v>98</v>
      </c>
      <c r="BW128" s="327">
        <f t="shared" si="151"/>
        <v>0</v>
      </c>
      <c r="BX128" s="327">
        <f t="shared" si="149"/>
        <v>0</v>
      </c>
      <c r="BY128" s="327">
        <f t="shared" si="121"/>
        <v>0</v>
      </c>
      <c r="BZ128" s="106"/>
      <c r="CD128" s="156">
        <f t="shared" si="194"/>
        <v>0</v>
      </c>
      <c r="CE128" s="156">
        <f t="shared" si="195"/>
        <v>0</v>
      </c>
      <c r="CF128" s="156">
        <f t="shared" si="196"/>
        <v>0</v>
      </c>
      <c r="CH128" s="156">
        <f t="shared" si="197"/>
        <v>0</v>
      </c>
      <c r="CI128" s="156">
        <f t="shared" si="198"/>
        <v>0</v>
      </c>
      <c r="CJ128" s="156">
        <f t="shared" si="199"/>
        <v>0</v>
      </c>
      <c r="CL128" s="156">
        <f t="shared" si="200"/>
        <v>0</v>
      </c>
      <c r="CM128" s="156">
        <f t="shared" si="201"/>
        <v>0</v>
      </c>
      <c r="CN128" s="156">
        <f t="shared" si="202"/>
        <v>0</v>
      </c>
      <c r="CP128" s="156">
        <f t="shared" si="203"/>
        <v>0</v>
      </c>
      <c r="CQ128" s="156">
        <f t="shared" si="204"/>
        <v>0</v>
      </c>
      <c r="CR128" s="156">
        <f t="shared" si="205"/>
        <v>0</v>
      </c>
      <c r="CT128" s="156">
        <f t="shared" si="206"/>
        <v>0</v>
      </c>
      <c r="CU128" s="156">
        <f t="shared" si="207"/>
        <v>0</v>
      </c>
      <c r="CV128" s="156">
        <f t="shared" si="208"/>
        <v>0</v>
      </c>
      <c r="CX128" s="156">
        <f t="shared" si="209"/>
        <v>0</v>
      </c>
      <c r="CY128" s="156">
        <f t="shared" si="210"/>
        <v>0</v>
      </c>
      <c r="CZ128" s="156">
        <f t="shared" si="211"/>
        <v>0</v>
      </c>
    </row>
    <row r="129" spans="3:104" ht="22" hidden="1" customHeight="1">
      <c r="C129" s="106" t="str">
        <f t="shared" si="152"/>
        <v>aXX99</v>
      </c>
      <c r="D129" s="305">
        <f t="shared" si="153"/>
        <v>98</v>
      </c>
      <c r="E129" s="306">
        <f t="shared" si="212"/>
        <v>99</v>
      </c>
      <c r="F129" s="331">
        <f t="shared" si="154"/>
        <v>0</v>
      </c>
      <c r="G129" s="331">
        <f t="shared" si="155"/>
        <v>0</v>
      </c>
      <c r="H129" s="332">
        <f t="shared" si="156"/>
        <v>0</v>
      </c>
      <c r="I129" s="330">
        <f t="shared" si="157"/>
        <v>0</v>
      </c>
      <c r="K129" s="106"/>
      <c r="L129" s="106" t="str">
        <f t="shared" si="158"/>
        <v>aXX99</v>
      </c>
      <c r="M129" s="305">
        <f t="shared" si="159"/>
        <v>98</v>
      </c>
      <c r="N129" s="306">
        <f t="shared" si="213"/>
        <v>99</v>
      </c>
      <c r="O129" s="331">
        <f t="shared" si="160"/>
        <v>0</v>
      </c>
      <c r="P129" s="331">
        <f t="shared" si="161"/>
        <v>0</v>
      </c>
      <c r="Q129" s="332">
        <f t="shared" si="162"/>
        <v>0</v>
      </c>
      <c r="R129" s="330">
        <f t="shared" si="163"/>
        <v>0</v>
      </c>
      <c r="S129" s="156"/>
      <c r="T129" s="106"/>
      <c r="U129" s="106" t="str">
        <f t="shared" si="164"/>
        <v>aXX99</v>
      </c>
      <c r="V129" s="305">
        <f t="shared" si="165"/>
        <v>98</v>
      </c>
      <c r="W129" s="306">
        <f t="shared" si="214"/>
        <v>99</v>
      </c>
      <c r="X129" s="331">
        <f t="shared" si="166"/>
        <v>0</v>
      </c>
      <c r="Y129" s="331">
        <f t="shared" si="167"/>
        <v>0</v>
      </c>
      <c r="Z129" s="332">
        <f t="shared" si="168"/>
        <v>0</v>
      </c>
      <c r="AA129" s="330">
        <f t="shared" si="169"/>
        <v>0</v>
      </c>
      <c r="AB129" s="156"/>
      <c r="AC129" s="106"/>
      <c r="AD129" s="156"/>
      <c r="AE129" s="87">
        <f t="shared" si="215"/>
        <v>99</v>
      </c>
      <c r="AF129" s="327">
        <f t="shared" si="170"/>
        <v>0</v>
      </c>
      <c r="AG129" s="327">
        <f t="shared" si="171"/>
        <v>0</v>
      </c>
      <c r="AH129" s="327">
        <f t="shared" si="172"/>
        <v>0</v>
      </c>
      <c r="AK129" s="106"/>
      <c r="AL129" s="106" t="str">
        <f t="shared" si="173"/>
        <v>aXX99</v>
      </c>
      <c r="AM129" s="106"/>
      <c r="AN129" s="305">
        <f t="shared" si="174"/>
        <v>98</v>
      </c>
      <c r="AO129" s="306">
        <f t="shared" si="216"/>
        <v>99</v>
      </c>
      <c r="AP129" s="331">
        <f t="shared" si="175"/>
        <v>0</v>
      </c>
      <c r="AQ129" s="331">
        <f t="shared" si="176"/>
        <v>0</v>
      </c>
      <c r="AR129" s="332">
        <f t="shared" si="177"/>
        <v>0</v>
      </c>
      <c r="AS129" s="330">
        <f t="shared" si="178"/>
        <v>0</v>
      </c>
      <c r="AT129" s="156"/>
      <c r="AU129" s="106"/>
      <c r="AV129" s="106" t="str">
        <f t="shared" si="179"/>
        <v>aXX99</v>
      </c>
      <c r="AW129" s="305">
        <f t="shared" si="180"/>
        <v>98</v>
      </c>
      <c r="AX129" s="306">
        <f t="shared" si="217"/>
        <v>99</v>
      </c>
      <c r="AY129" s="331">
        <f t="shared" si="181"/>
        <v>0</v>
      </c>
      <c r="AZ129" s="331">
        <f t="shared" si="182"/>
        <v>0</v>
      </c>
      <c r="BA129" s="332">
        <f t="shared" si="183"/>
        <v>0</v>
      </c>
      <c r="BB129" s="330">
        <f t="shared" si="184"/>
        <v>0</v>
      </c>
      <c r="BC129" s="156"/>
      <c r="BD129" s="106"/>
      <c r="BE129" s="106" t="str">
        <f t="shared" si="185"/>
        <v>aXX99</v>
      </c>
      <c r="BF129" s="305">
        <f t="shared" si="186"/>
        <v>98</v>
      </c>
      <c r="BG129" s="306">
        <f t="shared" si="218"/>
        <v>99</v>
      </c>
      <c r="BH129" s="331">
        <f t="shared" si="187"/>
        <v>0</v>
      </c>
      <c r="BI129" s="331">
        <f t="shared" si="188"/>
        <v>0</v>
      </c>
      <c r="BJ129" s="332">
        <f t="shared" si="189"/>
        <v>0</v>
      </c>
      <c r="BK129" s="330">
        <f t="shared" si="190"/>
        <v>0</v>
      </c>
      <c r="BL129" s="156"/>
      <c r="BM129" s="106"/>
      <c r="BN129" s="87">
        <f t="shared" si="219"/>
        <v>99</v>
      </c>
      <c r="BO129" s="327">
        <f t="shared" si="191"/>
        <v>0</v>
      </c>
      <c r="BP129" s="327">
        <f t="shared" si="192"/>
        <v>0</v>
      </c>
      <c r="BQ129" s="327">
        <f t="shared" si="193"/>
        <v>0</v>
      </c>
      <c r="BR129" s="106"/>
      <c r="BU129" s="106"/>
      <c r="BV129" s="678">
        <f t="shared" si="150"/>
        <v>99</v>
      </c>
      <c r="BW129" s="327">
        <f t="shared" si="151"/>
        <v>0</v>
      </c>
      <c r="BX129" s="327">
        <f t="shared" si="149"/>
        <v>0</v>
      </c>
      <c r="BY129" s="327">
        <f t="shared" si="121"/>
        <v>0</v>
      </c>
      <c r="BZ129" s="106"/>
      <c r="CD129" s="156">
        <f t="shared" si="194"/>
        <v>0</v>
      </c>
      <c r="CE129" s="156">
        <f t="shared" si="195"/>
        <v>0</v>
      </c>
      <c r="CF129" s="156">
        <f t="shared" si="196"/>
        <v>0</v>
      </c>
      <c r="CH129" s="156">
        <f t="shared" si="197"/>
        <v>0</v>
      </c>
      <c r="CI129" s="156">
        <f t="shared" si="198"/>
        <v>0</v>
      </c>
      <c r="CJ129" s="156">
        <f t="shared" si="199"/>
        <v>0</v>
      </c>
      <c r="CL129" s="156">
        <f t="shared" si="200"/>
        <v>0</v>
      </c>
      <c r="CM129" s="156">
        <f t="shared" si="201"/>
        <v>0</v>
      </c>
      <c r="CN129" s="156">
        <f t="shared" si="202"/>
        <v>0</v>
      </c>
      <c r="CP129" s="156">
        <f t="shared" si="203"/>
        <v>0</v>
      </c>
      <c r="CQ129" s="156">
        <f t="shared" si="204"/>
        <v>0</v>
      </c>
      <c r="CR129" s="156">
        <f t="shared" si="205"/>
        <v>0</v>
      </c>
      <c r="CT129" s="156">
        <f t="shared" si="206"/>
        <v>0</v>
      </c>
      <c r="CU129" s="156">
        <f t="shared" si="207"/>
        <v>0</v>
      </c>
      <c r="CV129" s="156">
        <f t="shared" si="208"/>
        <v>0</v>
      </c>
      <c r="CX129" s="156">
        <f t="shared" si="209"/>
        <v>0</v>
      </c>
      <c r="CY129" s="156">
        <f t="shared" si="210"/>
        <v>0</v>
      </c>
      <c r="CZ129" s="156">
        <f t="shared" si="211"/>
        <v>0</v>
      </c>
    </row>
    <row r="130" spans="3:104" ht="22" hidden="1" customHeight="1">
      <c r="C130" s="106" t="str">
        <f t="shared" si="152"/>
        <v>aXX100</v>
      </c>
      <c r="D130" s="305">
        <f t="shared" si="153"/>
        <v>99</v>
      </c>
      <c r="E130" s="306">
        <f t="shared" si="212"/>
        <v>100</v>
      </c>
      <c r="F130" s="331">
        <f t="shared" si="154"/>
        <v>0</v>
      </c>
      <c r="G130" s="331">
        <f t="shared" si="155"/>
        <v>0</v>
      </c>
      <c r="H130" s="332">
        <f t="shared" si="156"/>
        <v>0</v>
      </c>
      <c r="I130" s="330">
        <f t="shared" si="157"/>
        <v>0</v>
      </c>
      <c r="K130" s="106"/>
      <c r="L130" s="106" t="str">
        <f t="shared" si="158"/>
        <v>aXX100</v>
      </c>
      <c r="M130" s="305">
        <f t="shared" si="159"/>
        <v>99</v>
      </c>
      <c r="N130" s="306">
        <f t="shared" si="213"/>
        <v>100</v>
      </c>
      <c r="O130" s="331">
        <f t="shared" si="160"/>
        <v>0</v>
      </c>
      <c r="P130" s="331">
        <f t="shared" si="161"/>
        <v>0</v>
      </c>
      <c r="Q130" s="332">
        <f t="shared" si="162"/>
        <v>0</v>
      </c>
      <c r="R130" s="330">
        <f t="shared" si="163"/>
        <v>0</v>
      </c>
      <c r="S130" s="156"/>
      <c r="T130" s="106"/>
      <c r="U130" s="106" t="str">
        <f t="shared" si="164"/>
        <v>aXX100</v>
      </c>
      <c r="V130" s="305">
        <f t="shared" si="165"/>
        <v>99</v>
      </c>
      <c r="W130" s="306">
        <f t="shared" si="214"/>
        <v>100</v>
      </c>
      <c r="X130" s="331">
        <f t="shared" si="166"/>
        <v>0</v>
      </c>
      <c r="Y130" s="331">
        <f t="shared" si="167"/>
        <v>0</v>
      </c>
      <c r="Z130" s="332">
        <f t="shared" si="168"/>
        <v>0</v>
      </c>
      <c r="AA130" s="330">
        <f t="shared" si="169"/>
        <v>0</v>
      </c>
      <c r="AB130" s="156"/>
      <c r="AC130" s="106"/>
      <c r="AD130" s="156"/>
      <c r="AE130" s="87">
        <f t="shared" si="215"/>
        <v>100</v>
      </c>
      <c r="AF130" s="327">
        <f t="shared" si="170"/>
        <v>0</v>
      </c>
      <c r="AG130" s="327">
        <f t="shared" si="171"/>
        <v>0</v>
      </c>
      <c r="AH130" s="327">
        <f t="shared" si="172"/>
        <v>0</v>
      </c>
      <c r="AK130" s="106"/>
      <c r="AL130" s="106" t="str">
        <f t="shared" si="173"/>
        <v>aXX100</v>
      </c>
      <c r="AM130" s="106"/>
      <c r="AN130" s="305">
        <f t="shared" si="174"/>
        <v>99</v>
      </c>
      <c r="AO130" s="306">
        <f t="shared" si="216"/>
        <v>100</v>
      </c>
      <c r="AP130" s="331">
        <f t="shared" si="175"/>
        <v>0</v>
      </c>
      <c r="AQ130" s="331">
        <f t="shared" si="176"/>
        <v>0</v>
      </c>
      <c r="AR130" s="332">
        <f t="shared" si="177"/>
        <v>0</v>
      </c>
      <c r="AS130" s="330">
        <f t="shared" si="178"/>
        <v>0</v>
      </c>
      <c r="AT130" s="156"/>
      <c r="AU130" s="106"/>
      <c r="AV130" s="106" t="str">
        <f t="shared" si="179"/>
        <v>aXX100</v>
      </c>
      <c r="AW130" s="305">
        <f t="shared" si="180"/>
        <v>99</v>
      </c>
      <c r="AX130" s="306">
        <f t="shared" si="217"/>
        <v>100</v>
      </c>
      <c r="AY130" s="331">
        <f t="shared" si="181"/>
        <v>0</v>
      </c>
      <c r="AZ130" s="331">
        <f t="shared" si="182"/>
        <v>0</v>
      </c>
      <c r="BA130" s="332">
        <f t="shared" si="183"/>
        <v>0</v>
      </c>
      <c r="BB130" s="330">
        <f t="shared" si="184"/>
        <v>0</v>
      </c>
      <c r="BC130" s="156"/>
      <c r="BD130" s="106"/>
      <c r="BE130" s="106" t="str">
        <f t="shared" si="185"/>
        <v>aXX100</v>
      </c>
      <c r="BF130" s="305">
        <f t="shared" si="186"/>
        <v>99</v>
      </c>
      <c r="BG130" s="306">
        <f t="shared" si="218"/>
        <v>100</v>
      </c>
      <c r="BH130" s="331">
        <f t="shared" si="187"/>
        <v>0</v>
      </c>
      <c r="BI130" s="331">
        <f t="shared" si="188"/>
        <v>0</v>
      </c>
      <c r="BJ130" s="332">
        <f t="shared" si="189"/>
        <v>0</v>
      </c>
      <c r="BK130" s="330">
        <f t="shared" si="190"/>
        <v>0</v>
      </c>
      <c r="BL130" s="156"/>
      <c r="BM130" s="106"/>
      <c r="BN130" s="87">
        <f t="shared" si="219"/>
        <v>100</v>
      </c>
      <c r="BO130" s="327">
        <f t="shared" si="191"/>
        <v>0</v>
      </c>
      <c r="BP130" s="327">
        <f t="shared" si="192"/>
        <v>0</v>
      </c>
      <c r="BQ130" s="327">
        <f t="shared" si="193"/>
        <v>0</v>
      </c>
      <c r="BR130" s="106"/>
      <c r="BU130" s="106"/>
      <c r="BV130" s="678">
        <f t="shared" si="150"/>
        <v>100</v>
      </c>
      <c r="BW130" s="327">
        <f t="shared" si="151"/>
        <v>0</v>
      </c>
      <c r="BX130" s="327">
        <f t="shared" si="149"/>
        <v>0</v>
      </c>
      <c r="BY130" s="327">
        <f t="shared" si="121"/>
        <v>0</v>
      </c>
      <c r="BZ130" s="106"/>
      <c r="CD130" s="156">
        <f t="shared" si="194"/>
        <v>0</v>
      </c>
      <c r="CE130" s="156">
        <f t="shared" si="195"/>
        <v>0</v>
      </c>
      <c r="CF130" s="156">
        <f t="shared" si="196"/>
        <v>0</v>
      </c>
      <c r="CH130" s="156">
        <f t="shared" si="197"/>
        <v>0</v>
      </c>
      <c r="CI130" s="156">
        <f t="shared" si="198"/>
        <v>0</v>
      </c>
      <c r="CJ130" s="156">
        <f t="shared" si="199"/>
        <v>0</v>
      </c>
      <c r="CL130" s="156">
        <f t="shared" si="200"/>
        <v>0</v>
      </c>
      <c r="CM130" s="156">
        <f t="shared" si="201"/>
        <v>0</v>
      </c>
      <c r="CN130" s="156">
        <f t="shared" si="202"/>
        <v>0</v>
      </c>
      <c r="CP130" s="156">
        <f t="shared" si="203"/>
        <v>0</v>
      </c>
      <c r="CQ130" s="156">
        <f t="shared" si="204"/>
        <v>0</v>
      </c>
      <c r="CR130" s="156">
        <f t="shared" si="205"/>
        <v>0</v>
      </c>
      <c r="CT130" s="156">
        <f t="shared" si="206"/>
        <v>0</v>
      </c>
      <c r="CU130" s="156">
        <f t="shared" si="207"/>
        <v>0</v>
      </c>
      <c r="CV130" s="156">
        <f t="shared" si="208"/>
        <v>0</v>
      </c>
      <c r="CX130" s="156">
        <f t="shared" si="209"/>
        <v>0</v>
      </c>
      <c r="CY130" s="156">
        <f t="shared" si="210"/>
        <v>0</v>
      </c>
      <c r="CZ130" s="156">
        <f t="shared" si="211"/>
        <v>0</v>
      </c>
    </row>
    <row r="131" spans="3:104" ht="22" hidden="1" customHeight="1">
      <c r="C131" s="106" t="str">
        <f t="shared" si="152"/>
        <v>aXX101</v>
      </c>
      <c r="D131" s="305">
        <f t="shared" si="153"/>
        <v>100</v>
      </c>
      <c r="E131" s="306">
        <f t="shared" si="212"/>
        <v>101</v>
      </c>
      <c r="F131" s="331">
        <f t="shared" si="154"/>
        <v>0</v>
      </c>
      <c r="G131" s="331">
        <f t="shared" si="155"/>
        <v>0</v>
      </c>
      <c r="H131" s="332">
        <f t="shared" si="156"/>
        <v>0</v>
      </c>
      <c r="I131" s="330">
        <f t="shared" si="157"/>
        <v>0</v>
      </c>
      <c r="K131" s="106"/>
      <c r="L131" s="106" t="str">
        <f t="shared" si="158"/>
        <v>aXX101</v>
      </c>
      <c r="M131" s="305">
        <f t="shared" si="159"/>
        <v>100</v>
      </c>
      <c r="N131" s="306">
        <f t="shared" si="213"/>
        <v>101</v>
      </c>
      <c r="O131" s="331">
        <f t="shared" si="160"/>
        <v>0</v>
      </c>
      <c r="P131" s="331">
        <f t="shared" si="161"/>
        <v>0</v>
      </c>
      <c r="Q131" s="332">
        <f t="shared" si="162"/>
        <v>0</v>
      </c>
      <c r="R131" s="330">
        <f t="shared" si="163"/>
        <v>0</v>
      </c>
      <c r="S131" s="156"/>
      <c r="T131" s="106"/>
      <c r="U131" s="106" t="str">
        <f t="shared" si="164"/>
        <v>aXX101</v>
      </c>
      <c r="V131" s="305">
        <f t="shared" si="165"/>
        <v>100</v>
      </c>
      <c r="W131" s="306">
        <f t="shared" si="214"/>
        <v>101</v>
      </c>
      <c r="X131" s="331">
        <f t="shared" si="166"/>
        <v>0</v>
      </c>
      <c r="Y131" s="331">
        <f t="shared" si="167"/>
        <v>0</v>
      </c>
      <c r="Z131" s="332">
        <f t="shared" si="168"/>
        <v>0</v>
      </c>
      <c r="AA131" s="330">
        <f t="shared" si="169"/>
        <v>0</v>
      </c>
      <c r="AB131" s="156"/>
      <c r="AC131" s="106"/>
      <c r="AD131" s="156"/>
      <c r="AE131" s="87">
        <f t="shared" si="215"/>
        <v>101</v>
      </c>
      <c r="AF131" s="327">
        <f t="shared" si="170"/>
        <v>0</v>
      </c>
      <c r="AG131" s="327">
        <f t="shared" si="171"/>
        <v>0</v>
      </c>
      <c r="AH131" s="327">
        <f t="shared" si="172"/>
        <v>0</v>
      </c>
      <c r="AK131" s="106"/>
      <c r="AL131" s="106" t="str">
        <f t="shared" si="173"/>
        <v>aXX101</v>
      </c>
      <c r="AM131" s="106"/>
      <c r="AN131" s="305">
        <f t="shared" si="174"/>
        <v>100</v>
      </c>
      <c r="AO131" s="306">
        <f t="shared" si="216"/>
        <v>101</v>
      </c>
      <c r="AP131" s="331">
        <f t="shared" si="175"/>
        <v>0</v>
      </c>
      <c r="AQ131" s="331">
        <f t="shared" si="176"/>
        <v>0</v>
      </c>
      <c r="AR131" s="332">
        <f t="shared" si="177"/>
        <v>0</v>
      </c>
      <c r="AS131" s="330">
        <f t="shared" si="178"/>
        <v>0</v>
      </c>
      <c r="AT131" s="156"/>
      <c r="AU131" s="106"/>
      <c r="AV131" s="106" t="str">
        <f t="shared" si="179"/>
        <v>aXX101</v>
      </c>
      <c r="AW131" s="305">
        <f t="shared" si="180"/>
        <v>100</v>
      </c>
      <c r="AX131" s="306">
        <f t="shared" si="217"/>
        <v>101</v>
      </c>
      <c r="AY131" s="331">
        <f t="shared" si="181"/>
        <v>0</v>
      </c>
      <c r="AZ131" s="331">
        <f t="shared" si="182"/>
        <v>0</v>
      </c>
      <c r="BA131" s="332">
        <f t="shared" si="183"/>
        <v>0</v>
      </c>
      <c r="BB131" s="330">
        <f t="shared" si="184"/>
        <v>0</v>
      </c>
      <c r="BC131" s="156"/>
      <c r="BD131" s="106"/>
      <c r="BE131" s="106" t="str">
        <f t="shared" si="185"/>
        <v>aXX101</v>
      </c>
      <c r="BF131" s="305">
        <f t="shared" si="186"/>
        <v>100</v>
      </c>
      <c r="BG131" s="306">
        <f t="shared" si="218"/>
        <v>101</v>
      </c>
      <c r="BH131" s="331">
        <f t="shared" si="187"/>
        <v>0</v>
      </c>
      <c r="BI131" s="331">
        <f t="shared" si="188"/>
        <v>0</v>
      </c>
      <c r="BJ131" s="332">
        <f t="shared" si="189"/>
        <v>0</v>
      </c>
      <c r="BK131" s="330">
        <f t="shared" si="190"/>
        <v>0</v>
      </c>
      <c r="BL131" s="156"/>
      <c r="BM131" s="106"/>
      <c r="BN131" s="87">
        <f t="shared" si="219"/>
        <v>101</v>
      </c>
      <c r="BO131" s="327">
        <f t="shared" si="191"/>
        <v>0</v>
      </c>
      <c r="BP131" s="327">
        <f t="shared" si="192"/>
        <v>0</v>
      </c>
      <c r="BQ131" s="327">
        <f t="shared" si="193"/>
        <v>0</v>
      </c>
      <c r="BR131" s="106"/>
      <c r="BU131" s="106"/>
      <c r="BV131" s="678">
        <f t="shared" si="150"/>
        <v>101</v>
      </c>
      <c r="BW131" s="327">
        <f t="shared" si="151"/>
        <v>0</v>
      </c>
      <c r="BX131" s="327">
        <f t="shared" si="149"/>
        <v>0</v>
      </c>
      <c r="BY131" s="327">
        <f t="shared" si="121"/>
        <v>0</v>
      </c>
      <c r="BZ131" s="106"/>
      <c r="CD131" s="156">
        <f t="shared" si="194"/>
        <v>0</v>
      </c>
      <c r="CE131" s="156">
        <f t="shared" si="195"/>
        <v>0</v>
      </c>
      <c r="CF131" s="156">
        <f t="shared" si="196"/>
        <v>0</v>
      </c>
      <c r="CH131" s="156">
        <f t="shared" si="197"/>
        <v>0</v>
      </c>
      <c r="CI131" s="156">
        <f t="shared" si="198"/>
        <v>0</v>
      </c>
      <c r="CJ131" s="156">
        <f t="shared" si="199"/>
        <v>0</v>
      </c>
      <c r="CL131" s="156">
        <f t="shared" si="200"/>
        <v>0</v>
      </c>
      <c r="CM131" s="156">
        <f t="shared" si="201"/>
        <v>0</v>
      </c>
      <c r="CN131" s="156">
        <f t="shared" si="202"/>
        <v>0</v>
      </c>
      <c r="CP131" s="156">
        <f t="shared" si="203"/>
        <v>0</v>
      </c>
      <c r="CQ131" s="156">
        <f t="shared" si="204"/>
        <v>0</v>
      </c>
      <c r="CR131" s="156">
        <f t="shared" si="205"/>
        <v>0</v>
      </c>
      <c r="CT131" s="156">
        <f t="shared" si="206"/>
        <v>0</v>
      </c>
      <c r="CU131" s="156">
        <f t="shared" si="207"/>
        <v>0</v>
      </c>
      <c r="CV131" s="156">
        <f t="shared" si="208"/>
        <v>0</v>
      </c>
      <c r="CX131" s="156">
        <f t="shared" si="209"/>
        <v>0</v>
      </c>
      <c r="CY131" s="156">
        <f t="shared" si="210"/>
        <v>0</v>
      </c>
      <c r="CZ131" s="156">
        <f t="shared" si="211"/>
        <v>0</v>
      </c>
    </row>
    <row r="132" spans="3:104" ht="22" hidden="1" customHeight="1">
      <c r="C132" s="106" t="str">
        <f t="shared" si="152"/>
        <v>aXX102</v>
      </c>
      <c r="D132" s="305">
        <f t="shared" si="153"/>
        <v>101</v>
      </c>
      <c r="E132" s="306">
        <f t="shared" si="212"/>
        <v>102</v>
      </c>
      <c r="F132" s="331">
        <f t="shared" si="154"/>
        <v>0</v>
      </c>
      <c r="G132" s="331">
        <f t="shared" si="155"/>
        <v>0</v>
      </c>
      <c r="H132" s="332">
        <f t="shared" si="156"/>
        <v>0</v>
      </c>
      <c r="I132" s="330">
        <f t="shared" si="157"/>
        <v>0</v>
      </c>
      <c r="K132" s="106"/>
      <c r="L132" s="106" t="str">
        <f t="shared" si="158"/>
        <v>aXX102</v>
      </c>
      <c r="M132" s="305">
        <f t="shared" si="159"/>
        <v>101</v>
      </c>
      <c r="N132" s="306">
        <f t="shared" si="213"/>
        <v>102</v>
      </c>
      <c r="O132" s="331">
        <f t="shared" si="160"/>
        <v>0</v>
      </c>
      <c r="P132" s="331">
        <f t="shared" si="161"/>
        <v>0</v>
      </c>
      <c r="Q132" s="332">
        <f t="shared" si="162"/>
        <v>0</v>
      </c>
      <c r="R132" s="330">
        <f t="shared" si="163"/>
        <v>0</v>
      </c>
      <c r="S132" s="156"/>
      <c r="T132" s="106"/>
      <c r="U132" s="106" t="str">
        <f t="shared" si="164"/>
        <v>aXX102</v>
      </c>
      <c r="V132" s="305">
        <f t="shared" si="165"/>
        <v>101</v>
      </c>
      <c r="W132" s="306">
        <f t="shared" si="214"/>
        <v>102</v>
      </c>
      <c r="X132" s="331">
        <f t="shared" si="166"/>
        <v>0</v>
      </c>
      <c r="Y132" s="331">
        <f t="shared" si="167"/>
        <v>0</v>
      </c>
      <c r="Z132" s="332">
        <f t="shared" si="168"/>
        <v>0</v>
      </c>
      <c r="AA132" s="330">
        <f t="shared" si="169"/>
        <v>0</v>
      </c>
      <c r="AB132" s="156"/>
      <c r="AC132" s="106"/>
      <c r="AD132" s="156"/>
      <c r="AE132" s="87">
        <f t="shared" si="215"/>
        <v>102</v>
      </c>
      <c r="AF132" s="327">
        <f t="shared" si="170"/>
        <v>0</v>
      </c>
      <c r="AG132" s="327">
        <f t="shared" si="171"/>
        <v>0</v>
      </c>
      <c r="AH132" s="327">
        <f t="shared" si="172"/>
        <v>0</v>
      </c>
      <c r="AK132" s="106"/>
      <c r="AL132" s="106" t="str">
        <f t="shared" si="173"/>
        <v>aXX102</v>
      </c>
      <c r="AM132" s="106"/>
      <c r="AN132" s="305">
        <f t="shared" si="174"/>
        <v>101</v>
      </c>
      <c r="AO132" s="306">
        <f t="shared" si="216"/>
        <v>102</v>
      </c>
      <c r="AP132" s="331">
        <f t="shared" si="175"/>
        <v>0</v>
      </c>
      <c r="AQ132" s="331">
        <f t="shared" si="176"/>
        <v>0</v>
      </c>
      <c r="AR132" s="332">
        <f t="shared" si="177"/>
        <v>0</v>
      </c>
      <c r="AS132" s="330">
        <f t="shared" si="178"/>
        <v>0</v>
      </c>
      <c r="AT132" s="156"/>
      <c r="AU132" s="106"/>
      <c r="AV132" s="106" t="str">
        <f t="shared" si="179"/>
        <v>aXX102</v>
      </c>
      <c r="AW132" s="305">
        <f t="shared" si="180"/>
        <v>101</v>
      </c>
      <c r="AX132" s="306">
        <f t="shared" si="217"/>
        <v>102</v>
      </c>
      <c r="AY132" s="331">
        <f t="shared" si="181"/>
        <v>0</v>
      </c>
      <c r="AZ132" s="331">
        <f t="shared" si="182"/>
        <v>0</v>
      </c>
      <c r="BA132" s="332">
        <f t="shared" si="183"/>
        <v>0</v>
      </c>
      <c r="BB132" s="330">
        <f t="shared" si="184"/>
        <v>0</v>
      </c>
      <c r="BC132" s="156"/>
      <c r="BD132" s="106"/>
      <c r="BE132" s="106" t="str">
        <f t="shared" si="185"/>
        <v>aXX102</v>
      </c>
      <c r="BF132" s="305">
        <f t="shared" si="186"/>
        <v>101</v>
      </c>
      <c r="BG132" s="306">
        <f t="shared" si="218"/>
        <v>102</v>
      </c>
      <c r="BH132" s="331">
        <f t="shared" si="187"/>
        <v>0</v>
      </c>
      <c r="BI132" s="331">
        <f t="shared" si="188"/>
        <v>0</v>
      </c>
      <c r="BJ132" s="332">
        <f t="shared" si="189"/>
        <v>0</v>
      </c>
      <c r="BK132" s="330">
        <f t="shared" si="190"/>
        <v>0</v>
      </c>
      <c r="BL132" s="156"/>
      <c r="BM132" s="106"/>
      <c r="BN132" s="87">
        <f t="shared" si="219"/>
        <v>102</v>
      </c>
      <c r="BO132" s="327">
        <f t="shared" si="191"/>
        <v>0</v>
      </c>
      <c r="BP132" s="327">
        <f t="shared" si="192"/>
        <v>0</v>
      </c>
      <c r="BQ132" s="327">
        <f t="shared" si="193"/>
        <v>0</v>
      </c>
      <c r="BR132" s="106"/>
      <c r="BU132" s="106"/>
      <c r="BV132" s="678">
        <f t="shared" si="150"/>
        <v>102</v>
      </c>
      <c r="BW132" s="327">
        <f t="shared" si="151"/>
        <v>0</v>
      </c>
      <c r="BX132" s="327">
        <f t="shared" si="149"/>
        <v>0</v>
      </c>
      <c r="BY132" s="327">
        <f t="shared" si="121"/>
        <v>0</v>
      </c>
      <c r="BZ132" s="106"/>
      <c r="CD132" s="156">
        <f t="shared" si="194"/>
        <v>0</v>
      </c>
      <c r="CE132" s="156">
        <f t="shared" si="195"/>
        <v>0</v>
      </c>
      <c r="CF132" s="156">
        <f t="shared" si="196"/>
        <v>0</v>
      </c>
      <c r="CH132" s="156">
        <f t="shared" si="197"/>
        <v>0</v>
      </c>
      <c r="CI132" s="156">
        <f t="shared" si="198"/>
        <v>0</v>
      </c>
      <c r="CJ132" s="156">
        <f t="shared" si="199"/>
        <v>0</v>
      </c>
      <c r="CL132" s="156">
        <f t="shared" si="200"/>
        <v>0</v>
      </c>
      <c r="CM132" s="156">
        <f t="shared" si="201"/>
        <v>0</v>
      </c>
      <c r="CN132" s="156">
        <f t="shared" si="202"/>
        <v>0</v>
      </c>
      <c r="CP132" s="156">
        <f t="shared" si="203"/>
        <v>0</v>
      </c>
      <c r="CQ132" s="156">
        <f t="shared" si="204"/>
        <v>0</v>
      </c>
      <c r="CR132" s="156">
        <f t="shared" si="205"/>
        <v>0</v>
      </c>
      <c r="CT132" s="156">
        <f t="shared" si="206"/>
        <v>0</v>
      </c>
      <c r="CU132" s="156">
        <f t="shared" si="207"/>
        <v>0</v>
      </c>
      <c r="CV132" s="156">
        <f t="shared" si="208"/>
        <v>0</v>
      </c>
      <c r="CX132" s="156">
        <f t="shared" si="209"/>
        <v>0</v>
      </c>
      <c r="CY132" s="156">
        <f t="shared" si="210"/>
        <v>0</v>
      </c>
      <c r="CZ132" s="156">
        <f t="shared" si="211"/>
        <v>0</v>
      </c>
    </row>
    <row r="133" spans="3:104" ht="22" hidden="1" customHeight="1">
      <c r="C133" s="106" t="str">
        <f t="shared" si="152"/>
        <v>aXX103</v>
      </c>
      <c r="D133" s="305">
        <f t="shared" si="153"/>
        <v>102</v>
      </c>
      <c r="E133" s="306">
        <f t="shared" si="212"/>
        <v>103</v>
      </c>
      <c r="F133" s="331">
        <f t="shared" si="154"/>
        <v>0</v>
      </c>
      <c r="G133" s="331">
        <f t="shared" si="155"/>
        <v>0</v>
      </c>
      <c r="H133" s="332">
        <f t="shared" si="156"/>
        <v>0</v>
      </c>
      <c r="I133" s="330">
        <f t="shared" si="157"/>
        <v>0</v>
      </c>
      <c r="K133" s="106"/>
      <c r="L133" s="106" t="str">
        <f t="shared" si="158"/>
        <v>aXX103</v>
      </c>
      <c r="M133" s="305">
        <f t="shared" si="159"/>
        <v>102</v>
      </c>
      <c r="N133" s="306">
        <f t="shared" si="213"/>
        <v>103</v>
      </c>
      <c r="O133" s="331">
        <f t="shared" si="160"/>
        <v>0</v>
      </c>
      <c r="P133" s="331">
        <f t="shared" si="161"/>
        <v>0</v>
      </c>
      <c r="Q133" s="332">
        <f t="shared" si="162"/>
        <v>0</v>
      </c>
      <c r="R133" s="330">
        <f t="shared" si="163"/>
        <v>0</v>
      </c>
      <c r="S133" s="156"/>
      <c r="T133" s="106"/>
      <c r="U133" s="106" t="str">
        <f t="shared" si="164"/>
        <v>aXX103</v>
      </c>
      <c r="V133" s="305">
        <f t="shared" si="165"/>
        <v>102</v>
      </c>
      <c r="W133" s="306">
        <f t="shared" si="214"/>
        <v>103</v>
      </c>
      <c r="X133" s="331">
        <f t="shared" si="166"/>
        <v>0</v>
      </c>
      <c r="Y133" s="331">
        <f t="shared" si="167"/>
        <v>0</v>
      </c>
      <c r="Z133" s="332">
        <f t="shared" si="168"/>
        <v>0</v>
      </c>
      <c r="AA133" s="330">
        <f t="shared" si="169"/>
        <v>0</v>
      </c>
      <c r="AB133" s="156"/>
      <c r="AC133" s="106"/>
      <c r="AD133" s="156"/>
      <c r="AE133" s="87">
        <f t="shared" si="215"/>
        <v>103</v>
      </c>
      <c r="AF133" s="327">
        <f t="shared" si="170"/>
        <v>0</v>
      </c>
      <c r="AG133" s="327">
        <f t="shared" si="171"/>
        <v>0</v>
      </c>
      <c r="AH133" s="327">
        <f t="shared" si="172"/>
        <v>0</v>
      </c>
      <c r="AK133" s="106"/>
      <c r="AL133" s="106" t="str">
        <f t="shared" si="173"/>
        <v>aXX103</v>
      </c>
      <c r="AM133" s="106"/>
      <c r="AN133" s="305">
        <f t="shared" si="174"/>
        <v>102</v>
      </c>
      <c r="AO133" s="306">
        <f t="shared" si="216"/>
        <v>103</v>
      </c>
      <c r="AP133" s="331">
        <f t="shared" si="175"/>
        <v>0</v>
      </c>
      <c r="AQ133" s="331">
        <f t="shared" si="176"/>
        <v>0</v>
      </c>
      <c r="AR133" s="332">
        <f t="shared" si="177"/>
        <v>0</v>
      </c>
      <c r="AS133" s="330">
        <f t="shared" si="178"/>
        <v>0</v>
      </c>
      <c r="AT133" s="156"/>
      <c r="AU133" s="106"/>
      <c r="AV133" s="106" t="str">
        <f t="shared" si="179"/>
        <v>aXX103</v>
      </c>
      <c r="AW133" s="305">
        <f t="shared" si="180"/>
        <v>102</v>
      </c>
      <c r="AX133" s="306">
        <f t="shared" si="217"/>
        <v>103</v>
      </c>
      <c r="AY133" s="331">
        <f t="shared" si="181"/>
        <v>0</v>
      </c>
      <c r="AZ133" s="331">
        <f t="shared" si="182"/>
        <v>0</v>
      </c>
      <c r="BA133" s="332">
        <f t="shared" si="183"/>
        <v>0</v>
      </c>
      <c r="BB133" s="330">
        <f t="shared" si="184"/>
        <v>0</v>
      </c>
      <c r="BC133" s="156"/>
      <c r="BD133" s="106"/>
      <c r="BE133" s="106" t="str">
        <f t="shared" si="185"/>
        <v>aXX103</v>
      </c>
      <c r="BF133" s="305">
        <f t="shared" si="186"/>
        <v>102</v>
      </c>
      <c r="BG133" s="306">
        <f t="shared" si="218"/>
        <v>103</v>
      </c>
      <c r="BH133" s="331">
        <f t="shared" si="187"/>
        <v>0</v>
      </c>
      <c r="BI133" s="331">
        <f t="shared" si="188"/>
        <v>0</v>
      </c>
      <c r="BJ133" s="332">
        <f t="shared" si="189"/>
        <v>0</v>
      </c>
      <c r="BK133" s="330">
        <f t="shared" si="190"/>
        <v>0</v>
      </c>
      <c r="BL133" s="156"/>
      <c r="BM133" s="106"/>
      <c r="BN133" s="87">
        <f t="shared" si="219"/>
        <v>103</v>
      </c>
      <c r="BO133" s="327">
        <f t="shared" si="191"/>
        <v>0</v>
      </c>
      <c r="BP133" s="327">
        <f t="shared" si="192"/>
        <v>0</v>
      </c>
      <c r="BQ133" s="327">
        <f t="shared" si="193"/>
        <v>0</v>
      </c>
      <c r="BR133" s="106"/>
      <c r="BU133" s="106"/>
      <c r="BV133" s="678">
        <f t="shared" si="150"/>
        <v>103</v>
      </c>
      <c r="BW133" s="327">
        <f t="shared" si="151"/>
        <v>0</v>
      </c>
      <c r="BX133" s="327">
        <f t="shared" si="149"/>
        <v>0</v>
      </c>
      <c r="BY133" s="327">
        <f t="shared" si="121"/>
        <v>0</v>
      </c>
      <c r="BZ133" s="106"/>
      <c r="CD133" s="156">
        <f t="shared" si="194"/>
        <v>0</v>
      </c>
      <c r="CE133" s="156">
        <f t="shared" si="195"/>
        <v>0</v>
      </c>
      <c r="CF133" s="156">
        <f t="shared" si="196"/>
        <v>0</v>
      </c>
      <c r="CH133" s="156">
        <f t="shared" si="197"/>
        <v>0</v>
      </c>
      <c r="CI133" s="156">
        <f t="shared" si="198"/>
        <v>0</v>
      </c>
      <c r="CJ133" s="156">
        <f t="shared" si="199"/>
        <v>0</v>
      </c>
      <c r="CL133" s="156">
        <f t="shared" si="200"/>
        <v>0</v>
      </c>
      <c r="CM133" s="156">
        <f t="shared" si="201"/>
        <v>0</v>
      </c>
      <c r="CN133" s="156">
        <f t="shared" si="202"/>
        <v>0</v>
      </c>
      <c r="CP133" s="156">
        <f t="shared" si="203"/>
        <v>0</v>
      </c>
      <c r="CQ133" s="156">
        <f t="shared" si="204"/>
        <v>0</v>
      </c>
      <c r="CR133" s="156">
        <f t="shared" si="205"/>
        <v>0</v>
      </c>
      <c r="CT133" s="156">
        <f t="shared" si="206"/>
        <v>0</v>
      </c>
      <c r="CU133" s="156">
        <f t="shared" si="207"/>
        <v>0</v>
      </c>
      <c r="CV133" s="156">
        <f t="shared" si="208"/>
        <v>0</v>
      </c>
      <c r="CX133" s="156">
        <f t="shared" si="209"/>
        <v>0</v>
      </c>
      <c r="CY133" s="156">
        <f t="shared" si="210"/>
        <v>0</v>
      </c>
      <c r="CZ133" s="156">
        <f t="shared" si="211"/>
        <v>0</v>
      </c>
    </row>
    <row r="134" spans="3:104" ht="22" hidden="1" customHeight="1">
      <c r="C134" s="106" t="str">
        <f t="shared" si="152"/>
        <v>aXX104</v>
      </c>
      <c r="D134" s="305">
        <f t="shared" si="153"/>
        <v>103</v>
      </c>
      <c r="E134" s="306">
        <f t="shared" si="212"/>
        <v>104</v>
      </c>
      <c r="F134" s="331">
        <f t="shared" si="154"/>
        <v>0</v>
      </c>
      <c r="G134" s="331">
        <f t="shared" si="155"/>
        <v>0</v>
      </c>
      <c r="H134" s="332">
        <f t="shared" si="156"/>
        <v>0</v>
      </c>
      <c r="I134" s="330">
        <f t="shared" si="157"/>
        <v>0</v>
      </c>
      <c r="K134" s="106"/>
      <c r="L134" s="106" t="str">
        <f t="shared" si="158"/>
        <v>aXX104</v>
      </c>
      <c r="M134" s="305">
        <f t="shared" si="159"/>
        <v>103</v>
      </c>
      <c r="N134" s="306">
        <f t="shared" si="213"/>
        <v>104</v>
      </c>
      <c r="O134" s="331">
        <f t="shared" si="160"/>
        <v>0</v>
      </c>
      <c r="P134" s="331">
        <f t="shared" si="161"/>
        <v>0</v>
      </c>
      <c r="Q134" s="332">
        <f t="shared" si="162"/>
        <v>0</v>
      </c>
      <c r="R134" s="330">
        <f t="shared" si="163"/>
        <v>0</v>
      </c>
      <c r="S134" s="156"/>
      <c r="T134" s="106"/>
      <c r="U134" s="106" t="str">
        <f t="shared" si="164"/>
        <v>aXX104</v>
      </c>
      <c r="V134" s="305">
        <f t="shared" si="165"/>
        <v>103</v>
      </c>
      <c r="W134" s="306">
        <f t="shared" si="214"/>
        <v>104</v>
      </c>
      <c r="X134" s="331">
        <f t="shared" si="166"/>
        <v>0</v>
      </c>
      <c r="Y134" s="331">
        <f t="shared" si="167"/>
        <v>0</v>
      </c>
      <c r="Z134" s="332">
        <f t="shared" si="168"/>
        <v>0</v>
      </c>
      <c r="AA134" s="330">
        <f t="shared" si="169"/>
        <v>0</v>
      </c>
      <c r="AB134" s="156"/>
      <c r="AC134" s="106"/>
      <c r="AD134" s="156"/>
      <c r="AE134" s="87">
        <f t="shared" si="215"/>
        <v>104</v>
      </c>
      <c r="AF134" s="327">
        <f t="shared" si="170"/>
        <v>0</v>
      </c>
      <c r="AG134" s="327">
        <f t="shared" si="171"/>
        <v>0</v>
      </c>
      <c r="AH134" s="327">
        <f t="shared" si="172"/>
        <v>0</v>
      </c>
      <c r="AK134" s="106"/>
      <c r="AL134" s="106" t="str">
        <f t="shared" si="173"/>
        <v>aXX104</v>
      </c>
      <c r="AM134" s="106"/>
      <c r="AN134" s="305">
        <f t="shared" si="174"/>
        <v>103</v>
      </c>
      <c r="AO134" s="306">
        <f t="shared" si="216"/>
        <v>104</v>
      </c>
      <c r="AP134" s="331">
        <f t="shared" si="175"/>
        <v>0</v>
      </c>
      <c r="AQ134" s="331">
        <f t="shared" si="176"/>
        <v>0</v>
      </c>
      <c r="AR134" s="332">
        <f t="shared" si="177"/>
        <v>0</v>
      </c>
      <c r="AS134" s="330">
        <f t="shared" si="178"/>
        <v>0</v>
      </c>
      <c r="AT134" s="156"/>
      <c r="AU134" s="106"/>
      <c r="AV134" s="106" t="str">
        <f t="shared" si="179"/>
        <v>aXX104</v>
      </c>
      <c r="AW134" s="305">
        <f t="shared" si="180"/>
        <v>103</v>
      </c>
      <c r="AX134" s="306">
        <f t="shared" si="217"/>
        <v>104</v>
      </c>
      <c r="AY134" s="331">
        <f t="shared" si="181"/>
        <v>0</v>
      </c>
      <c r="AZ134" s="331">
        <f t="shared" si="182"/>
        <v>0</v>
      </c>
      <c r="BA134" s="332">
        <f t="shared" si="183"/>
        <v>0</v>
      </c>
      <c r="BB134" s="330">
        <f t="shared" si="184"/>
        <v>0</v>
      </c>
      <c r="BC134" s="156"/>
      <c r="BD134" s="106"/>
      <c r="BE134" s="106" t="str">
        <f t="shared" si="185"/>
        <v>aXX104</v>
      </c>
      <c r="BF134" s="305">
        <f t="shared" si="186"/>
        <v>103</v>
      </c>
      <c r="BG134" s="306">
        <f t="shared" si="218"/>
        <v>104</v>
      </c>
      <c r="BH134" s="331">
        <f t="shared" si="187"/>
        <v>0</v>
      </c>
      <c r="BI134" s="331">
        <f t="shared" si="188"/>
        <v>0</v>
      </c>
      <c r="BJ134" s="332">
        <f t="shared" si="189"/>
        <v>0</v>
      </c>
      <c r="BK134" s="330">
        <f t="shared" si="190"/>
        <v>0</v>
      </c>
      <c r="BL134" s="156"/>
      <c r="BM134" s="106"/>
      <c r="BN134" s="87">
        <f t="shared" si="219"/>
        <v>104</v>
      </c>
      <c r="BO134" s="327">
        <f t="shared" si="191"/>
        <v>0</v>
      </c>
      <c r="BP134" s="327">
        <f t="shared" si="192"/>
        <v>0</v>
      </c>
      <c r="BQ134" s="327">
        <f t="shared" si="193"/>
        <v>0</v>
      </c>
      <c r="BR134" s="106"/>
      <c r="BU134" s="106"/>
      <c r="BV134" s="678">
        <f t="shared" si="150"/>
        <v>104</v>
      </c>
      <c r="BW134" s="327">
        <f t="shared" si="151"/>
        <v>0</v>
      </c>
      <c r="BX134" s="327">
        <f t="shared" si="149"/>
        <v>0</v>
      </c>
      <c r="BY134" s="327">
        <f t="shared" si="121"/>
        <v>0</v>
      </c>
      <c r="BZ134" s="106"/>
      <c r="CD134" s="156">
        <f t="shared" si="194"/>
        <v>0</v>
      </c>
      <c r="CE134" s="156">
        <f t="shared" si="195"/>
        <v>0</v>
      </c>
      <c r="CF134" s="156">
        <f t="shared" si="196"/>
        <v>0</v>
      </c>
      <c r="CH134" s="156">
        <f t="shared" si="197"/>
        <v>0</v>
      </c>
      <c r="CI134" s="156">
        <f t="shared" si="198"/>
        <v>0</v>
      </c>
      <c r="CJ134" s="156">
        <f t="shared" si="199"/>
        <v>0</v>
      </c>
      <c r="CL134" s="156">
        <f t="shared" si="200"/>
        <v>0</v>
      </c>
      <c r="CM134" s="156">
        <f t="shared" si="201"/>
        <v>0</v>
      </c>
      <c r="CN134" s="156">
        <f t="shared" si="202"/>
        <v>0</v>
      </c>
      <c r="CP134" s="156">
        <f t="shared" si="203"/>
        <v>0</v>
      </c>
      <c r="CQ134" s="156">
        <f t="shared" si="204"/>
        <v>0</v>
      </c>
      <c r="CR134" s="156">
        <f t="shared" si="205"/>
        <v>0</v>
      </c>
      <c r="CT134" s="156">
        <f t="shared" si="206"/>
        <v>0</v>
      </c>
      <c r="CU134" s="156">
        <f t="shared" si="207"/>
        <v>0</v>
      </c>
      <c r="CV134" s="156">
        <f t="shared" si="208"/>
        <v>0</v>
      </c>
      <c r="CX134" s="156">
        <f t="shared" si="209"/>
        <v>0</v>
      </c>
      <c r="CY134" s="156">
        <f t="shared" si="210"/>
        <v>0</v>
      </c>
      <c r="CZ134" s="156">
        <f t="shared" si="211"/>
        <v>0</v>
      </c>
    </row>
    <row r="135" spans="3:104" ht="22" hidden="1" customHeight="1">
      <c r="C135" s="106" t="str">
        <f t="shared" si="152"/>
        <v>aXX105</v>
      </c>
      <c r="D135" s="305">
        <f t="shared" si="153"/>
        <v>104</v>
      </c>
      <c r="E135" s="306">
        <f t="shared" si="212"/>
        <v>105</v>
      </c>
      <c r="F135" s="331">
        <f t="shared" si="154"/>
        <v>0</v>
      </c>
      <c r="G135" s="331">
        <f t="shared" si="155"/>
        <v>0</v>
      </c>
      <c r="H135" s="332">
        <f t="shared" si="156"/>
        <v>0</v>
      </c>
      <c r="I135" s="330">
        <f t="shared" si="157"/>
        <v>0</v>
      </c>
      <c r="K135" s="106"/>
      <c r="L135" s="106" t="str">
        <f t="shared" si="158"/>
        <v>aXX105</v>
      </c>
      <c r="M135" s="305">
        <f t="shared" si="159"/>
        <v>104</v>
      </c>
      <c r="N135" s="306">
        <f t="shared" si="213"/>
        <v>105</v>
      </c>
      <c r="O135" s="331">
        <f t="shared" si="160"/>
        <v>0</v>
      </c>
      <c r="P135" s="331">
        <f t="shared" si="161"/>
        <v>0</v>
      </c>
      <c r="Q135" s="332">
        <f t="shared" si="162"/>
        <v>0</v>
      </c>
      <c r="R135" s="330">
        <f t="shared" si="163"/>
        <v>0</v>
      </c>
      <c r="S135" s="156"/>
      <c r="T135" s="106"/>
      <c r="U135" s="106" t="str">
        <f t="shared" si="164"/>
        <v>aXX105</v>
      </c>
      <c r="V135" s="305">
        <f t="shared" si="165"/>
        <v>104</v>
      </c>
      <c r="W135" s="306">
        <f t="shared" si="214"/>
        <v>105</v>
      </c>
      <c r="X135" s="331">
        <f t="shared" si="166"/>
        <v>0</v>
      </c>
      <c r="Y135" s="331">
        <f t="shared" si="167"/>
        <v>0</v>
      </c>
      <c r="Z135" s="332">
        <f t="shared" si="168"/>
        <v>0</v>
      </c>
      <c r="AA135" s="330">
        <f t="shared" si="169"/>
        <v>0</v>
      </c>
      <c r="AB135" s="156"/>
      <c r="AC135" s="106"/>
      <c r="AD135" s="156"/>
      <c r="AE135" s="87">
        <f t="shared" si="215"/>
        <v>105</v>
      </c>
      <c r="AF135" s="327">
        <f t="shared" si="170"/>
        <v>0</v>
      </c>
      <c r="AG135" s="327">
        <f t="shared" si="171"/>
        <v>0</v>
      </c>
      <c r="AH135" s="327">
        <f t="shared" si="172"/>
        <v>0</v>
      </c>
      <c r="AK135" s="106"/>
      <c r="AL135" s="106" t="str">
        <f t="shared" si="173"/>
        <v>aXX105</v>
      </c>
      <c r="AM135" s="106"/>
      <c r="AN135" s="305">
        <f t="shared" si="174"/>
        <v>104</v>
      </c>
      <c r="AO135" s="306">
        <f t="shared" si="216"/>
        <v>105</v>
      </c>
      <c r="AP135" s="331">
        <f t="shared" si="175"/>
        <v>0</v>
      </c>
      <c r="AQ135" s="331">
        <f t="shared" si="176"/>
        <v>0</v>
      </c>
      <c r="AR135" s="332">
        <f t="shared" si="177"/>
        <v>0</v>
      </c>
      <c r="AS135" s="330">
        <f t="shared" si="178"/>
        <v>0</v>
      </c>
      <c r="AT135" s="156"/>
      <c r="AU135" s="106"/>
      <c r="AV135" s="106" t="str">
        <f t="shared" si="179"/>
        <v>aXX105</v>
      </c>
      <c r="AW135" s="305">
        <f t="shared" si="180"/>
        <v>104</v>
      </c>
      <c r="AX135" s="306">
        <f t="shared" si="217"/>
        <v>105</v>
      </c>
      <c r="AY135" s="331">
        <f t="shared" si="181"/>
        <v>0</v>
      </c>
      <c r="AZ135" s="331">
        <f t="shared" si="182"/>
        <v>0</v>
      </c>
      <c r="BA135" s="332">
        <f t="shared" si="183"/>
        <v>0</v>
      </c>
      <c r="BB135" s="330">
        <f t="shared" si="184"/>
        <v>0</v>
      </c>
      <c r="BC135" s="156"/>
      <c r="BD135" s="106"/>
      <c r="BE135" s="106" t="str">
        <f t="shared" si="185"/>
        <v>aXX105</v>
      </c>
      <c r="BF135" s="305">
        <f t="shared" si="186"/>
        <v>104</v>
      </c>
      <c r="BG135" s="306">
        <f t="shared" si="218"/>
        <v>105</v>
      </c>
      <c r="BH135" s="331">
        <f t="shared" si="187"/>
        <v>0</v>
      </c>
      <c r="BI135" s="331">
        <f t="shared" si="188"/>
        <v>0</v>
      </c>
      <c r="BJ135" s="332">
        <f t="shared" si="189"/>
        <v>0</v>
      </c>
      <c r="BK135" s="330">
        <f t="shared" si="190"/>
        <v>0</v>
      </c>
      <c r="BL135" s="156"/>
      <c r="BM135" s="106"/>
      <c r="BN135" s="87">
        <f t="shared" si="219"/>
        <v>105</v>
      </c>
      <c r="BO135" s="327">
        <f t="shared" si="191"/>
        <v>0</v>
      </c>
      <c r="BP135" s="327">
        <f t="shared" si="192"/>
        <v>0</v>
      </c>
      <c r="BQ135" s="327">
        <f t="shared" si="193"/>
        <v>0</v>
      </c>
      <c r="BR135" s="106"/>
      <c r="BU135" s="106"/>
      <c r="BV135" s="678">
        <f t="shared" si="150"/>
        <v>105</v>
      </c>
      <c r="BW135" s="327">
        <f t="shared" si="151"/>
        <v>0</v>
      </c>
      <c r="BX135" s="327">
        <f t="shared" si="149"/>
        <v>0</v>
      </c>
      <c r="BY135" s="327">
        <f t="shared" si="121"/>
        <v>0</v>
      </c>
      <c r="BZ135" s="106"/>
      <c r="CD135" s="156">
        <f t="shared" si="194"/>
        <v>0</v>
      </c>
      <c r="CE135" s="156">
        <f t="shared" si="195"/>
        <v>0</v>
      </c>
      <c r="CF135" s="156">
        <f t="shared" si="196"/>
        <v>0</v>
      </c>
      <c r="CH135" s="156">
        <f t="shared" si="197"/>
        <v>0</v>
      </c>
      <c r="CI135" s="156">
        <f t="shared" si="198"/>
        <v>0</v>
      </c>
      <c r="CJ135" s="156">
        <f t="shared" si="199"/>
        <v>0</v>
      </c>
      <c r="CL135" s="156">
        <f t="shared" si="200"/>
        <v>0</v>
      </c>
      <c r="CM135" s="156">
        <f t="shared" si="201"/>
        <v>0</v>
      </c>
      <c r="CN135" s="156">
        <f t="shared" si="202"/>
        <v>0</v>
      </c>
      <c r="CP135" s="156">
        <f t="shared" si="203"/>
        <v>0</v>
      </c>
      <c r="CQ135" s="156">
        <f t="shared" si="204"/>
        <v>0</v>
      </c>
      <c r="CR135" s="156">
        <f t="shared" si="205"/>
        <v>0</v>
      </c>
      <c r="CT135" s="156">
        <f t="shared" si="206"/>
        <v>0</v>
      </c>
      <c r="CU135" s="156">
        <f t="shared" si="207"/>
        <v>0</v>
      </c>
      <c r="CV135" s="156">
        <f t="shared" si="208"/>
        <v>0</v>
      </c>
      <c r="CX135" s="156">
        <f t="shared" si="209"/>
        <v>0</v>
      </c>
      <c r="CY135" s="156">
        <f t="shared" si="210"/>
        <v>0</v>
      </c>
      <c r="CZ135" s="156">
        <f t="shared" si="211"/>
        <v>0</v>
      </c>
    </row>
    <row r="136" spans="3:104" ht="22" hidden="1" customHeight="1">
      <c r="C136" s="106" t="str">
        <f t="shared" si="152"/>
        <v>aXX106</v>
      </c>
      <c r="D136" s="305">
        <f t="shared" si="153"/>
        <v>105</v>
      </c>
      <c r="E136" s="306">
        <f t="shared" si="212"/>
        <v>106</v>
      </c>
      <c r="F136" s="331">
        <f t="shared" si="154"/>
        <v>0</v>
      </c>
      <c r="G136" s="331">
        <f t="shared" si="155"/>
        <v>0</v>
      </c>
      <c r="H136" s="332">
        <f t="shared" si="156"/>
        <v>0</v>
      </c>
      <c r="I136" s="330">
        <f t="shared" si="157"/>
        <v>0</v>
      </c>
      <c r="K136" s="106"/>
      <c r="L136" s="106" t="str">
        <f t="shared" si="158"/>
        <v>aXX106</v>
      </c>
      <c r="M136" s="305">
        <f t="shared" si="159"/>
        <v>105</v>
      </c>
      <c r="N136" s="306">
        <f t="shared" si="213"/>
        <v>106</v>
      </c>
      <c r="O136" s="331">
        <f t="shared" si="160"/>
        <v>0</v>
      </c>
      <c r="P136" s="331">
        <f t="shared" si="161"/>
        <v>0</v>
      </c>
      <c r="Q136" s="332">
        <f t="shared" si="162"/>
        <v>0</v>
      </c>
      <c r="R136" s="330">
        <f t="shared" si="163"/>
        <v>0</v>
      </c>
      <c r="S136" s="156"/>
      <c r="T136" s="106"/>
      <c r="U136" s="106" t="str">
        <f t="shared" si="164"/>
        <v>aXX106</v>
      </c>
      <c r="V136" s="305">
        <f t="shared" si="165"/>
        <v>105</v>
      </c>
      <c r="W136" s="306">
        <f t="shared" si="214"/>
        <v>106</v>
      </c>
      <c r="X136" s="331">
        <f t="shared" si="166"/>
        <v>0</v>
      </c>
      <c r="Y136" s="331">
        <f t="shared" si="167"/>
        <v>0</v>
      </c>
      <c r="Z136" s="332">
        <f t="shared" si="168"/>
        <v>0</v>
      </c>
      <c r="AA136" s="330">
        <f t="shared" si="169"/>
        <v>0</v>
      </c>
      <c r="AB136" s="156"/>
      <c r="AC136" s="106"/>
      <c r="AD136" s="156"/>
      <c r="AE136" s="87">
        <f t="shared" si="215"/>
        <v>106</v>
      </c>
      <c r="AF136" s="327">
        <f t="shared" si="170"/>
        <v>0</v>
      </c>
      <c r="AG136" s="327">
        <f t="shared" si="171"/>
        <v>0</v>
      </c>
      <c r="AH136" s="327">
        <f t="shared" si="172"/>
        <v>0</v>
      </c>
      <c r="AK136" s="106"/>
      <c r="AL136" s="106" t="str">
        <f t="shared" si="173"/>
        <v>aXX106</v>
      </c>
      <c r="AM136" s="106"/>
      <c r="AN136" s="305">
        <f t="shared" si="174"/>
        <v>105</v>
      </c>
      <c r="AO136" s="306">
        <f t="shared" si="216"/>
        <v>106</v>
      </c>
      <c r="AP136" s="331">
        <f t="shared" si="175"/>
        <v>0</v>
      </c>
      <c r="AQ136" s="331">
        <f t="shared" si="176"/>
        <v>0</v>
      </c>
      <c r="AR136" s="332">
        <f t="shared" si="177"/>
        <v>0</v>
      </c>
      <c r="AS136" s="330">
        <f t="shared" si="178"/>
        <v>0</v>
      </c>
      <c r="AT136" s="156"/>
      <c r="AU136" s="106"/>
      <c r="AV136" s="106" t="str">
        <f t="shared" si="179"/>
        <v>aXX106</v>
      </c>
      <c r="AW136" s="305">
        <f t="shared" si="180"/>
        <v>105</v>
      </c>
      <c r="AX136" s="306">
        <f t="shared" si="217"/>
        <v>106</v>
      </c>
      <c r="AY136" s="331">
        <f t="shared" si="181"/>
        <v>0</v>
      </c>
      <c r="AZ136" s="331">
        <f t="shared" si="182"/>
        <v>0</v>
      </c>
      <c r="BA136" s="332">
        <f t="shared" si="183"/>
        <v>0</v>
      </c>
      <c r="BB136" s="330">
        <f t="shared" si="184"/>
        <v>0</v>
      </c>
      <c r="BC136" s="156"/>
      <c r="BD136" s="106"/>
      <c r="BE136" s="106" t="str">
        <f t="shared" si="185"/>
        <v>aXX106</v>
      </c>
      <c r="BF136" s="305">
        <f t="shared" si="186"/>
        <v>105</v>
      </c>
      <c r="BG136" s="306">
        <f t="shared" si="218"/>
        <v>106</v>
      </c>
      <c r="BH136" s="331">
        <f t="shared" si="187"/>
        <v>0</v>
      </c>
      <c r="BI136" s="331">
        <f t="shared" si="188"/>
        <v>0</v>
      </c>
      <c r="BJ136" s="332">
        <f t="shared" si="189"/>
        <v>0</v>
      </c>
      <c r="BK136" s="330">
        <f t="shared" si="190"/>
        <v>0</v>
      </c>
      <c r="BL136" s="156"/>
      <c r="BM136" s="106"/>
      <c r="BN136" s="87">
        <f t="shared" si="219"/>
        <v>106</v>
      </c>
      <c r="BO136" s="327">
        <f t="shared" si="191"/>
        <v>0</v>
      </c>
      <c r="BP136" s="327">
        <f t="shared" si="192"/>
        <v>0</v>
      </c>
      <c r="BQ136" s="327">
        <f t="shared" si="193"/>
        <v>0</v>
      </c>
      <c r="BR136" s="106"/>
      <c r="BU136" s="106"/>
      <c r="BV136" s="678">
        <f t="shared" si="150"/>
        <v>106</v>
      </c>
      <c r="BW136" s="327">
        <f t="shared" si="151"/>
        <v>0</v>
      </c>
      <c r="BX136" s="327">
        <f t="shared" si="149"/>
        <v>0</v>
      </c>
      <c r="BY136" s="327">
        <f t="shared" si="121"/>
        <v>0</v>
      </c>
      <c r="BZ136" s="106"/>
      <c r="CD136" s="156">
        <f t="shared" si="194"/>
        <v>0</v>
      </c>
      <c r="CE136" s="156">
        <f t="shared" si="195"/>
        <v>0</v>
      </c>
      <c r="CF136" s="156">
        <f t="shared" si="196"/>
        <v>0</v>
      </c>
      <c r="CH136" s="156">
        <f t="shared" si="197"/>
        <v>0</v>
      </c>
      <c r="CI136" s="156">
        <f t="shared" si="198"/>
        <v>0</v>
      </c>
      <c r="CJ136" s="156">
        <f t="shared" si="199"/>
        <v>0</v>
      </c>
      <c r="CL136" s="156">
        <f t="shared" si="200"/>
        <v>0</v>
      </c>
      <c r="CM136" s="156">
        <f t="shared" si="201"/>
        <v>0</v>
      </c>
      <c r="CN136" s="156">
        <f t="shared" si="202"/>
        <v>0</v>
      </c>
      <c r="CP136" s="156">
        <f t="shared" si="203"/>
        <v>0</v>
      </c>
      <c r="CQ136" s="156">
        <f t="shared" si="204"/>
        <v>0</v>
      </c>
      <c r="CR136" s="156">
        <f t="shared" si="205"/>
        <v>0</v>
      </c>
      <c r="CT136" s="156">
        <f t="shared" si="206"/>
        <v>0</v>
      </c>
      <c r="CU136" s="156">
        <f t="shared" si="207"/>
        <v>0</v>
      </c>
      <c r="CV136" s="156">
        <f t="shared" si="208"/>
        <v>0</v>
      </c>
      <c r="CX136" s="156">
        <f t="shared" si="209"/>
        <v>0</v>
      </c>
      <c r="CY136" s="156">
        <f t="shared" si="210"/>
        <v>0</v>
      </c>
      <c r="CZ136" s="156">
        <f t="shared" si="211"/>
        <v>0</v>
      </c>
    </row>
    <row r="137" spans="3:104" ht="22" hidden="1" customHeight="1">
      <c r="C137" s="106" t="str">
        <f t="shared" si="152"/>
        <v>aXX107</v>
      </c>
      <c r="D137" s="305">
        <f t="shared" si="153"/>
        <v>106</v>
      </c>
      <c r="E137" s="306">
        <f t="shared" si="212"/>
        <v>107</v>
      </c>
      <c r="F137" s="331">
        <f t="shared" si="154"/>
        <v>0</v>
      </c>
      <c r="G137" s="331">
        <f t="shared" si="155"/>
        <v>0</v>
      </c>
      <c r="H137" s="332">
        <f t="shared" si="156"/>
        <v>0</v>
      </c>
      <c r="I137" s="330">
        <f t="shared" si="157"/>
        <v>0</v>
      </c>
      <c r="K137" s="106"/>
      <c r="L137" s="106" t="str">
        <f t="shared" si="158"/>
        <v>aXX107</v>
      </c>
      <c r="M137" s="305">
        <f t="shared" si="159"/>
        <v>106</v>
      </c>
      <c r="N137" s="306">
        <f t="shared" si="213"/>
        <v>107</v>
      </c>
      <c r="O137" s="331">
        <f t="shared" si="160"/>
        <v>0</v>
      </c>
      <c r="P137" s="331">
        <f t="shared" si="161"/>
        <v>0</v>
      </c>
      <c r="Q137" s="332">
        <f t="shared" si="162"/>
        <v>0</v>
      </c>
      <c r="R137" s="330">
        <f t="shared" si="163"/>
        <v>0</v>
      </c>
      <c r="S137" s="156"/>
      <c r="T137" s="106"/>
      <c r="U137" s="106" t="str">
        <f t="shared" si="164"/>
        <v>aXX107</v>
      </c>
      <c r="V137" s="305">
        <f t="shared" si="165"/>
        <v>106</v>
      </c>
      <c r="W137" s="306">
        <f t="shared" si="214"/>
        <v>107</v>
      </c>
      <c r="X137" s="331">
        <f t="shared" si="166"/>
        <v>0</v>
      </c>
      <c r="Y137" s="331">
        <f t="shared" si="167"/>
        <v>0</v>
      </c>
      <c r="Z137" s="332">
        <f t="shared" si="168"/>
        <v>0</v>
      </c>
      <c r="AA137" s="330">
        <f t="shared" si="169"/>
        <v>0</v>
      </c>
      <c r="AB137" s="156"/>
      <c r="AC137" s="106"/>
      <c r="AD137" s="156"/>
      <c r="AE137" s="87">
        <f t="shared" si="215"/>
        <v>107</v>
      </c>
      <c r="AF137" s="327">
        <f t="shared" si="170"/>
        <v>0</v>
      </c>
      <c r="AG137" s="327">
        <f t="shared" si="171"/>
        <v>0</v>
      </c>
      <c r="AH137" s="327">
        <f t="shared" si="172"/>
        <v>0</v>
      </c>
      <c r="AK137" s="106"/>
      <c r="AL137" s="106" t="str">
        <f t="shared" si="173"/>
        <v>aXX107</v>
      </c>
      <c r="AM137" s="106"/>
      <c r="AN137" s="305">
        <f t="shared" si="174"/>
        <v>106</v>
      </c>
      <c r="AO137" s="306">
        <f t="shared" si="216"/>
        <v>107</v>
      </c>
      <c r="AP137" s="331">
        <f t="shared" si="175"/>
        <v>0</v>
      </c>
      <c r="AQ137" s="331">
        <f t="shared" si="176"/>
        <v>0</v>
      </c>
      <c r="AR137" s="332">
        <f t="shared" si="177"/>
        <v>0</v>
      </c>
      <c r="AS137" s="330">
        <f t="shared" si="178"/>
        <v>0</v>
      </c>
      <c r="AT137" s="156"/>
      <c r="AU137" s="106"/>
      <c r="AV137" s="106" t="str">
        <f t="shared" si="179"/>
        <v>aXX107</v>
      </c>
      <c r="AW137" s="305">
        <f t="shared" si="180"/>
        <v>106</v>
      </c>
      <c r="AX137" s="306">
        <f t="shared" si="217"/>
        <v>107</v>
      </c>
      <c r="AY137" s="331">
        <f t="shared" si="181"/>
        <v>0</v>
      </c>
      <c r="AZ137" s="331">
        <f t="shared" si="182"/>
        <v>0</v>
      </c>
      <c r="BA137" s="332">
        <f t="shared" si="183"/>
        <v>0</v>
      </c>
      <c r="BB137" s="330">
        <f t="shared" si="184"/>
        <v>0</v>
      </c>
      <c r="BC137" s="156"/>
      <c r="BD137" s="106"/>
      <c r="BE137" s="106" t="str">
        <f t="shared" si="185"/>
        <v>aXX107</v>
      </c>
      <c r="BF137" s="305">
        <f t="shared" si="186"/>
        <v>106</v>
      </c>
      <c r="BG137" s="306">
        <f t="shared" si="218"/>
        <v>107</v>
      </c>
      <c r="BH137" s="331">
        <f t="shared" si="187"/>
        <v>0</v>
      </c>
      <c r="BI137" s="331">
        <f t="shared" si="188"/>
        <v>0</v>
      </c>
      <c r="BJ137" s="332">
        <f t="shared" si="189"/>
        <v>0</v>
      </c>
      <c r="BK137" s="330">
        <f t="shared" si="190"/>
        <v>0</v>
      </c>
      <c r="BL137" s="156"/>
      <c r="BM137" s="106"/>
      <c r="BN137" s="87">
        <f t="shared" si="219"/>
        <v>107</v>
      </c>
      <c r="BO137" s="327">
        <f t="shared" si="191"/>
        <v>0</v>
      </c>
      <c r="BP137" s="327">
        <f t="shared" si="192"/>
        <v>0</v>
      </c>
      <c r="BQ137" s="327">
        <f t="shared" si="193"/>
        <v>0</v>
      </c>
      <c r="BR137" s="106"/>
      <c r="BU137" s="106"/>
      <c r="BV137" s="678">
        <f t="shared" si="150"/>
        <v>107</v>
      </c>
      <c r="BW137" s="327">
        <f t="shared" si="151"/>
        <v>0</v>
      </c>
      <c r="BX137" s="327">
        <f t="shared" si="149"/>
        <v>0</v>
      </c>
      <c r="BY137" s="327">
        <f t="shared" si="121"/>
        <v>0</v>
      </c>
      <c r="BZ137" s="106"/>
      <c r="CD137" s="156">
        <f t="shared" si="194"/>
        <v>0</v>
      </c>
      <c r="CE137" s="156">
        <f t="shared" si="195"/>
        <v>0</v>
      </c>
      <c r="CF137" s="156">
        <f t="shared" si="196"/>
        <v>0</v>
      </c>
      <c r="CH137" s="156">
        <f t="shared" si="197"/>
        <v>0</v>
      </c>
      <c r="CI137" s="156">
        <f t="shared" si="198"/>
        <v>0</v>
      </c>
      <c r="CJ137" s="156">
        <f t="shared" si="199"/>
        <v>0</v>
      </c>
      <c r="CL137" s="156">
        <f t="shared" si="200"/>
        <v>0</v>
      </c>
      <c r="CM137" s="156">
        <f t="shared" si="201"/>
        <v>0</v>
      </c>
      <c r="CN137" s="156">
        <f t="shared" si="202"/>
        <v>0</v>
      </c>
      <c r="CP137" s="156">
        <f t="shared" si="203"/>
        <v>0</v>
      </c>
      <c r="CQ137" s="156">
        <f t="shared" si="204"/>
        <v>0</v>
      </c>
      <c r="CR137" s="156">
        <f t="shared" si="205"/>
        <v>0</v>
      </c>
      <c r="CT137" s="156">
        <f t="shared" si="206"/>
        <v>0</v>
      </c>
      <c r="CU137" s="156">
        <f t="shared" si="207"/>
        <v>0</v>
      </c>
      <c r="CV137" s="156">
        <f t="shared" si="208"/>
        <v>0</v>
      </c>
      <c r="CX137" s="156">
        <f t="shared" si="209"/>
        <v>0</v>
      </c>
      <c r="CY137" s="156">
        <f t="shared" si="210"/>
        <v>0</v>
      </c>
      <c r="CZ137" s="156">
        <f t="shared" si="211"/>
        <v>0</v>
      </c>
    </row>
    <row r="138" spans="3:104" ht="22" hidden="1" customHeight="1">
      <c r="C138" s="106" t="str">
        <f t="shared" si="152"/>
        <v>aXX108</v>
      </c>
      <c r="D138" s="305">
        <f t="shared" si="153"/>
        <v>107</v>
      </c>
      <c r="E138" s="306">
        <f t="shared" si="212"/>
        <v>108</v>
      </c>
      <c r="F138" s="331">
        <f t="shared" si="154"/>
        <v>0</v>
      </c>
      <c r="G138" s="331">
        <f t="shared" si="155"/>
        <v>0</v>
      </c>
      <c r="H138" s="332">
        <f t="shared" si="156"/>
        <v>0</v>
      </c>
      <c r="I138" s="330">
        <f t="shared" si="157"/>
        <v>0</v>
      </c>
      <c r="K138" s="106"/>
      <c r="L138" s="106" t="str">
        <f t="shared" si="158"/>
        <v>aXX108</v>
      </c>
      <c r="M138" s="305">
        <f t="shared" si="159"/>
        <v>107</v>
      </c>
      <c r="N138" s="306">
        <f t="shared" si="213"/>
        <v>108</v>
      </c>
      <c r="O138" s="331">
        <f t="shared" si="160"/>
        <v>0</v>
      </c>
      <c r="P138" s="331">
        <f t="shared" si="161"/>
        <v>0</v>
      </c>
      <c r="Q138" s="332">
        <f t="shared" si="162"/>
        <v>0</v>
      </c>
      <c r="R138" s="330">
        <f t="shared" si="163"/>
        <v>0</v>
      </c>
      <c r="S138" s="156"/>
      <c r="T138" s="106"/>
      <c r="U138" s="106" t="str">
        <f t="shared" si="164"/>
        <v>aXX108</v>
      </c>
      <c r="V138" s="305">
        <f t="shared" si="165"/>
        <v>107</v>
      </c>
      <c r="W138" s="306">
        <f t="shared" si="214"/>
        <v>108</v>
      </c>
      <c r="X138" s="331">
        <f t="shared" si="166"/>
        <v>0</v>
      </c>
      <c r="Y138" s="331">
        <f t="shared" si="167"/>
        <v>0</v>
      </c>
      <c r="Z138" s="332">
        <f t="shared" si="168"/>
        <v>0</v>
      </c>
      <c r="AA138" s="330">
        <f t="shared" si="169"/>
        <v>0</v>
      </c>
      <c r="AB138" s="156"/>
      <c r="AC138" s="106"/>
      <c r="AD138" s="156"/>
      <c r="AE138" s="87">
        <f t="shared" si="215"/>
        <v>108</v>
      </c>
      <c r="AF138" s="327">
        <f t="shared" si="170"/>
        <v>0</v>
      </c>
      <c r="AG138" s="327">
        <f t="shared" si="171"/>
        <v>0</v>
      </c>
      <c r="AH138" s="327">
        <f t="shared" si="172"/>
        <v>0</v>
      </c>
      <c r="AK138" s="106"/>
      <c r="AL138" s="106" t="str">
        <f t="shared" si="173"/>
        <v>aXX108</v>
      </c>
      <c r="AM138" s="106"/>
      <c r="AN138" s="305">
        <f t="shared" si="174"/>
        <v>107</v>
      </c>
      <c r="AO138" s="306">
        <f t="shared" si="216"/>
        <v>108</v>
      </c>
      <c r="AP138" s="331">
        <f t="shared" si="175"/>
        <v>0</v>
      </c>
      <c r="AQ138" s="331">
        <f t="shared" si="176"/>
        <v>0</v>
      </c>
      <c r="AR138" s="332">
        <f t="shared" si="177"/>
        <v>0</v>
      </c>
      <c r="AS138" s="330">
        <f t="shared" si="178"/>
        <v>0</v>
      </c>
      <c r="AT138" s="156"/>
      <c r="AU138" s="106"/>
      <c r="AV138" s="106" t="str">
        <f t="shared" si="179"/>
        <v>aXX108</v>
      </c>
      <c r="AW138" s="305">
        <f t="shared" si="180"/>
        <v>107</v>
      </c>
      <c r="AX138" s="306">
        <f t="shared" si="217"/>
        <v>108</v>
      </c>
      <c r="AY138" s="331">
        <f t="shared" si="181"/>
        <v>0</v>
      </c>
      <c r="AZ138" s="331">
        <f t="shared" si="182"/>
        <v>0</v>
      </c>
      <c r="BA138" s="332">
        <f t="shared" si="183"/>
        <v>0</v>
      </c>
      <c r="BB138" s="330">
        <f t="shared" si="184"/>
        <v>0</v>
      </c>
      <c r="BC138" s="156"/>
      <c r="BD138" s="106"/>
      <c r="BE138" s="106" t="str">
        <f t="shared" si="185"/>
        <v>aXX108</v>
      </c>
      <c r="BF138" s="305">
        <f t="shared" si="186"/>
        <v>107</v>
      </c>
      <c r="BG138" s="306">
        <f t="shared" si="218"/>
        <v>108</v>
      </c>
      <c r="BH138" s="331">
        <f t="shared" si="187"/>
        <v>0</v>
      </c>
      <c r="BI138" s="331">
        <f t="shared" si="188"/>
        <v>0</v>
      </c>
      <c r="BJ138" s="332">
        <f t="shared" si="189"/>
        <v>0</v>
      </c>
      <c r="BK138" s="330">
        <f t="shared" si="190"/>
        <v>0</v>
      </c>
      <c r="BL138" s="156"/>
      <c r="BM138" s="106"/>
      <c r="BN138" s="87">
        <f t="shared" si="219"/>
        <v>108</v>
      </c>
      <c r="BO138" s="327">
        <f t="shared" si="191"/>
        <v>0</v>
      </c>
      <c r="BP138" s="327">
        <f t="shared" si="192"/>
        <v>0</v>
      </c>
      <c r="BQ138" s="327">
        <f t="shared" si="193"/>
        <v>0</v>
      </c>
      <c r="BR138" s="106"/>
      <c r="BU138" s="106"/>
      <c r="BV138" s="678">
        <f t="shared" si="150"/>
        <v>108</v>
      </c>
      <c r="BW138" s="327">
        <f t="shared" si="151"/>
        <v>0</v>
      </c>
      <c r="BX138" s="327">
        <f t="shared" si="149"/>
        <v>0</v>
      </c>
      <c r="BY138" s="327">
        <f t="shared" si="121"/>
        <v>0</v>
      </c>
      <c r="BZ138" s="106"/>
      <c r="CD138" s="156">
        <f t="shared" si="194"/>
        <v>0</v>
      </c>
      <c r="CE138" s="156">
        <f t="shared" si="195"/>
        <v>0</v>
      </c>
      <c r="CF138" s="156">
        <f t="shared" si="196"/>
        <v>0</v>
      </c>
      <c r="CH138" s="156">
        <f t="shared" si="197"/>
        <v>0</v>
      </c>
      <c r="CI138" s="156">
        <f t="shared" si="198"/>
        <v>0</v>
      </c>
      <c r="CJ138" s="156">
        <f t="shared" si="199"/>
        <v>0</v>
      </c>
      <c r="CL138" s="156">
        <f t="shared" si="200"/>
        <v>0</v>
      </c>
      <c r="CM138" s="156">
        <f t="shared" si="201"/>
        <v>0</v>
      </c>
      <c r="CN138" s="156">
        <f t="shared" si="202"/>
        <v>0</v>
      </c>
      <c r="CP138" s="156">
        <f t="shared" si="203"/>
        <v>0</v>
      </c>
      <c r="CQ138" s="156">
        <f t="shared" si="204"/>
        <v>0</v>
      </c>
      <c r="CR138" s="156">
        <f t="shared" si="205"/>
        <v>0</v>
      </c>
      <c r="CT138" s="156">
        <f t="shared" si="206"/>
        <v>0</v>
      </c>
      <c r="CU138" s="156">
        <f t="shared" si="207"/>
        <v>0</v>
      </c>
      <c r="CV138" s="156">
        <f t="shared" si="208"/>
        <v>0</v>
      </c>
      <c r="CX138" s="156">
        <f t="shared" si="209"/>
        <v>0</v>
      </c>
      <c r="CY138" s="156">
        <f t="shared" si="210"/>
        <v>0</v>
      </c>
      <c r="CZ138" s="156">
        <f t="shared" si="211"/>
        <v>0</v>
      </c>
    </row>
    <row r="139" spans="3:104" ht="22" hidden="1" customHeight="1">
      <c r="C139" s="106" t="str">
        <f t="shared" si="152"/>
        <v>aXX109</v>
      </c>
      <c r="D139" s="305">
        <f t="shared" si="153"/>
        <v>108</v>
      </c>
      <c r="E139" s="306">
        <f t="shared" si="212"/>
        <v>109</v>
      </c>
      <c r="F139" s="331">
        <f t="shared" si="154"/>
        <v>0</v>
      </c>
      <c r="G139" s="331">
        <f t="shared" si="155"/>
        <v>0</v>
      </c>
      <c r="H139" s="332">
        <f t="shared" si="156"/>
        <v>0</v>
      </c>
      <c r="I139" s="330">
        <f t="shared" si="157"/>
        <v>0</v>
      </c>
      <c r="K139" s="106"/>
      <c r="L139" s="106" t="str">
        <f t="shared" si="158"/>
        <v>aXX109</v>
      </c>
      <c r="M139" s="305">
        <f t="shared" si="159"/>
        <v>108</v>
      </c>
      <c r="N139" s="306">
        <f t="shared" si="213"/>
        <v>109</v>
      </c>
      <c r="O139" s="331">
        <f t="shared" si="160"/>
        <v>0</v>
      </c>
      <c r="P139" s="331">
        <f t="shared" si="161"/>
        <v>0</v>
      </c>
      <c r="Q139" s="332">
        <f t="shared" si="162"/>
        <v>0</v>
      </c>
      <c r="R139" s="330">
        <f t="shared" si="163"/>
        <v>0</v>
      </c>
      <c r="S139" s="156"/>
      <c r="T139" s="106"/>
      <c r="U139" s="106" t="str">
        <f t="shared" si="164"/>
        <v>aXX109</v>
      </c>
      <c r="V139" s="305">
        <f t="shared" si="165"/>
        <v>108</v>
      </c>
      <c r="W139" s="306">
        <f t="shared" si="214"/>
        <v>109</v>
      </c>
      <c r="X139" s="331">
        <f t="shared" si="166"/>
        <v>0</v>
      </c>
      <c r="Y139" s="331">
        <f t="shared" si="167"/>
        <v>0</v>
      </c>
      <c r="Z139" s="332">
        <f t="shared" si="168"/>
        <v>0</v>
      </c>
      <c r="AA139" s="330">
        <f t="shared" si="169"/>
        <v>0</v>
      </c>
      <c r="AB139" s="156"/>
      <c r="AC139" s="106"/>
      <c r="AD139" s="156"/>
      <c r="AE139" s="87">
        <f t="shared" si="215"/>
        <v>109</v>
      </c>
      <c r="AF139" s="327">
        <f t="shared" si="170"/>
        <v>0</v>
      </c>
      <c r="AG139" s="327">
        <f t="shared" si="171"/>
        <v>0</v>
      </c>
      <c r="AH139" s="327">
        <f t="shared" si="172"/>
        <v>0</v>
      </c>
      <c r="AK139" s="106"/>
      <c r="AL139" s="106" t="str">
        <f t="shared" si="173"/>
        <v>aXX109</v>
      </c>
      <c r="AM139" s="106"/>
      <c r="AN139" s="305">
        <f t="shared" si="174"/>
        <v>108</v>
      </c>
      <c r="AO139" s="306">
        <f t="shared" si="216"/>
        <v>109</v>
      </c>
      <c r="AP139" s="331">
        <f t="shared" si="175"/>
        <v>0</v>
      </c>
      <c r="AQ139" s="331">
        <f t="shared" si="176"/>
        <v>0</v>
      </c>
      <c r="AR139" s="332">
        <f t="shared" si="177"/>
        <v>0</v>
      </c>
      <c r="AS139" s="330">
        <f t="shared" si="178"/>
        <v>0</v>
      </c>
      <c r="AT139" s="156"/>
      <c r="AU139" s="106"/>
      <c r="AV139" s="106" t="str">
        <f t="shared" si="179"/>
        <v>aXX109</v>
      </c>
      <c r="AW139" s="305">
        <f t="shared" si="180"/>
        <v>108</v>
      </c>
      <c r="AX139" s="306">
        <f t="shared" si="217"/>
        <v>109</v>
      </c>
      <c r="AY139" s="331">
        <f t="shared" si="181"/>
        <v>0</v>
      </c>
      <c r="AZ139" s="331">
        <f t="shared" si="182"/>
        <v>0</v>
      </c>
      <c r="BA139" s="332">
        <f t="shared" si="183"/>
        <v>0</v>
      </c>
      <c r="BB139" s="330">
        <f t="shared" si="184"/>
        <v>0</v>
      </c>
      <c r="BC139" s="156"/>
      <c r="BD139" s="106"/>
      <c r="BE139" s="106" t="str">
        <f t="shared" si="185"/>
        <v>aXX109</v>
      </c>
      <c r="BF139" s="305">
        <f t="shared" si="186"/>
        <v>108</v>
      </c>
      <c r="BG139" s="306">
        <f t="shared" si="218"/>
        <v>109</v>
      </c>
      <c r="BH139" s="331">
        <f t="shared" si="187"/>
        <v>0</v>
      </c>
      <c r="BI139" s="331">
        <f t="shared" si="188"/>
        <v>0</v>
      </c>
      <c r="BJ139" s="332">
        <f t="shared" si="189"/>
        <v>0</v>
      </c>
      <c r="BK139" s="330">
        <f t="shared" si="190"/>
        <v>0</v>
      </c>
      <c r="BL139" s="156"/>
      <c r="BM139" s="106"/>
      <c r="BN139" s="87">
        <f t="shared" si="219"/>
        <v>109</v>
      </c>
      <c r="BO139" s="327">
        <f t="shared" si="191"/>
        <v>0</v>
      </c>
      <c r="BP139" s="327">
        <f t="shared" si="192"/>
        <v>0</v>
      </c>
      <c r="BQ139" s="327">
        <f t="shared" si="193"/>
        <v>0</v>
      </c>
      <c r="BR139" s="106"/>
      <c r="BU139" s="106"/>
      <c r="BV139" s="678">
        <f t="shared" si="150"/>
        <v>109</v>
      </c>
      <c r="BW139" s="327">
        <f t="shared" si="151"/>
        <v>0</v>
      </c>
      <c r="BX139" s="327">
        <f t="shared" si="149"/>
        <v>0</v>
      </c>
      <c r="BY139" s="327">
        <f t="shared" si="121"/>
        <v>0</v>
      </c>
      <c r="BZ139" s="106"/>
      <c r="CD139" s="156">
        <f t="shared" si="194"/>
        <v>0</v>
      </c>
      <c r="CE139" s="156">
        <f t="shared" si="195"/>
        <v>0</v>
      </c>
      <c r="CF139" s="156">
        <f t="shared" si="196"/>
        <v>0</v>
      </c>
      <c r="CH139" s="156">
        <f t="shared" si="197"/>
        <v>0</v>
      </c>
      <c r="CI139" s="156">
        <f t="shared" si="198"/>
        <v>0</v>
      </c>
      <c r="CJ139" s="156">
        <f t="shared" si="199"/>
        <v>0</v>
      </c>
      <c r="CL139" s="156">
        <f t="shared" si="200"/>
        <v>0</v>
      </c>
      <c r="CM139" s="156">
        <f t="shared" si="201"/>
        <v>0</v>
      </c>
      <c r="CN139" s="156">
        <f t="shared" si="202"/>
        <v>0</v>
      </c>
      <c r="CP139" s="156">
        <f t="shared" si="203"/>
        <v>0</v>
      </c>
      <c r="CQ139" s="156">
        <f t="shared" si="204"/>
        <v>0</v>
      </c>
      <c r="CR139" s="156">
        <f t="shared" si="205"/>
        <v>0</v>
      </c>
      <c r="CT139" s="156">
        <f t="shared" si="206"/>
        <v>0</v>
      </c>
      <c r="CU139" s="156">
        <f t="shared" si="207"/>
        <v>0</v>
      </c>
      <c r="CV139" s="156">
        <f t="shared" si="208"/>
        <v>0</v>
      </c>
      <c r="CX139" s="156">
        <f t="shared" si="209"/>
        <v>0</v>
      </c>
      <c r="CY139" s="156">
        <f t="shared" si="210"/>
        <v>0</v>
      </c>
      <c r="CZ139" s="156">
        <f t="shared" si="211"/>
        <v>0</v>
      </c>
    </row>
    <row r="140" spans="3:104" ht="22" hidden="1" customHeight="1">
      <c r="C140" s="106" t="str">
        <f t="shared" si="152"/>
        <v>aXX110</v>
      </c>
      <c r="D140" s="305">
        <f t="shared" si="153"/>
        <v>109</v>
      </c>
      <c r="E140" s="306">
        <f t="shared" si="212"/>
        <v>110</v>
      </c>
      <c r="F140" s="331">
        <f t="shared" si="154"/>
        <v>0</v>
      </c>
      <c r="G140" s="331">
        <f t="shared" si="155"/>
        <v>0</v>
      </c>
      <c r="H140" s="332">
        <f t="shared" si="156"/>
        <v>0</v>
      </c>
      <c r="I140" s="330">
        <f t="shared" si="157"/>
        <v>0</v>
      </c>
      <c r="K140" s="106"/>
      <c r="L140" s="106" t="str">
        <f t="shared" si="158"/>
        <v>aXX110</v>
      </c>
      <c r="M140" s="305">
        <f t="shared" si="159"/>
        <v>109</v>
      </c>
      <c r="N140" s="306">
        <f t="shared" si="213"/>
        <v>110</v>
      </c>
      <c r="O140" s="331">
        <f t="shared" si="160"/>
        <v>0</v>
      </c>
      <c r="P140" s="331">
        <f t="shared" si="161"/>
        <v>0</v>
      </c>
      <c r="Q140" s="332">
        <f t="shared" si="162"/>
        <v>0</v>
      </c>
      <c r="R140" s="330">
        <f t="shared" si="163"/>
        <v>0</v>
      </c>
      <c r="S140" s="156"/>
      <c r="T140" s="106"/>
      <c r="U140" s="106" t="str">
        <f t="shared" si="164"/>
        <v>aXX110</v>
      </c>
      <c r="V140" s="305">
        <f t="shared" si="165"/>
        <v>109</v>
      </c>
      <c r="W140" s="306">
        <f t="shared" si="214"/>
        <v>110</v>
      </c>
      <c r="X140" s="331">
        <f t="shared" si="166"/>
        <v>0</v>
      </c>
      <c r="Y140" s="331">
        <f t="shared" si="167"/>
        <v>0</v>
      </c>
      <c r="Z140" s="332">
        <f t="shared" si="168"/>
        <v>0</v>
      </c>
      <c r="AA140" s="330">
        <f t="shared" si="169"/>
        <v>0</v>
      </c>
      <c r="AB140" s="156"/>
      <c r="AC140" s="106"/>
      <c r="AD140" s="156"/>
      <c r="AE140" s="87">
        <f t="shared" si="215"/>
        <v>110</v>
      </c>
      <c r="AF140" s="327">
        <f t="shared" si="170"/>
        <v>0</v>
      </c>
      <c r="AG140" s="327">
        <f t="shared" si="171"/>
        <v>0</v>
      </c>
      <c r="AH140" s="327">
        <f t="shared" si="172"/>
        <v>0</v>
      </c>
      <c r="AK140" s="106"/>
      <c r="AL140" s="106" t="str">
        <f t="shared" si="173"/>
        <v>aXX110</v>
      </c>
      <c r="AM140" s="106"/>
      <c r="AN140" s="305">
        <f t="shared" si="174"/>
        <v>109</v>
      </c>
      <c r="AO140" s="306">
        <f t="shared" si="216"/>
        <v>110</v>
      </c>
      <c r="AP140" s="331">
        <f t="shared" si="175"/>
        <v>0</v>
      </c>
      <c r="AQ140" s="331">
        <f t="shared" si="176"/>
        <v>0</v>
      </c>
      <c r="AR140" s="332">
        <f t="shared" si="177"/>
        <v>0</v>
      </c>
      <c r="AS140" s="330">
        <f t="shared" si="178"/>
        <v>0</v>
      </c>
      <c r="AT140" s="156"/>
      <c r="AU140" s="106"/>
      <c r="AV140" s="106" t="str">
        <f t="shared" si="179"/>
        <v>aXX110</v>
      </c>
      <c r="AW140" s="305">
        <f t="shared" si="180"/>
        <v>109</v>
      </c>
      <c r="AX140" s="306">
        <f t="shared" si="217"/>
        <v>110</v>
      </c>
      <c r="AY140" s="331">
        <f t="shared" si="181"/>
        <v>0</v>
      </c>
      <c r="AZ140" s="331">
        <f t="shared" si="182"/>
        <v>0</v>
      </c>
      <c r="BA140" s="332">
        <f t="shared" si="183"/>
        <v>0</v>
      </c>
      <c r="BB140" s="330">
        <f t="shared" si="184"/>
        <v>0</v>
      </c>
      <c r="BC140" s="156"/>
      <c r="BD140" s="106"/>
      <c r="BE140" s="106" t="str">
        <f t="shared" si="185"/>
        <v>aXX110</v>
      </c>
      <c r="BF140" s="305">
        <f t="shared" si="186"/>
        <v>109</v>
      </c>
      <c r="BG140" s="306">
        <f t="shared" si="218"/>
        <v>110</v>
      </c>
      <c r="BH140" s="331">
        <f t="shared" si="187"/>
        <v>0</v>
      </c>
      <c r="BI140" s="331">
        <f t="shared" si="188"/>
        <v>0</v>
      </c>
      <c r="BJ140" s="332">
        <f t="shared" si="189"/>
        <v>0</v>
      </c>
      <c r="BK140" s="330">
        <f t="shared" si="190"/>
        <v>0</v>
      </c>
      <c r="BL140" s="156"/>
      <c r="BM140" s="106"/>
      <c r="BN140" s="87">
        <f t="shared" si="219"/>
        <v>110</v>
      </c>
      <c r="BO140" s="327">
        <f t="shared" si="191"/>
        <v>0</v>
      </c>
      <c r="BP140" s="327">
        <f t="shared" si="192"/>
        <v>0</v>
      </c>
      <c r="BQ140" s="327">
        <f t="shared" si="193"/>
        <v>0</v>
      </c>
      <c r="BR140" s="106"/>
      <c r="BU140" s="106"/>
      <c r="BV140" s="678">
        <f t="shared" si="150"/>
        <v>110</v>
      </c>
      <c r="BW140" s="327">
        <f t="shared" si="151"/>
        <v>0</v>
      </c>
      <c r="BX140" s="327">
        <f t="shared" si="149"/>
        <v>0</v>
      </c>
      <c r="BY140" s="327">
        <f t="shared" si="121"/>
        <v>0</v>
      </c>
      <c r="BZ140" s="106"/>
      <c r="CD140" s="156">
        <f t="shared" si="194"/>
        <v>0</v>
      </c>
      <c r="CE140" s="156">
        <f t="shared" si="195"/>
        <v>0</v>
      </c>
      <c r="CF140" s="156">
        <f t="shared" si="196"/>
        <v>0</v>
      </c>
      <c r="CH140" s="156">
        <f t="shared" si="197"/>
        <v>0</v>
      </c>
      <c r="CI140" s="156">
        <f t="shared" si="198"/>
        <v>0</v>
      </c>
      <c r="CJ140" s="156">
        <f t="shared" si="199"/>
        <v>0</v>
      </c>
      <c r="CL140" s="156">
        <f t="shared" si="200"/>
        <v>0</v>
      </c>
      <c r="CM140" s="156">
        <f t="shared" si="201"/>
        <v>0</v>
      </c>
      <c r="CN140" s="156">
        <f t="shared" si="202"/>
        <v>0</v>
      </c>
      <c r="CP140" s="156">
        <f t="shared" si="203"/>
        <v>0</v>
      </c>
      <c r="CQ140" s="156">
        <f t="shared" si="204"/>
        <v>0</v>
      </c>
      <c r="CR140" s="156">
        <f t="shared" si="205"/>
        <v>0</v>
      </c>
      <c r="CT140" s="156">
        <f t="shared" si="206"/>
        <v>0</v>
      </c>
      <c r="CU140" s="156">
        <f t="shared" si="207"/>
        <v>0</v>
      </c>
      <c r="CV140" s="156">
        <f t="shared" si="208"/>
        <v>0</v>
      </c>
      <c r="CX140" s="156">
        <f t="shared" si="209"/>
        <v>0</v>
      </c>
      <c r="CY140" s="156">
        <f t="shared" si="210"/>
        <v>0</v>
      </c>
      <c r="CZ140" s="156">
        <f t="shared" si="211"/>
        <v>0</v>
      </c>
    </row>
    <row r="141" spans="3:104" ht="22" hidden="1" customHeight="1">
      <c r="C141" s="106" t="str">
        <f t="shared" si="152"/>
        <v>aXX111</v>
      </c>
      <c r="D141" s="305">
        <f t="shared" si="153"/>
        <v>110</v>
      </c>
      <c r="E141" s="306">
        <f t="shared" si="212"/>
        <v>111</v>
      </c>
      <c r="F141" s="331">
        <f t="shared" si="154"/>
        <v>0</v>
      </c>
      <c r="G141" s="331">
        <f t="shared" si="155"/>
        <v>0</v>
      </c>
      <c r="H141" s="332">
        <f t="shared" si="156"/>
        <v>0</v>
      </c>
      <c r="I141" s="330">
        <f t="shared" si="157"/>
        <v>0</v>
      </c>
      <c r="K141" s="106"/>
      <c r="L141" s="106" t="str">
        <f t="shared" si="158"/>
        <v>aXX111</v>
      </c>
      <c r="M141" s="305">
        <f t="shared" si="159"/>
        <v>110</v>
      </c>
      <c r="N141" s="306">
        <f t="shared" si="213"/>
        <v>111</v>
      </c>
      <c r="O141" s="331">
        <f t="shared" si="160"/>
        <v>0</v>
      </c>
      <c r="P141" s="331">
        <f t="shared" si="161"/>
        <v>0</v>
      </c>
      <c r="Q141" s="332">
        <f t="shared" si="162"/>
        <v>0</v>
      </c>
      <c r="R141" s="330">
        <f t="shared" si="163"/>
        <v>0</v>
      </c>
      <c r="S141" s="156"/>
      <c r="T141" s="106"/>
      <c r="U141" s="106" t="str">
        <f t="shared" si="164"/>
        <v>aXX111</v>
      </c>
      <c r="V141" s="305">
        <f t="shared" si="165"/>
        <v>110</v>
      </c>
      <c r="W141" s="306">
        <f t="shared" si="214"/>
        <v>111</v>
      </c>
      <c r="X141" s="331">
        <f t="shared" si="166"/>
        <v>0</v>
      </c>
      <c r="Y141" s="331">
        <f t="shared" si="167"/>
        <v>0</v>
      </c>
      <c r="Z141" s="332">
        <f t="shared" si="168"/>
        <v>0</v>
      </c>
      <c r="AA141" s="330">
        <f t="shared" si="169"/>
        <v>0</v>
      </c>
      <c r="AB141" s="156"/>
      <c r="AC141" s="106"/>
      <c r="AD141" s="156"/>
      <c r="AE141" s="87">
        <f t="shared" si="215"/>
        <v>111</v>
      </c>
      <c r="AF141" s="327">
        <f t="shared" si="170"/>
        <v>0</v>
      </c>
      <c r="AG141" s="327">
        <f t="shared" si="171"/>
        <v>0</v>
      </c>
      <c r="AH141" s="327">
        <f t="shared" si="172"/>
        <v>0</v>
      </c>
      <c r="AK141" s="106"/>
      <c r="AL141" s="106" t="str">
        <f t="shared" si="173"/>
        <v>aXX111</v>
      </c>
      <c r="AM141" s="106"/>
      <c r="AN141" s="305">
        <f t="shared" si="174"/>
        <v>110</v>
      </c>
      <c r="AO141" s="306">
        <f t="shared" si="216"/>
        <v>111</v>
      </c>
      <c r="AP141" s="331">
        <f t="shared" si="175"/>
        <v>0</v>
      </c>
      <c r="AQ141" s="331">
        <f t="shared" si="176"/>
        <v>0</v>
      </c>
      <c r="AR141" s="332">
        <f t="shared" si="177"/>
        <v>0</v>
      </c>
      <c r="AS141" s="330">
        <f t="shared" si="178"/>
        <v>0</v>
      </c>
      <c r="AT141" s="156"/>
      <c r="AU141" s="106"/>
      <c r="AV141" s="106" t="str">
        <f t="shared" si="179"/>
        <v>aXX111</v>
      </c>
      <c r="AW141" s="305">
        <f t="shared" si="180"/>
        <v>110</v>
      </c>
      <c r="AX141" s="306">
        <f t="shared" si="217"/>
        <v>111</v>
      </c>
      <c r="AY141" s="331">
        <f t="shared" si="181"/>
        <v>0</v>
      </c>
      <c r="AZ141" s="331">
        <f t="shared" si="182"/>
        <v>0</v>
      </c>
      <c r="BA141" s="332">
        <f t="shared" si="183"/>
        <v>0</v>
      </c>
      <c r="BB141" s="330">
        <f t="shared" si="184"/>
        <v>0</v>
      </c>
      <c r="BC141" s="156"/>
      <c r="BD141" s="106"/>
      <c r="BE141" s="106" t="str">
        <f t="shared" si="185"/>
        <v>aXX111</v>
      </c>
      <c r="BF141" s="305">
        <f t="shared" si="186"/>
        <v>110</v>
      </c>
      <c r="BG141" s="306">
        <f t="shared" si="218"/>
        <v>111</v>
      </c>
      <c r="BH141" s="331">
        <f t="shared" si="187"/>
        <v>0</v>
      </c>
      <c r="BI141" s="331">
        <f t="shared" si="188"/>
        <v>0</v>
      </c>
      <c r="BJ141" s="332">
        <f t="shared" si="189"/>
        <v>0</v>
      </c>
      <c r="BK141" s="330">
        <f t="shared" si="190"/>
        <v>0</v>
      </c>
      <c r="BL141" s="156"/>
      <c r="BM141" s="106"/>
      <c r="BN141" s="87">
        <f t="shared" si="219"/>
        <v>111</v>
      </c>
      <c r="BO141" s="327">
        <f t="shared" si="191"/>
        <v>0</v>
      </c>
      <c r="BP141" s="327">
        <f t="shared" si="192"/>
        <v>0</v>
      </c>
      <c r="BQ141" s="327">
        <f t="shared" si="193"/>
        <v>0</v>
      </c>
      <c r="BR141" s="106"/>
      <c r="BU141" s="106"/>
      <c r="BV141" s="678">
        <f t="shared" si="150"/>
        <v>111</v>
      </c>
      <c r="BW141" s="327">
        <f t="shared" si="151"/>
        <v>0</v>
      </c>
      <c r="BX141" s="327">
        <f t="shared" si="149"/>
        <v>0</v>
      </c>
      <c r="BY141" s="327">
        <f t="shared" si="121"/>
        <v>0</v>
      </c>
      <c r="BZ141" s="106"/>
      <c r="CD141" s="156">
        <f t="shared" si="194"/>
        <v>0</v>
      </c>
      <c r="CE141" s="156">
        <f t="shared" si="195"/>
        <v>0</v>
      </c>
      <c r="CF141" s="156">
        <f t="shared" si="196"/>
        <v>0</v>
      </c>
      <c r="CH141" s="156">
        <f t="shared" si="197"/>
        <v>0</v>
      </c>
      <c r="CI141" s="156">
        <f t="shared" si="198"/>
        <v>0</v>
      </c>
      <c r="CJ141" s="156">
        <f t="shared" si="199"/>
        <v>0</v>
      </c>
      <c r="CL141" s="156">
        <f t="shared" si="200"/>
        <v>0</v>
      </c>
      <c r="CM141" s="156">
        <f t="shared" si="201"/>
        <v>0</v>
      </c>
      <c r="CN141" s="156">
        <f t="shared" si="202"/>
        <v>0</v>
      </c>
      <c r="CP141" s="156">
        <f t="shared" si="203"/>
        <v>0</v>
      </c>
      <c r="CQ141" s="156">
        <f t="shared" si="204"/>
        <v>0</v>
      </c>
      <c r="CR141" s="156">
        <f t="shared" si="205"/>
        <v>0</v>
      </c>
      <c r="CT141" s="156">
        <f t="shared" si="206"/>
        <v>0</v>
      </c>
      <c r="CU141" s="156">
        <f t="shared" si="207"/>
        <v>0</v>
      </c>
      <c r="CV141" s="156">
        <f t="shared" si="208"/>
        <v>0</v>
      </c>
      <c r="CX141" s="156">
        <f t="shared" si="209"/>
        <v>0</v>
      </c>
      <c r="CY141" s="156">
        <f t="shared" si="210"/>
        <v>0</v>
      </c>
      <c r="CZ141" s="156">
        <f t="shared" si="211"/>
        <v>0</v>
      </c>
    </row>
    <row r="142" spans="3:104" ht="22" hidden="1" customHeight="1">
      <c r="C142" s="106" t="str">
        <f t="shared" si="152"/>
        <v>aXX112</v>
      </c>
      <c r="D142" s="305">
        <f t="shared" si="153"/>
        <v>111</v>
      </c>
      <c r="E142" s="306">
        <f t="shared" si="212"/>
        <v>112</v>
      </c>
      <c r="F142" s="331">
        <f t="shared" si="154"/>
        <v>0</v>
      </c>
      <c r="G142" s="331">
        <f t="shared" si="155"/>
        <v>0</v>
      </c>
      <c r="H142" s="332">
        <f t="shared" si="156"/>
        <v>0</v>
      </c>
      <c r="I142" s="330">
        <f t="shared" si="157"/>
        <v>0</v>
      </c>
      <c r="K142" s="106"/>
      <c r="L142" s="106" t="str">
        <f t="shared" si="158"/>
        <v>aXX112</v>
      </c>
      <c r="M142" s="305">
        <f t="shared" si="159"/>
        <v>111</v>
      </c>
      <c r="N142" s="306">
        <f t="shared" si="213"/>
        <v>112</v>
      </c>
      <c r="O142" s="331">
        <f t="shared" si="160"/>
        <v>0</v>
      </c>
      <c r="P142" s="331">
        <f t="shared" si="161"/>
        <v>0</v>
      </c>
      <c r="Q142" s="332">
        <f t="shared" si="162"/>
        <v>0</v>
      </c>
      <c r="R142" s="330">
        <f t="shared" si="163"/>
        <v>0</v>
      </c>
      <c r="S142" s="156"/>
      <c r="T142" s="106"/>
      <c r="U142" s="106" t="str">
        <f t="shared" si="164"/>
        <v>aXX112</v>
      </c>
      <c r="V142" s="305">
        <f t="shared" si="165"/>
        <v>111</v>
      </c>
      <c r="W142" s="306">
        <f t="shared" si="214"/>
        <v>112</v>
      </c>
      <c r="X142" s="331">
        <f t="shared" si="166"/>
        <v>0</v>
      </c>
      <c r="Y142" s="331">
        <f t="shared" si="167"/>
        <v>0</v>
      </c>
      <c r="Z142" s="332">
        <f t="shared" si="168"/>
        <v>0</v>
      </c>
      <c r="AA142" s="330">
        <f t="shared" si="169"/>
        <v>0</v>
      </c>
      <c r="AB142" s="156"/>
      <c r="AC142" s="106"/>
      <c r="AD142" s="156"/>
      <c r="AE142" s="87">
        <f t="shared" si="215"/>
        <v>112</v>
      </c>
      <c r="AF142" s="327">
        <f t="shared" si="170"/>
        <v>0</v>
      </c>
      <c r="AG142" s="327">
        <f t="shared" si="171"/>
        <v>0</v>
      </c>
      <c r="AH142" s="327">
        <f t="shared" si="172"/>
        <v>0</v>
      </c>
      <c r="AK142" s="106"/>
      <c r="AL142" s="106" t="str">
        <f t="shared" si="173"/>
        <v>aXX112</v>
      </c>
      <c r="AM142" s="106"/>
      <c r="AN142" s="305">
        <f t="shared" si="174"/>
        <v>111</v>
      </c>
      <c r="AO142" s="306">
        <f t="shared" si="216"/>
        <v>112</v>
      </c>
      <c r="AP142" s="331">
        <f t="shared" si="175"/>
        <v>0</v>
      </c>
      <c r="AQ142" s="331">
        <f t="shared" si="176"/>
        <v>0</v>
      </c>
      <c r="AR142" s="332">
        <f t="shared" si="177"/>
        <v>0</v>
      </c>
      <c r="AS142" s="330">
        <f t="shared" si="178"/>
        <v>0</v>
      </c>
      <c r="AT142" s="156"/>
      <c r="AU142" s="106"/>
      <c r="AV142" s="106" t="str">
        <f t="shared" si="179"/>
        <v>aXX112</v>
      </c>
      <c r="AW142" s="305">
        <f t="shared" si="180"/>
        <v>111</v>
      </c>
      <c r="AX142" s="306">
        <f t="shared" si="217"/>
        <v>112</v>
      </c>
      <c r="AY142" s="331">
        <f t="shared" si="181"/>
        <v>0</v>
      </c>
      <c r="AZ142" s="331">
        <f t="shared" si="182"/>
        <v>0</v>
      </c>
      <c r="BA142" s="332">
        <f t="shared" si="183"/>
        <v>0</v>
      </c>
      <c r="BB142" s="330">
        <f t="shared" si="184"/>
        <v>0</v>
      </c>
      <c r="BC142" s="156"/>
      <c r="BD142" s="106"/>
      <c r="BE142" s="106" t="str">
        <f t="shared" si="185"/>
        <v>aXX112</v>
      </c>
      <c r="BF142" s="305">
        <f t="shared" si="186"/>
        <v>111</v>
      </c>
      <c r="BG142" s="306">
        <f t="shared" si="218"/>
        <v>112</v>
      </c>
      <c r="BH142" s="331">
        <f t="shared" si="187"/>
        <v>0</v>
      </c>
      <c r="BI142" s="331">
        <f t="shared" si="188"/>
        <v>0</v>
      </c>
      <c r="BJ142" s="332">
        <f t="shared" si="189"/>
        <v>0</v>
      </c>
      <c r="BK142" s="330">
        <f t="shared" si="190"/>
        <v>0</v>
      </c>
      <c r="BL142" s="156"/>
      <c r="BM142" s="106"/>
      <c r="BN142" s="87">
        <f t="shared" si="219"/>
        <v>112</v>
      </c>
      <c r="BO142" s="327">
        <f t="shared" si="191"/>
        <v>0</v>
      </c>
      <c r="BP142" s="327">
        <f t="shared" si="192"/>
        <v>0</v>
      </c>
      <c r="BQ142" s="327">
        <f t="shared" si="193"/>
        <v>0</v>
      </c>
      <c r="BR142" s="106"/>
      <c r="BU142" s="106"/>
      <c r="BV142" s="678">
        <f t="shared" si="150"/>
        <v>112</v>
      </c>
      <c r="BW142" s="327">
        <f t="shared" si="151"/>
        <v>0</v>
      </c>
      <c r="BX142" s="327">
        <f t="shared" si="149"/>
        <v>0</v>
      </c>
      <c r="BY142" s="327">
        <f t="shared" si="121"/>
        <v>0</v>
      </c>
      <c r="BZ142" s="106"/>
      <c r="CD142" s="156">
        <f t="shared" si="194"/>
        <v>0</v>
      </c>
      <c r="CE142" s="156">
        <f t="shared" si="195"/>
        <v>0</v>
      </c>
      <c r="CF142" s="156">
        <f t="shared" si="196"/>
        <v>0</v>
      </c>
      <c r="CH142" s="156">
        <f t="shared" si="197"/>
        <v>0</v>
      </c>
      <c r="CI142" s="156">
        <f t="shared" si="198"/>
        <v>0</v>
      </c>
      <c r="CJ142" s="156">
        <f t="shared" si="199"/>
        <v>0</v>
      </c>
      <c r="CL142" s="156">
        <f t="shared" si="200"/>
        <v>0</v>
      </c>
      <c r="CM142" s="156">
        <f t="shared" si="201"/>
        <v>0</v>
      </c>
      <c r="CN142" s="156">
        <f t="shared" si="202"/>
        <v>0</v>
      </c>
      <c r="CP142" s="156">
        <f t="shared" si="203"/>
        <v>0</v>
      </c>
      <c r="CQ142" s="156">
        <f t="shared" si="204"/>
        <v>0</v>
      </c>
      <c r="CR142" s="156">
        <f t="shared" si="205"/>
        <v>0</v>
      </c>
      <c r="CT142" s="156">
        <f t="shared" si="206"/>
        <v>0</v>
      </c>
      <c r="CU142" s="156">
        <f t="shared" si="207"/>
        <v>0</v>
      </c>
      <c r="CV142" s="156">
        <f t="shared" si="208"/>
        <v>0</v>
      </c>
      <c r="CX142" s="156">
        <f t="shared" si="209"/>
        <v>0</v>
      </c>
      <c r="CY142" s="156">
        <f t="shared" si="210"/>
        <v>0</v>
      </c>
      <c r="CZ142" s="156">
        <f t="shared" si="211"/>
        <v>0</v>
      </c>
    </row>
    <row r="143" spans="3:104" ht="22" hidden="1" customHeight="1">
      <c r="C143" s="106" t="str">
        <f t="shared" si="152"/>
        <v>aXX113</v>
      </c>
      <c r="D143" s="305">
        <f t="shared" ref="D143:D145" si="220">IF(ISNA(VLOOKUP($C143,emp1_,RfCol_nuVers,FALSE)),0,VLOOKUP(emp1_type&amp;"xx"&amp;E143,emp1_,RfCol_nuVers,FALSE))</f>
        <v>112</v>
      </c>
      <c r="E143" s="306">
        <f t="shared" si="212"/>
        <v>113</v>
      </c>
      <c r="F143" s="331">
        <f t="shared" si="154"/>
        <v>0</v>
      </c>
      <c r="G143" s="331">
        <f t="shared" si="155"/>
        <v>0</v>
      </c>
      <c r="H143" s="332">
        <f t="shared" si="156"/>
        <v>0</v>
      </c>
      <c r="I143" s="330">
        <f t="shared" si="157"/>
        <v>0</v>
      </c>
      <c r="K143" s="106"/>
      <c r="L143" s="106" t="str">
        <f t="shared" si="158"/>
        <v>aXX113</v>
      </c>
      <c r="M143" s="305">
        <f t="shared" ref="M143:M145" si="221">IF(ISNA(VLOOKUP($C143,emp2_,RfCol_nuVers,FALSE)),0,VLOOKUP(emp2_type&amp;"xx"&amp;N143,emp2_,RfCol_nuVers,FALSE))</f>
        <v>112</v>
      </c>
      <c r="N143" s="306">
        <f t="shared" si="213"/>
        <v>113</v>
      </c>
      <c r="O143" s="331">
        <f t="shared" si="160"/>
        <v>0</v>
      </c>
      <c r="P143" s="331">
        <f t="shared" si="161"/>
        <v>0</v>
      </c>
      <c r="Q143" s="332">
        <f t="shared" si="162"/>
        <v>0</v>
      </c>
      <c r="R143" s="330">
        <f t="shared" si="163"/>
        <v>0</v>
      </c>
      <c r="S143" s="156"/>
      <c r="T143" s="106"/>
      <c r="U143" s="106" t="str">
        <f t="shared" si="164"/>
        <v>aXX113</v>
      </c>
      <c r="V143" s="305">
        <f t="shared" ref="V143:V145" si="222">IF(ISNA(VLOOKUP($C143,emp3_,RfCol_nuVers,FALSE)),0,VLOOKUP(emp3_type&amp;"xx"&amp;W143,emp3_,RfCol_nuVers,FALSE))</f>
        <v>112</v>
      </c>
      <c r="W143" s="306">
        <f t="shared" si="214"/>
        <v>113</v>
      </c>
      <c r="X143" s="331">
        <f t="shared" si="166"/>
        <v>0</v>
      </c>
      <c r="Y143" s="331">
        <f t="shared" si="167"/>
        <v>0</v>
      </c>
      <c r="Z143" s="332">
        <f t="shared" si="168"/>
        <v>0</v>
      </c>
      <c r="AA143" s="330">
        <f t="shared" si="169"/>
        <v>0</v>
      </c>
      <c r="AB143" s="156"/>
      <c r="AC143" s="106"/>
      <c r="AD143" s="156"/>
      <c r="AE143" s="87">
        <f t="shared" si="215"/>
        <v>113</v>
      </c>
      <c r="AF143" s="327">
        <f t="shared" si="170"/>
        <v>0</v>
      </c>
      <c r="AG143" s="327">
        <f t="shared" si="171"/>
        <v>0</v>
      </c>
      <c r="AH143" s="327">
        <f t="shared" si="172"/>
        <v>0</v>
      </c>
      <c r="AK143" s="106"/>
      <c r="AL143" s="106" t="str">
        <f t="shared" si="173"/>
        <v>aXX113</v>
      </c>
      <c r="AM143" s="106"/>
      <c r="AN143" s="305">
        <f t="shared" ref="AN143:AN145" si="223">IF(ISNA(VLOOKUP($C143,emp4_,RfCol_nuVers,FALSE)),0,VLOOKUP(emp4_type&amp;"xx"&amp;AO143,emp4_,RfCol_nuVers,FALSE))</f>
        <v>112</v>
      </c>
      <c r="AO143" s="306">
        <f t="shared" si="216"/>
        <v>113</v>
      </c>
      <c r="AP143" s="331">
        <f t="shared" si="175"/>
        <v>0</v>
      </c>
      <c r="AQ143" s="331">
        <f t="shared" si="176"/>
        <v>0</v>
      </c>
      <c r="AR143" s="332">
        <f t="shared" si="177"/>
        <v>0</v>
      </c>
      <c r="AS143" s="330">
        <f t="shared" si="178"/>
        <v>0</v>
      </c>
      <c r="AT143" s="156"/>
      <c r="AU143" s="106"/>
      <c r="AV143" s="106" t="str">
        <f t="shared" si="179"/>
        <v>aXX113</v>
      </c>
      <c r="AW143" s="305">
        <f t="shared" ref="AW143:AW145" si="224">IF(ISNA(VLOOKUP($C143,emp5_,RfCol_nuVers,FALSE)),0,VLOOKUP(emp5_type&amp;"xx"&amp;AX143,emp5_,RfCol_nuVers,FALSE))</f>
        <v>112</v>
      </c>
      <c r="AX143" s="306">
        <f t="shared" si="217"/>
        <v>113</v>
      </c>
      <c r="AY143" s="331">
        <f t="shared" si="181"/>
        <v>0</v>
      </c>
      <c r="AZ143" s="331">
        <f t="shared" si="182"/>
        <v>0</v>
      </c>
      <c r="BA143" s="332">
        <f t="shared" si="183"/>
        <v>0</v>
      </c>
      <c r="BB143" s="330">
        <f t="shared" si="184"/>
        <v>0</v>
      </c>
      <c r="BC143" s="156"/>
      <c r="BD143" s="106"/>
      <c r="BE143" s="106" t="str">
        <f t="shared" si="185"/>
        <v>aXX113</v>
      </c>
      <c r="BF143" s="305">
        <f t="shared" ref="BF143:BF145" si="225">IF(ISNA(VLOOKUP($C143,emp6_,RfCol_nuVers,FALSE)),0,VLOOKUP(emp6_type&amp;"xx"&amp;BG143,emp6_,RfCol_nuVers,FALSE))</f>
        <v>112</v>
      </c>
      <c r="BG143" s="306">
        <f t="shared" si="218"/>
        <v>113</v>
      </c>
      <c r="BH143" s="331">
        <f t="shared" si="187"/>
        <v>0</v>
      </c>
      <c r="BI143" s="331">
        <f t="shared" si="188"/>
        <v>0</v>
      </c>
      <c r="BJ143" s="332">
        <f t="shared" si="189"/>
        <v>0</v>
      </c>
      <c r="BK143" s="330">
        <f t="shared" si="190"/>
        <v>0</v>
      </c>
      <c r="BL143" s="156"/>
      <c r="BM143" s="106"/>
      <c r="BN143" s="87">
        <f t="shared" si="219"/>
        <v>113</v>
      </c>
      <c r="BO143" s="327">
        <f t="shared" si="191"/>
        <v>0</v>
      </c>
      <c r="BP143" s="327">
        <f t="shared" si="192"/>
        <v>0</v>
      </c>
      <c r="BQ143" s="327">
        <f t="shared" si="193"/>
        <v>0</v>
      </c>
      <c r="BR143" s="106"/>
      <c r="BU143" s="106"/>
      <c r="BV143" s="678">
        <f t="shared" si="150"/>
        <v>113</v>
      </c>
      <c r="BW143" s="327">
        <f t="shared" si="151"/>
        <v>0</v>
      </c>
      <c r="BX143" s="327">
        <f t="shared" si="149"/>
        <v>0</v>
      </c>
      <c r="BY143" s="327">
        <f t="shared" si="149"/>
        <v>0</v>
      </c>
      <c r="BZ143" s="106"/>
      <c r="CD143" s="156">
        <f t="shared" si="194"/>
        <v>0</v>
      </c>
      <c r="CE143" s="156">
        <f t="shared" si="195"/>
        <v>0</v>
      </c>
      <c r="CF143" s="156">
        <f t="shared" si="196"/>
        <v>0</v>
      </c>
      <c r="CH143" s="156">
        <f t="shared" si="197"/>
        <v>0</v>
      </c>
      <c r="CI143" s="156">
        <f t="shared" si="198"/>
        <v>0</v>
      </c>
      <c r="CJ143" s="156">
        <f t="shared" si="199"/>
        <v>0</v>
      </c>
      <c r="CL143" s="156">
        <f t="shared" si="200"/>
        <v>0</v>
      </c>
      <c r="CM143" s="156">
        <f t="shared" si="201"/>
        <v>0</v>
      </c>
      <c r="CN143" s="156">
        <f t="shared" si="202"/>
        <v>0</v>
      </c>
      <c r="CP143" s="156">
        <f t="shared" si="203"/>
        <v>0</v>
      </c>
      <c r="CQ143" s="156">
        <f t="shared" si="204"/>
        <v>0</v>
      </c>
      <c r="CR143" s="156">
        <f t="shared" si="205"/>
        <v>0</v>
      </c>
      <c r="CT143" s="156">
        <f t="shared" si="206"/>
        <v>0</v>
      </c>
      <c r="CU143" s="156">
        <f t="shared" si="207"/>
        <v>0</v>
      </c>
      <c r="CV143" s="156">
        <f t="shared" si="208"/>
        <v>0</v>
      </c>
      <c r="CX143" s="156">
        <f t="shared" si="209"/>
        <v>0</v>
      </c>
      <c r="CY143" s="156">
        <f t="shared" si="210"/>
        <v>0</v>
      </c>
      <c r="CZ143" s="156">
        <f t="shared" si="211"/>
        <v>0</v>
      </c>
    </row>
    <row r="144" spans="3:104" ht="22" hidden="1" customHeight="1">
      <c r="C144" s="106" t="str">
        <f t="shared" si="152"/>
        <v>aXX114</v>
      </c>
      <c r="D144" s="305">
        <f t="shared" si="220"/>
        <v>113</v>
      </c>
      <c r="E144" s="306">
        <f t="shared" si="212"/>
        <v>114</v>
      </c>
      <c r="F144" s="331">
        <f t="shared" si="154"/>
        <v>0</v>
      </c>
      <c r="G144" s="331">
        <f t="shared" si="155"/>
        <v>0</v>
      </c>
      <c r="H144" s="332">
        <f t="shared" si="156"/>
        <v>0</v>
      </c>
      <c r="I144" s="330">
        <f t="shared" si="157"/>
        <v>0</v>
      </c>
      <c r="K144" s="106"/>
      <c r="L144" s="106" t="str">
        <f t="shared" si="158"/>
        <v>aXX114</v>
      </c>
      <c r="M144" s="305">
        <f t="shared" si="221"/>
        <v>113</v>
      </c>
      <c r="N144" s="306">
        <f t="shared" si="213"/>
        <v>114</v>
      </c>
      <c r="O144" s="331">
        <f t="shared" si="160"/>
        <v>0</v>
      </c>
      <c r="P144" s="331">
        <f t="shared" si="161"/>
        <v>0</v>
      </c>
      <c r="Q144" s="332">
        <f t="shared" si="162"/>
        <v>0</v>
      </c>
      <c r="R144" s="330">
        <f t="shared" si="163"/>
        <v>0</v>
      </c>
      <c r="S144" s="156"/>
      <c r="T144" s="106"/>
      <c r="U144" s="106" t="str">
        <f t="shared" si="164"/>
        <v>aXX114</v>
      </c>
      <c r="V144" s="305">
        <f t="shared" si="222"/>
        <v>113</v>
      </c>
      <c r="W144" s="306">
        <f t="shared" si="214"/>
        <v>114</v>
      </c>
      <c r="X144" s="331">
        <f t="shared" si="166"/>
        <v>0</v>
      </c>
      <c r="Y144" s="331">
        <f t="shared" si="167"/>
        <v>0</v>
      </c>
      <c r="Z144" s="332">
        <f t="shared" si="168"/>
        <v>0</v>
      </c>
      <c r="AA144" s="330">
        <f t="shared" si="169"/>
        <v>0</v>
      </c>
      <c r="AB144" s="156"/>
      <c r="AC144" s="106"/>
      <c r="AD144" s="156"/>
      <c r="AE144" s="87">
        <f t="shared" si="215"/>
        <v>114</v>
      </c>
      <c r="AF144" s="327">
        <f t="shared" si="170"/>
        <v>0</v>
      </c>
      <c r="AG144" s="327">
        <f t="shared" si="171"/>
        <v>0</v>
      </c>
      <c r="AH144" s="327">
        <f t="shared" si="172"/>
        <v>0</v>
      </c>
      <c r="AK144" s="106"/>
      <c r="AL144" s="106" t="str">
        <f t="shared" si="173"/>
        <v>aXX114</v>
      </c>
      <c r="AM144" s="106"/>
      <c r="AN144" s="305">
        <f t="shared" si="223"/>
        <v>113</v>
      </c>
      <c r="AO144" s="306">
        <f t="shared" si="216"/>
        <v>114</v>
      </c>
      <c r="AP144" s="331">
        <f t="shared" si="175"/>
        <v>0</v>
      </c>
      <c r="AQ144" s="331">
        <f t="shared" si="176"/>
        <v>0</v>
      </c>
      <c r="AR144" s="332">
        <f t="shared" si="177"/>
        <v>0</v>
      </c>
      <c r="AS144" s="330">
        <f t="shared" si="178"/>
        <v>0</v>
      </c>
      <c r="AT144" s="156"/>
      <c r="AU144" s="106"/>
      <c r="AV144" s="106" t="str">
        <f t="shared" si="179"/>
        <v>aXX114</v>
      </c>
      <c r="AW144" s="305">
        <f t="shared" si="224"/>
        <v>113</v>
      </c>
      <c r="AX144" s="306">
        <f t="shared" si="217"/>
        <v>114</v>
      </c>
      <c r="AY144" s="331">
        <f t="shared" si="181"/>
        <v>0</v>
      </c>
      <c r="AZ144" s="331">
        <f t="shared" si="182"/>
        <v>0</v>
      </c>
      <c r="BA144" s="332">
        <f t="shared" si="183"/>
        <v>0</v>
      </c>
      <c r="BB144" s="330">
        <f t="shared" si="184"/>
        <v>0</v>
      </c>
      <c r="BC144" s="156"/>
      <c r="BD144" s="106"/>
      <c r="BE144" s="106" t="str">
        <f t="shared" si="185"/>
        <v>aXX114</v>
      </c>
      <c r="BF144" s="305">
        <f t="shared" si="225"/>
        <v>113</v>
      </c>
      <c r="BG144" s="306">
        <f t="shared" si="218"/>
        <v>114</v>
      </c>
      <c r="BH144" s="331">
        <f t="shared" si="187"/>
        <v>0</v>
      </c>
      <c r="BI144" s="331">
        <f t="shared" si="188"/>
        <v>0</v>
      </c>
      <c r="BJ144" s="332">
        <f t="shared" si="189"/>
        <v>0</v>
      </c>
      <c r="BK144" s="330">
        <f t="shared" si="190"/>
        <v>0</v>
      </c>
      <c r="BL144" s="156"/>
      <c r="BM144" s="106"/>
      <c r="BN144" s="87">
        <f t="shared" si="219"/>
        <v>114</v>
      </c>
      <c r="BO144" s="327">
        <f t="shared" si="191"/>
        <v>0</v>
      </c>
      <c r="BP144" s="327">
        <f t="shared" si="192"/>
        <v>0</v>
      </c>
      <c r="BQ144" s="327">
        <f t="shared" si="193"/>
        <v>0</v>
      </c>
      <c r="BR144" s="106"/>
      <c r="BU144" s="106"/>
      <c r="BV144" s="678">
        <f t="shared" si="150"/>
        <v>114</v>
      </c>
      <c r="BW144" s="327">
        <f t="shared" si="151"/>
        <v>0</v>
      </c>
      <c r="BX144" s="327">
        <f t="shared" si="149"/>
        <v>0</v>
      </c>
      <c r="BY144" s="327">
        <f t="shared" si="149"/>
        <v>0</v>
      </c>
      <c r="BZ144" s="106"/>
      <c r="CD144" s="156">
        <f t="shared" si="194"/>
        <v>0</v>
      </c>
      <c r="CE144" s="156">
        <f t="shared" si="195"/>
        <v>0</v>
      </c>
      <c r="CF144" s="156">
        <f t="shared" si="196"/>
        <v>0</v>
      </c>
      <c r="CH144" s="156">
        <f t="shared" si="197"/>
        <v>0</v>
      </c>
      <c r="CI144" s="156">
        <f t="shared" si="198"/>
        <v>0</v>
      </c>
      <c r="CJ144" s="156">
        <f t="shared" si="199"/>
        <v>0</v>
      </c>
      <c r="CL144" s="156">
        <f t="shared" si="200"/>
        <v>0</v>
      </c>
      <c r="CM144" s="156">
        <f t="shared" si="201"/>
        <v>0</v>
      </c>
      <c r="CN144" s="156">
        <f t="shared" si="202"/>
        <v>0</v>
      </c>
      <c r="CP144" s="156">
        <f t="shared" si="203"/>
        <v>0</v>
      </c>
      <c r="CQ144" s="156">
        <f t="shared" si="204"/>
        <v>0</v>
      </c>
      <c r="CR144" s="156">
        <f t="shared" si="205"/>
        <v>0</v>
      </c>
      <c r="CT144" s="156">
        <f t="shared" si="206"/>
        <v>0</v>
      </c>
      <c r="CU144" s="156">
        <f t="shared" si="207"/>
        <v>0</v>
      </c>
      <c r="CV144" s="156">
        <f t="shared" si="208"/>
        <v>0</v>
      </c>
      <c r="CX144" s="156">
        <f t="shared" si="209"/>
        <v>0</v>
      </c>
      <c r="CY144" s="156">
        <f t="shared" si="210"/>
        <v>0</v>
      </c>
      <c r="CZ144" s="156">
        <f t="shared" si="211"/>
        <v>0</v>
      </c>
    </row>
    <row r="145" spans="1:104" ht="22" hidden="1" customHeight="1">
      <c r="C145" s="106" t="str">
        <f t="shared" si="152"/>
        <v>aXX115</v>
      </c>
      <c r="D145" s="305">
        <f t="shared" si="220"/>
        <v>114</v>
      </c>
      <c r="E145" s="306">
        <f t="shared" si="212"/>
        <v>115</v>
      </c>
      <c r="F145" s="331">
        <f t="shared" si="154"/>
        <v>0</v>
      </c>
      <c r="G145" s="331">
        <f t="shared" si="155"/>
        <v>0</v>
      </c>
      <c r="H145" s="332">
        <f t="shared" si="156"/>
        <v>0</v>
      </c>
      <c r="I145" s="330">
        <f t="shared" si="157"/>
        <v>0</v>
      </c>
      <c r="K145" s="106"/>
      <c r="L145" s="106" t="str">
        <f t="shared" si="158"/>
        <v>aXX115</v>
      </c>
      <c r="M145" s="305">
        <f t="shared" si="221"/>
        <v>114</v>
      </c>
      <c r="N145" s="306">
        <f t="shared" si="213"/>
        <v>115</v>
      </c>
      <c r="O145" s="331">
        <f t="shared" si="160"/>
        <v>0</v>
      </c>
      <c r="P145" s="331">
        <f t="shared" si="161"/>
        <v>0</v>
      </c>
      <c r="Q145" s="332">
        <f t="shared" si="162"/>
        <v>0</v>
      </c>
      <c r="R145" s="330">
        <f t="shared" si="163"/>
        <v>0</v>
      </c>
      <c r="S145" s="156"/>
      <c r="T145" s="106"/>
      <c r="U145" s="106" t="str">
        <f t="shared" si="164"/>
        <v>aXX115</v>
      </c>
      <c r="V145" s="305">
        <f t="shared" si="222"/>
        <v>114</v>
      </c>
      <c r="W145" s="306">
        <f t="shared" si="214"/>
        <v>115</v>
      </c>
      <c r="X145" s="331">
        <f t="shared" si="166"/>
        <v>0</v>
      </c>
      <c r="Y145" s="331">
        <f t="shared" si="167"/>
        <v>0</v>
      </c>
      <c r="Z145" s="332">
        <f t="shared" si="168"/>
        <v>0</v>
      </c>
      <c r="AA145" s="330">
        <f t="shared" si="169"/>
        <v>0</v>
      </c>
      <c r="AB145" s="156"/>
      <c r="AC145" s="106"/>
      <c r="AD145" s="156"/>
      <c r="AE145" s="87">
        <f t="shared" si="215"/>
        <v>115</v>
      </c>
      <c r="AF145" s="327">
        <f t="shared" si="170"/>
        <v>0</v>
      </c>
      <c r="AG145" s="327">
        <f t="shared" si="171"/>
        <v>0</v>
      </c>
      <c r="AH145" s="327">
        <f t="shared" si="172"/>
        <v>0</v>
      </c>
      <c r="AK145" s="106"/>
      <c r="AL145" s="106" t="str">
        <f t="shared" si="173"/>
        <v>aXX115</v>
      </c>
      <c r="AM145" s="106"/>
      <c r="AN145" s="305">
        <f t="shared" si="223"/>
        <v>114</v>
      </c>
      <c r="AO145" s="306">
        <f t="shared" si="216"/>
        <v>115</v>
      </c>
      <c r="AP145" s="331">
        <f t="shared" si="175"/>
        <v>0</v>
      </c>
      <c r="AQ145" s="331">
        <f t="shared" si="176"/>
        <v>0</v>
      </c>
      <c r="AR145" s="332">
        <f t="shared" si="177"/>
        <v>0</v>
      </c>
      <c r="AS145" s="330">
        <f t="shared" si="178"/>
        <v>0</v>
      </c>
      <c r="AT145" s="156"/>
      <c r="AU145" s="106"/>
      <c r="AV145" s="106" t="str">
        <f t="shared" si="179"/>
        <v>aXX115</v>
      </c>
      <c r="AW145" s="305">
        <f t="shared" si="224"/>
        <v>114</v>
      </c>
      <c r="AX145" s="306">
        <f t="shared" si="217"/>
        <v>115</v>
      </c>
      <c r="AY145" s="331">
        <f t="shared" si="181"/>
        <v>0</v>
      </c>
      <c r="AZ145" s="331">
        <f t="shared" si="182"/>
        <v>0</v>
      </c>
      <c r="BA145" s="332">
        <f t="shared" si="183"/>
        <v>0</v>
      </c>
      <c r="BB145" s="330">
        <f t="shared" si="184"/>
        <v>0</v>
      </c>
      <c r="BC145" s="156"/>
      <c r="BD145" s="106"/>
      <c r="BE145" s="106" t="str">
        <f t="shared" si="185"/>
        <v>aXX115</v>
      </c>
      <c r="BF145" s="305">
        <f t="shared" si="225"/>
        <v>114</v>
      </c>
      <c r="BG145" s="306">
        <f t="shared" si="218"/>
        <v>115</v>
      </c>
      <c r="BH145" s="331">
        <f t="shared" si="187"/>
        <v>0</v>
      </c>
      <c r="BI145" s="331">
        <f t="shared" si="188"/>
        <v>0</v>
      </c>
      <c r="BJ145" s="332">
        <f t="shared" si="189"/>
        <v>0</v>
      </c>
      <c r="BK145" s="330">
        <f t="shared" si="190"/>
        <v>0</v>
      </c>
      <c r="BL145" s="156"/>
      <c r="BM145" s="106"/>
      <c r="BN145" s="87">
        <f t="shared" si="219"/>
        <v>115</v>
      </c>
      <c r="BO145" s="327">
        <f t="shared" si="191"/>
        <v>0</v>
      </c>
      <c r="BP145" s="327">
        <f t="shared" si="192"/>
        <v>0</v>
      </c>
      <c r="BQ145" s="327">
        <f t="shared" si="193"/>
        <v>0</v>
      </c>
      <c r="BR145" s="106"/>
      <c r="BU145" s="106"/>
      <c r="BV145" s="678">
        <f t="shared" si="150"/>
        <v>115</v>
      </c>
      <c r="BW145" s="327">
        <f t="shared" si="151"/>
        <v>0</v>
      </c>
      <c r="BX145" s="327">
        <f t="shared" si="149"/>
        <v>0</v>
      </c>
      <c r="BY145" s="327">
        <f t="shared" si="149"/>
        <v>0</v>
      </c>
      <c r="BZ145" s="106"/>
      <c r="CD145" s="156">
        <f t="shared" si="194"/>
        <v>0</v>
      </c>
      <c r="CE145" s="156">
        <f t="shared" si="195"/>
        <v>0</v>
      </c>
      <c r="CF145" s="156">
        <f t="shared" si="196"/>
        <v>0</v>
      </c>
      <c r="CH145" s="156">
        <f t="shared" si="197"/>
        <v>0</v>
      </c>
      <c r="CI145" s="156">
        <f t="shared" si="198"/>
        <v>0</v>
      </c>
      <c r="CJ145" s="156">
        <f t="shared" si="199"/>
        <v>0</v>
      </c>
      <c r="CL145" s="156">
        <f t="shared" si="200"/>
        <v>0</v>
      </c>
      <c r="CM145" s="156">
        <f t="shared" si="201"/>
        <v>0</v>
      </c>
      <c r="CN145" s="156">
        <f t="shared" si="202"/>
        <v>0</v>
      </c>
      <c r="CP145" s="156">
        <f t="shared" si="203"/>
        <v>0</v>
      </c>
      <c r="CQ145" s="156">
        <f t="shared" si="204"/>
        <v>0</v>
      </c>
      <c r="CR145" s="156">
        <f t="shared" si="205"/>
        <v>0</v>
      </c>
      <c r="CT145" s="156">
        <f t="shared" si="206"/>
        <v>0</v>
      </c>
      <c r="CU145" s="156">
        <f t="shared" si="207"/>
        <v>0</v>
      </c>
      <c r="CV145" s="156">
        <f t="shared" si="208"/>
        <v>0</v>
      </c>
      <c r="CX145" s="156">
        <f t="shared" si="209"/>
        <v>0</v>
      </c>
      <c r="CY145" s="156">
        <f t="shared" si="210"/>
        <v>0</v>
      </c>
      <c r="CZ145" s="156">
        <f t="shared" si="211"/>
        <v>0</v>
      </c>
    </row>
    <row r="146" spans="1:104" ht="22" hidden="1" customHeight="1"/>
    <row r="147" spans="1:104" ht="22" hidden="1" customHeight="1"/>
    <row r="151" spans="1:104" ht="15" customHeight="1">
      <c r="AT151" s="156"/>
      <c r="AU151" s="156"/>
      <c r="AV151" s="156"/>
      <c r="AW151" s="156"/>
      <c r="AX151" s="156"/>
      <c r="AY151" s="156"/>
      <c r="AZ151" s="156"/>
      <c r="BA151" s="156"/>
      <c r="BB151" s="156"/>
      <c r="BC151" s="156"/>
      <c r="BD151" s="156"/>
      <c r="BE151" s="156"/>
      <c r="BF151" s="156"/>
      <c r="BG151" s="156"/>
      <c r="BH151" s="156"/>
      <c r="BI151" s="156"/>
      <c r="BJ151" s="156"/>
      <c r="BK151" s="156"/>
      <c r="BL151" s="156"/>
      <c r="BM151" s="156"/>
    </row>
    <row r="152" spans="1:104" ht="15" customHeight="1">
      <c r="A152" s="156">
        <v>0</v>
      </c>
    </row>
    <row r="163" spans="2:80" ht="15" customHeight="1">
      <c r="B163" s="344">
        <v>2</v>
      </c>
      <c r="C163" s="344">
        <v>0</v>
      </c>
      <c r="D163" s="344">
        <v>6.71</v>
      </c>
      <c r="E163" s="344">
        <v>6.71</v>
      </c>
      <c r="F163" s="344">
        <v>16.399999999999999</v>
      </c>
      <c r="G163" s="344">
        <v>16.399999999999999</v>
      </c>
      <c r="H163" s="344">
        <v>16.399999999999999</v>
      </c>
      <c r="I163" s="344">
        <v>19.399999999999999</v>
      </c>
      <c r="J163" s="344">
        <v>4.71</v>
      </c>
      <c r="K163" s="156">
        <f>B163</f>
        <v>2</v>
      </c>
      <c r="L163" s="156">
        <f t="shared" ref="L163:S163" si="226">C163</f>
        <v>0</v>
      </c>
      <c r="M163" s="156">
        <f t="shared" si="226"/>
        <v>6.71</v>
      </c>
      <c r="N163" s="156">
        <f t="shared" si="226"/>
        <v>6.71</v>
      </c>
      <c r="O163" s="156">
        <f t="shared" si="226"/>
        <v>16.399999999999999</v>
      </c>
      <c r="P163" s="156">
        <f t="shared" si="226"/>
        <v>16.399999999999999</v>
      </c>
      <c r="Q163" s="156">
        <f t="shared" si="226"/>
        <v>16.399999999999999</v>
      </c>
      <c r="R163" s="156">
        <f t="shared" si="226"/>
        <v>19.399999999999999</v>
      </c>
      <c r="S163" s="156">
        <f t="shared" si="226"/>
        <v>4.71</v>
      </c>
      <c r="T163" s="156">
        <f>K163</f>
        <v>2</v>
      </c>
      <c r="U163" s="156">
        <f t="shared" ref="U163" si="227">L163</f>
        <v>0</v>
      </c>
      <c r="V163" s="156">
        <f t="shared" ref="V163" si="228">M163</f>
        <v>6.71</v>
      </c>
      <c r="W163" s="156">
        <f t="shared" ref="W163" si="229">N163</f>
        <v>6.71</v>
      </c>
      <c r="X163" s="156">
        <f t="shared" ref="X163" si="230">O163</f>
        <v>16.399999999999999</v>
      </c>
      <c r="Y163" s="156">
        <f t="shared" ref="Y163" si="231">P163</f>
        <v>16.399999999999999</v>
      </c>
      <c r="Z163" s="156">
        <f t="shared" ref="Z163" si="232">Q163</f>
        <v>16.399999999999999</v>
      </c>
      <c r="AA163" s="156">
        <f t="shared" ref="AA163" si="233">R163</f>
        <v>19.399999999999999</v>
      </c>
      <c r="AB163" s="156">
        <f t="shared" ref="AB163" si="234">S163</f>
        <v>4.71</v>
      </c>
      <c r="AC163" s="156">
        <f>T163</f>
        <v>2</v>
      </c>
      <c r="AD163" s="156">
        <f t="shared" ref="AD163" si="235">U163</f>
        <v>0</v>
      </c>
      <c r="AE163" s="344">
        <v>6.86</v>
      </c>
      <c r="AF163" s="344">
        <v>15</v>
      </c>
      <c r="AG163" s="344">
        <v>15</v>
      </c>
      <c r="AH163" s="344">
        <v>19</v>
      </c>
      <c r="AI163">
        <v>14</v>
      </c>
      <c r="AJ163">
        <v>14</v>
      </c>
      <c r="AK163" s="156">
        <f>AC163</f>
        <v>2</v>
      </c>
      <c r="AL163">
        <v>0</v>
      </c>
      <c r="AM163" s="156">
        <f>T163</f>
        <v>2</v>
      </c>
      <c r="AN163" s="156">
        <f t="shared" ref="AN163:AT163" si="236">V163</f>
        <v>6.71</v>
      </c>
      <c r="AO163" s="156">
        <f t="shared" si="236"/>
        <v>6.71</v>
      </c>
      <c r="AP163" s="156">
        <f t="shared" si="236"/>
        <v>16.399999999999999</v>
      </c>
      <c r="AQ163" s="156">
        <f t="shared" si="236"/>
        <v>16.399999999999999</v>
      </c>
      <c r="AR163" s="156">
        <f t="shared" si="236"/>
        <v>16.399999999999999</v>
      </c>
      <c r="AS163" s="156">
        <f t="shared" si="236"/>
        <v>19.399999999999999</v>
      </c>
      <c r="AT163" s="156">
        <f t="shared" si="236"/>
        <v>4.71</v>
      </c>
      <c r="AU163" s="156">
        <f>AM163</f>
        <v>2</v>
      </c>
      <c r="AV163" s="156">
        <f>AC163</f>
        <v>2</v>
      </c>
      <c r="AW163" s="156">
        <f>AN163</f>
        <v>6.71</v>
      </c>
      <c r="AX163" s="156">
        <f t="shared" ref="AX163:BC163" si="237">AO163</f>
        <v>6.71</v>
      </c>
      <c r="AY163" s="156">
        <f t="shared" si="237"/>
        <v>16.399999999999999</v>
      </c>
      <c r="AZ163" s="156">
        <f t="shared" si="237"/>
        <v>16.399999999999999</v>
      </c>
      <c r="BA163" s="156">
        <f t="shared" si="237"/>
        <v>16.399999999999999</v>
      </c>
      <c r="BB163" s="156">
        <f t="shared" si="237"/>
        <v>19.399999999999999</v>
      </c>
      <c r="BC163" s="156">
        <f t="shared" si="237"/>
        <v>4.71</v>
      </c>
      <c r="BD163" s="156">
        <f>AU163</f>
        <v>2</v>
      </c>
      <c r="BE163" s="156">
        <f>AL163</f>
        <v>0</v>
      </c>
      <c r="BF163" s="156">
        <f t="shared" ref="BF163:BL163" si="238">AW163</f>
        <v>6.71</v>
      </c>
      <c r="BG163" s="156">
        <f t="shared" si="238"/>
        <v>6.71</v>
      </c>
      <c r="BH163" s="156">
        <f t="shared" si="238"/>
        <v>16.399999999999999</v>
      </c>
      <c r="BI163" s="156">
        <f t="shared" si="238"/>
        <v>16.399999999999999</v>
      </c>
      <c r="BJ163" s="156">
        <f t="shared" si="238"/>
        <v>16.399999999999999</v>
      </c>
      <c r="BK163" s="156">
        <f t="shared" si="238"/>
        <v>19.399999999999999</v>
      </c>
      <c r="BL163" s="156">
        <f t="shared" si="238"/>
        <v>4.71</v>
      </c>
      <c r="BM163" s="156">
        <f>AC163</f>
        <v>2</v>
      </c>
      <c r="BN163" s="156">
        <f>AE163</f>
        <v>6.86</v>
      </c>
      <c r="BO163" s="156">
        <f t="shared" ref="BO163:BQ163" si="239">AF163</f>
        <v>15</v>
      </c>
      <c r="BP163" s="156">
        <f t="shared" si="239"/>
        <v>15</v>
      </c>
      <c r="BQ163" s="156">
        <f t="shared" si="239"/>
        <v>19</v>
      </c>
      <c r="BR163" s="156">
        <f>BM163</f>
        <v>2</v>
      </c>
      <c r="BS163" s="218">
        <f>AI163</f>
        <v>14</v>
      </c>
      <c r="BT163" s="90">
        <f>BS163</f>
        <v>14</v>
      </c>
      <c r="BU163" s="156">
        <f>BM163</f>
        <v>2</v>
      </c>
      <c r="BV163" s="156">
        <f t="shared" ref="BV163:BZ163" si="240">BN163</f>
        <v>6.86</v>
      </c>
      <c r="BW163" s="156">
        <f t="shared" si="240"/>
        <v>15</v>
      </c>
      <c r="BX163" s="156">
        <f t="shared" si="240"/>
        <v>15</v>
      </c>
      <c r="BY163" s="156">
        <f t="shared" si="240"/>
        <v>19</v>
      </c>
      <c r="BZ163" s="156">
        <f t="shared" si="240"/>
        <v>2</v>
      </c>
      <c r="CA163" s="156">
        <f>BS163</f>
        <v>14</v>
      </c>
      <c r="CB163" s="156">
        <f>BT163</f>
        <v>14</v>
      </c>
    </row>
  </sheetData>
  <sheetProtection algorithmName="SHA-512" hashValue="8HZJBSp6AVd9AStJvX0OY9yHWKSkzfqrlyroy26w4+HmKVIi/mrSNOHmtwesTSfj+2eGVIVF8HQkW8LLk/WE1Q==" saltValue="P9EdVg+zZ7MjtdNx+6JyVg==" spinCount="100000" sheet="1" objects="1" scenarios="1" selectLockedCells="1"/>
  <mergeCells count="58">
    <mergeCell ref="AX12:AZ12"/>
    <mergeCell ref="BG17:BK17"/>
    <mergeCell ref="BG25:BJ25"/>
    <mergeCell ref="BF4:BJ4"/>
    <mergeCell ref="BG11:BJ11"/>
    <mergeCell ref="BG13:BI13"/>
    <mergeCell ref="BG14:BI14"/>
    <mergeCell ref="BG15:BI15"/>
    <mergeCell ref="BG12:BI12"/>
    <mergeCell ref="BF16:BJ16"/>
    <mergeCell ref="D16:H16"/>
    <mergeCell ref="AO17:AS17"/>
    <mergeCell ref="AO25:AR25"/>
    <mergeCell ref="AW4:BA4"/>
    <mergeCell ref="AX11:BA11"/>
    <mergeCell ref="AX17:BB17"/>
    <mergeCell ref="AX25:BA25"/>
    <mergeCell ref="AO13:AQ13"/>
    <mergeCell ref="AO14:AQ14"/>
    <mergeCell ref="AO15:AQ15"/>
    <mergeCell ref="AO12:AQ12"/>
    <mergeCell ref="AX13:AZ13"/>
    <mergeCell ref="AX14:AZ14"/>
    <mergeCell ref="AX15:AZ15"/>
    <mergeCell ref="AN16:AR16"/>
    <mergeCell ref="AW16:BA16"/>
    <mergeCell ref="N12:P12"/>
    <mergeCell ref="E25:H25"/>
    <mergeCell ref="E11:H11"/>
    <mergeCell ref="V16:Z16"/>
    <mergeCell ref="W25:Z25"/>
    <mergeCell ref="E17:I17"/>
    <mergeCell ref="N17:R17"/>
    <mergeCell ref="N25:Q25"/>
    <mergeCell ref="W17:AA17"/>
    <mergeCell ref="W11:Z11"/>
    <mergeCell ref="N13:P13"/>
    <mergeCell ref="N14:P14"/>
    <mergeCell ref="N15:P15"/>
    <mergeCell ref="W12:Y12"/>
    <mergeCell ref="W13:Y13"/>
    <mergeCell ref="M16:Q16"/>
    <mergeCell ref="BV11:BX15"/>
    <mergeCell ref="G3:I3"/>
    <mergeCell ref="D4:H4"/>
    <mergeCell ref="M4:Q4"/>
    <mergeCell ref="N11:Q11"/>
    <mergeCell ref="BN11:BQ15"/>
    <mergeCell ref="AN4:AR4"/>
    <mergeCell ref="V4:Z4"/>
    <mergeCell ref="W14:Y14"/>
    <mergeCell ref="W15:Y15"/>
    <mergeCell ref="AE11:AH15"/>
    <mergeCell ref="AO11:AR11"/>
    <mergeCell ref="E12:G12"/>
    <mergeCell ref="E13:G13"/>
    <mergeCell ref="E14:G14"/>
    <mergeCell ref="E15:G15"/>
  </mergeCells>
  <phoneticPr fontId="0" type="noConversion"/>
  <conditionalFormatting sqref="D16">
    <cfRule type="expression" dxfId="49" priority="47">
      <formula>#REF!&lt;&gt;0</formula>
    </cfRule>
  </conditionalFormatting>
  <conditionalFormatting sqref="E12:E15 N12:N15 W12:W15 AO12:AO15 AX12:AX15 BG12:BG15">
    <cfRule type="expression" dxfId="48" priority="50">
      <formula>#REF!&lt;&gt;0</formula>
    </cfRule>
    <cfRule type="expression" dxfId="47" priority="48">
      <formula>I12&lt;&gt;0</formula>
    </cfRule>
  </conditionalFormatting>
  <conditionalFormatting sqref="E25:H25">
    <cfRule type="cellIs" dxfId="46" priority="49" operator="notEqual">
      <formula>""</formula>
    </cfRule>
  </conditionalFormatting>
  <conditionalFormatting sqref="I9">
    <cfRule type="expression" dxfId="45" priority="51">
      <formula>(#REF!+I25)&gt;I9</formula>
    </cfRule>
  </conditionalFormatting>
  <conditionalFormatting sqref="I12">
    <cfRule type="expression" dxfId="44" priority="53">
      <formula>E25&lt;&gt;""</formula>
    </cfRule>
  </conditionalFormatting>
  <conditionalFormatting sqref="I13">
    <cfRule type="expression" dxfId="43" priority="54">
      <formula>E25&lt;&gt;""</formula>
    </cfRule>
  </conditionalFormatting>
  <conditionalFormatting sqref="I14">
    <cfRule type="expression" dxfId="42" priority="46">
      <formula>E25&lt;&gt;""</formula>
    </cfRule>
  </conditionalFormatting>
  <conditionalFormatting sqref="I15">
    <cfRule type="expression" dxfId="41" priority="55">
      <formula>E25&lt;&gt;""</formula>
    </cfRule>
  </conditionalFormatting>
  <conditionalFormatting sqref="M16">
    <cfRule type="expression" dxfId="40" priority="39">
      <formula>#REF!&lt;&gt;0</formula>
    </cfRule>
  </conditionalFormatting>
  <conditionalFormatting sqref="N25:Q25">
    <cfRule type="cellIs" dxfId="39" priority="40" operator="notEqual">
      <formula>""</formula>
    </cfRule>
  </conditionalFormatting>
  <conditionalFormatting sqref="R9">
    <cfRule type="expression" dxfId="38" priority="41">
      <formula>(#REF!+R25)&gt;R9</formula>
    </cfRule>
  </conditionalFormatting>
  <conditionalFormatting sqref="R12">
    <cfRule type="expression" dxfId="37" priority="43">
      <formula>N25&lt;&gt;""</formula>
    </cfRule>
  </conditionalFormatting>
  <conditionalFormatting sqref="R13">
    <cfRule type="expression" dxfId="36" priority="44">
      <formula>N25&lt;&gt;""</formula>
    </cfRule>
  </conditionalFormatting>
  <conditionalFormatting sqref="R14">
    <cfRule type="expression" dxfId="35" priority="38">
      <formula>N25&lt;&gt;""</formula>
    </cfRule>
  </conditionalFormatting>
  <conditionalFormatting sqref="R15">
    <cfRule type="expression" dxfId="34" priority="45">
      <formula>N25&lt;&gt;""</formula>
    </cfRule>
  </conditionalFormatting>
  <conditionalFormatting sqref="V16">
    <cfRule type="expression" dxfId="33" priority="31">
      <formula>#REF!&lt;&gt;0</formula>
    </cfRule>
  </conditionalFormatting>
  <conditionalFormatting sqref="W25:Z25">
    <cfRule type="cellIs" dxfId="32" priority="32" operator="notEqual">
      <formula>""</formula>
    </cfRule>
  </conditionalFormatting>
  <conditionalFormatting sqref="AA9">
    <cfRule type="expression" dxfId="31" priority="33">
      <formula>(#REF!+AA25)&gt;AA9</formula>
    </cfRule>
  </conditionalFormatting>
  <conditionalFormatting sqref="AA12">
    <cfRule type="expression" dxfId="30" priority="35">
      <formula>W25&lt;&gt;""</formula>
    </cfRule>
  </conditionalFormatting>
  <conditionalFormatting sqref="AA13">
    <cfRule type="expression" dxfId="29" priority="36">
      <formula>W25&lt;&gt;""</formula>
    </cfRule>
  </conditionalFormatting>
  <conditionalFormatting sqref="AA14">
    <cfRule type="expression" dxfId="28" priority="30">
      <formula>W25&lt;&gt;""</formula>
    </cfRule>
  </conditionalFormatting>
  <conditionalFormatting sqref="AA15">
    <cfRule type="expression" dxfId="27" priority="37">
      <formula>W25&lt;&gt;""</formula>
    </cfRule>
  </conditionalFormatting>
  <conditionalFormatting sqref="AN16">
    <cfRule type="expression" dxfId="26" priority="23">
      <formula>#REF!&lt;&gt;0</formula>
    </cfRule>
  </conditionalFormatting>
  <conditionalFormatting sqref="AO25:AR25">
    <cfRule type="cellIs" dxfId="25" priority="24" operator="notEqual">
      <formula>""</formula>
    </cfRule>
  </conditionalFormatting>
  <conditionalFormatting sqref="AS9">
    <cfRule type="expression" dxfId="24" priority="25">
      <formula>(#REF!+AS25)&gt;AS9</formula>
    </cfRule>
  </conditionalFormatting>
  <conditionalFormatting sqref="AS12">
    <cfRule type="expression" dxfId="23" priority="27">
      <formula>AO25&lt;&gt;""</formula>
    </cfRule>
  </conditionalFormatting>
  <conditionalFormatting sqref="AS13">
    <cfRule type="expression" dxfId="22" priority="28">
      <formula>AO25&lt;&gt;""</formula>
    </cfRule>
  </conditionalFormatting>
  <conditionalFormatting sqref="AS14">
    <cfRule type="expression" dxfId="21" priority="22">
      <formula>AO25&lt;&gt;""</formula>
    </cfRule>
  </conditionalFormatting>
  <conditionalFormatting sqref="AS15">
    <cfRule type="expression" dxfId="20" priority="29">
      <formula>AO25&lt;&gt;""</formula>
    </cfRule>
  </conditionalFormatting>
  <conditionalFormatting sqref="AW16">
    <cfRule type="expression" dxfId="19" priority="15">
      <formula>#REF!&lt;&gt;0</formula>
    </cfRule>
  </conditionalFormatting>
  <conditionalFormatting sqref="AX25:BA25">
    <cfRule type="cellIs" dxfId="18" priority="16" operator="notEqual">
      <formula>""</formula>
    </cfRule>
  </conditionalFormatting>
  <conditionalFormatting sqref="BB9">
    <cfRule type="expression" dxfId="17" priority="17">
      <formula>(#REF!+BB25)&gt;BB9</formula>
    </cfRule>
  </conditionalFormatting>
  <conditionalFormatting sqref="BB12">
    <cfRule type="expression" dxfId="16" priority="19">
      <formula>AX25&lt;&gt;""</formula>
    </cfRule>
  </conditionalFormatting>
  <conditionalFormatting sqref="BB13">
    <cfRule type="expression" dxfId="15" priority="20">
      <formula>AX25&lt;&gt;""</formula>
    </cfRule>
  </conditionalFormatting>
  <conditionalFormatting sqref="BB14">
    <cfRule type="expression" dxfId="14" priority="14">
      <formula>AX25&lt;&gt;""</formula>
    </cfRule>
  </conditionalFormatting>
  <conditionalFormatting sqref="BB15">
    <cfRule type="expression" dxfId="13" priority="21">
      <formula>AX25&lt;&gt;""</formula>
    </cfRule>
  </conditionalFormatting>
  <conditionalFormatting sqref="BF16">
    <cfRule type="expression" dxfId="12" priority="7">
      <formula>#REF!&lt;&gt;0</formula>
    </cfRule>
  </conditionalFormatting>
  <conditionalFormatting sqref="BG25:BJ25">
    <cfRule type="cellIs" dxfId="11" priority="8" operator="notEqual">
      <formula>""</formula>
    </cfRule>
  </conditionalFormatting>
  <conditionalFormatting sqref="BK9">
    <cfRule type="expression" dxfId="10" priority="9">
      <formula>(#REF!+BK25)&gt;BK9</formula>
    </cfRule>
  </conditionalFormatting>
  <conditionalFormatting sqref="BK12">
    <cfRule type="expression" dxfId="9" priority="11">
      <formula>BG25&lt;&gt;""</formula>
    </cfRule>
  </conditionalFormatting>
  <conditionalFormatting sqref="BK13">
    <cfRule type="expression" dxfId="8" priority="12">
      <formula>BG25&lt;&gt;""</formula>
    </cfRule>
  </conditionalFormatting>
  <conditionalFormatting sqref="BK14">
    <cfRule type="expression" dxfId="7" priority="6">
      <formula>BG25&lt;&gt;""</formula>
    </cfRule>
  </conditionalFormatting>
  <conditionalFormatting sqref="BK15">
    <cfRule type="expression" dxfId="6" priority="13">
      <formula>BG25&lt;&gt;""</formula>
    </cfRule>
  </conditionalFormatting>
  <printOptions horizontalCentered="1" verticalCentered="1"/>
  <pageMargins left="0.35433070866141736" right="0.35433070866141736" top="0.47244094488188981" bottom="0.19685039370078741" header="0.31496062992125984" footer="0.19685039370078741"/>
  <pageSetup scale="35" fitToWidth="2" orientation="landscape" r:id="rId1"/>
  <headerFooter alignWithMargins="0"/>
  <colBreaks count="1" manualBreakCount="1">
    <brk id="39" max="76"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GIDCertifPapier xmlns="107d5756-2b97-49ad-90ec-ebdb4cfda547">false</GIDCertifPapier>
    <k862ec26e82345cebbfd96708e4951c5 xmlns="107d5756-2b97-49ad-90ec-ebdb4cfda547">
      <Terms xmlns="http://schemas.microsoft.com/office/infopath/2007/PartnerControls">
        <TermInfo xmlns="http://schemas.microsoft.com/office/infopath/2007/PartnerControls">
          <TermName xmlns="http://schemas.microsoft.com/office/infopath/2007/PartnerControls">Document d'archives</TermName>
          <TermId xmlns="http://schemas.microsoft.com/office/infopath/2007/PartnerControls">019ad623-f3fa-4dc7-8333-ceb52bfd465e</TermId>
        </TermInfo>
      </Terms>
    </k862ec26e82345cebbfd96708e4951c5>
    <TaxCatchAll xmlns="107d5756-2b97-49ad-90ec-ebdb4cfda547">
      <Value>341</Value>
      <Value>320</Value>
      <Value>3</Value>
    </TaxCatchAll>
    <lcf76f155ced4ddcb4097134ff3c332f xmlns="96e737d5-5ea2-4004-a29b-85d881f65c97">
      <Terms xmlns="http://schemas.microsoft.com/office/infopath/2007/PartnerControls"/>
    </lcf76f155ced4ddcb4097134ff3c332f>
    <_dlc_DocId xmlns="107d5756-2b97-49ad-90ec-ebdb4cfda547">FHHSTSJF46CV-711532406-4830</_dlc_DocId>
    <_dlc_DocIdUrl xmlns="107d5756-2b97-49ad-90ec-ebdb4cfda547">
      <Url>https://laval365.sharepoint.com/sites/D41004/_layouts/15/DocIdRedir.aspx?ID=FHHSTSJF46CV-711532406-4830</Url>
      <Description>FHHSTSJF46CV-711532406-4830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GID" ma:contentTypeID="0x010100157B974F1A58524D87FAF285643633670003B5BB719124E84C886443DF0516C1DB" ma:contentTypeVersion="20" ma:contentTypeDescription="Crée un document." ma:contentTypeScope="" ma:versionID="bf789a88400ead661460c595d67f5b3a">
  <xsd:schema xmlns:xsd="http://www.w3.org/2001/XMLSchema" xmlns:xs="http://www.w3.org/2001/XMLSchema" xmlns:p="http://schemas.microsoft.com/office/2006/metadata/properties" xmlns:ns2="107d5756-2b97-49ad-90ec-ebdb4cfda547" xmlns:ns3="96e737d5-5ea2-4004-a29b-85d881f65c97" targetNamespace="http://schemas.microsoft.com/office/2006/metadata/properties" ma:root="true" ma:fieldsID="7971319faadca59ed30eaec80b4f9df5" ns2:_="" ns3:_="">
    <xsd:import namespace="107d5756-2b97-49ad-90ec-ebdb4cfda547"/>
    <xsd:import namespace="96e737d5-5ea2-4004-a29b-85d881f65c97"/>
    <xsd:element name="properties">
      <xsd:complexType>
        <xsd:sequence>
          <xsd:element name="documentManagement">
            <xsd:complexType>
              <xsd:all>
                <xsd:element ref="ns2:_dlc_DocId" minOccurs="0"/>
                <xsd:element ref="ns2:_dlc_DocIdUrl" minOccurs="0"/>
                <xsd:element ref="ns2:_dlc_DocIdPersistId" minOccurs="0"/>
                <xsd:element ref="ns2:k862ec26e82345cebbfd96708e4951c5" minOccurs="0"/>
                <xsd:element ref="ns2:TaxCatchAll" minOccurs="0"/>
                <xsd:element ref="ns2:TaxCatchAllLabel" minOccurs="0"/>
                <xsd:element ref="ns2:GIDCertifPapier"/>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7d5756-2b97-49ad-90ec-ebdb4cfda54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dexed="true"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true">
      <xsd:simpleType>
        <xsd:restriction base="dms:Boolean"/>
      </xsd:simpleType>
    </xsd:element>
    <xsd:element name="k862ec26e82345cebbfd96708e4951c5" ma:index="11" ma:taxonomy="true" ma:internalName="k862ec26e82345cebbfd96708e4951c5" ma:taxonomyFieldName="GIDTypeDeDocument" ma:displayName="Type de document" ma:readOnly="false" ma:fieldId="{4862ec26-e823-45ce-bbfd-96708e4951c5}" ma:sspId="ce336d17-f8bb-4a76-8207-4f3577ae3115" ma:termSetId="666577e7-a527-4521-8e71-b060d907bab0"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eb543e65-d839-419c-9044-c65161ada123}" ma:internalName="TaxCatchAll" ma:showField="CatchAllData" ma:web="107d5756-2b97-49ad-90ec-ebdb4cfda54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eb543e65-d839-419c-9044-c65161ada123}" ma:internalName="TaxCatchAllLabel" ma:readOnly="true" ma:showField="CatchAllDataLabel" ma:web="107d5756-2b97-49ad-90ec-ebdb4cfda547">
      <xsd:complexType>
        <xsd:complexContent>
          <xsd:extension base="dms:MultiChoiceLookup">
            <xsd:sequence>
              <xsd:element name="Value" type="dms:Lookup" maxOccurs="unbounded" minOccurs="0" nillable="true"/>
            </xsd:sequence>
          </xsd:extension>
        </xsd:complexContent>
      </xsd:complexType>
    </xsd:element>
    <xsd:element name="GIDCertifPapier" ma:index="15" ma:displayName="Certification de numérisation" ma:default="0" ma:description="Cocher cette case uniquement si ce document a été numérisé. Par cette action je certifie que l'information contenue dans le document numérisé est la même que celle contenue dans le document source et que son intégrité est assurée." ma:internalName="GIDCertifPapier"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6e737d5-5ea2-4004-a29b-85d881f65c9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alises d’images" ma:readOnly="false" ma:fieldId="{5cf76f15-5ced-4ddc-b409-7134ff3c332f}" ma:taxonomyMulti="true" ma:sspId="ce336d17-f8bb-4a76-8207-4f3577ae3115"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element name="MediaServiceLocation" ma:index="27"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9324B2A-A809-4EBB-98E3-418978EAE42E}">
  <ds:schemaRefs>
    <ds:schemaRef ds:uri="http://www.w3.org/XML/1998/namespace"/>
    <ds:schemaRef ds:uri="http://schemas.microsoft.com/office/2006/documentManagement/types"/>
    <ds:schemaRef ds:uri="http://schemas.microsoft.com/office/infopath/2007/PartnerControls"/>
    <ds:schemaRef ds:uri="http://purl.org/dc/terms/"/>
    <ds:schemaRef ds:uri="a2ad83d4-dd53-4c65-9874-581a0d995090"/>
    <ds:schemaRef ds:uri="http://schemas.openxmlformats.org/package/2006/metadata/core-properties"/>
    <ds:schemaRef ds:uri="http://purl.org/dc/elements/1.1/"/>
    <ds:schemaRef ds:uri="1cfe5aeb-9472-4d43-98a5-a2eff07fc16d"/>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23643BA-AEFF-46B2-A4D6-8FD0D55DE35E}">
  <ds:schemaRefs>
    <ds:schemaRef ds:uri="http://schemas.microsoft.com/sharepoint/v3/contenttype/forms"/>
  </ds:schemaRefs>
</ds:datastoreItem>
</file>

<file path=customXml/itemProps3.xml><?xml version="1.0" encoding="utf-8"?>
<ds:datastoreItem xmlns:ds="http://schemas.openxmlformats.org/officeDocument/2006/customXml" ds:itemID="{42D4D5BE-E707-462A-9C7B-0D5EBAE2CD2C}"/>
</file>

<file path=customXml/itemProps4.xml><?xml version="1.0" encoding="utf-8"?>
<ds:datastoreItem xmlns:ds="http://schemas.openxmlformats.org/officeDocument/2006/customXml" ds:itemID="{BD129BD4-B09D-49AB-A1AF-29F46054E4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90</vt:i4>
      </vt:variant>
    </vt:vector>
  </HeadingPairs>
  <TitlesOfParts>
    <vt:vector size="105" baseType="lpstr">
      <vt:lpstr>Accueil</vt:lpstr>
      <vt:lpstr>CoûtFin</vt:lpstr>
      <vt:lpstr>Hypot.Ventes.Vide</vt:lpstr>
      <vt:lpstr>Vts&amp;Achts</vt:lpstr>
      <vt:lpstr>BdgCais1</vt:lpstr>
      <vt:lpstr>BdgCais2</vt:lpstr>
      <vt:lpstr>BdgCais3</vt:lpstr>
      <vt:lpstr>Empr</vt:lpstr>
      <vt:lpstr>Amor</vt:lpstr>
      <vt:lpstr>BilPréProj</vt:lpstr>
      <vt:lpstr>Bil</vt:lpstr>
      <vt:lpstr>Rés</vt:lpstr>
      <vt:lpstr>annxRés</vt:lpstr>
      <vt:lpstr>Pt Mrt</vt:lpstr>
      <vt:lpstr>Guide</vt:lpstr>
      <vt:lpstr>date_demarrage</vt:lpstr>
      <vt:lpstr>date_demarrage_1_an</vt:lpstr>
      <vt:lpstr>emp_debut</vt:lpstr>
      <vt:lpstr>emp1_</vt:lpstr>
      <vt:lpstr>emp1_conge</vt:lpstr>
      <vt:lpstr>emp1_debut</vt:lpstr>
      <vt:lpstr>emp1_fin</vt:lpstr>
      <vt:lpstr>emp1_int_cumu</vt:lpstr>
      <vt:lpstr>emp1_mont_cal</vt:lpstr>
      <vt:lpstr>emp1_mont_ini</vt:lpstr>
      <vt:lpstr>emp1_tx</vt:lpstr>
      <vt:lpstr>emp1_type</vt:lpstr>
      <vt:lpstr>emp1_vers</vt:lpstr>
      <vt:lpstr>emp2_</vt:lpstr>
      <vt:lpstr>emp2_conge</vt:lpstr>
      <vt:lpstr>emp2_debut</vt:lpstr>
      <vt:lpstr>emp2_fin</vt:lpstr>
      <vt:lpstr>emp2_int_cumu</vt:lpstr>
      <vt:lpstr>emp2_mont_cal</vt:lpstr>
      <vt:lpstr>emp2_mont_ini</vt:lpstr>
      <vt:lpstr>emp2_tx</vt:lpstr>
      <vt:lpstr>emp2_type</vt:lpstr>
      <vt:lpstr>emp2_vers</vt:lpstr>
      <vt:lpstr>emp3_</vt:lpstr>
      <vt:lpstr>emp3_conge</vt:lpstr>
      <vt:lpstr>emp3_debut</vt:lpstr>
      <vt:lpstr>emp3_fin</vt:lpstr>
      <vt:lpstr>emp3_int_cumu</vt:lpstr>
      <vt:lpstr>emp3_mont_cal</vt:lpstr>
      <vt:lpstr>emp3_mont_ini</vt:lpstr>
      <vt:lpstr>emp3_tx</vt:lpstr>
      <vt:lpstr>emp3_type</vt:lpstr>
      <vt:lpstr>emp3_vers</vt:lpstr>
      <vt:lpstr>emp4_</vt:lpstr>
      <vt:lpstr>emp4_conge</vt:lpstr>
      <vt:lpstr>emp4_debut</vt:lpstr>
      <vt:lpstr>emp4_fin</vt:lpstr>
      <vt:lpstr>emp4_int_cumu</vt:lpstr>
      <vt:lpstr>emp4_mont_cal</vt:lpstr>
      <vt:lpstr>emp4_mont_ini</vt:lpstr>
      <vt:lpstr>emp4_tx</vt:lpstr>
      <vt:lpstr>emp4_type</vt:lpstr>
      <vt:lpstr>emp4_vers</vt:lpstr>
      <vt:lpstr>emp5_</vt:lpstr>
      <vt:lpstr>emp5_conge</vt:lpstr>
      <vt:lpstr>emp5_debut</vt:lpstr>
      <vt:lpstr>emp5_fin</vt:lpstr>
      <vt:lpstr>emp5_int_cumu</vt:lpstr>
      <vt:lpstr>emp5_mont_cal</vt:lpstr>
      <vt:lpstr>emp5_mont_ini</vt:lpstr>
      <vt:lpstr>emp5_tx</vt:lpstr>
      <vt:lpstr>emp5_type</vt:lpstr>
      <vt:lpstr>emp5_vers</vt:lpstr>
      <vt:lpstr>emp6_</vt:lpstr>
      <vt:lpstr>emp6_conge</vt:lpstr>
      <vt:lpstr>emp6_debut</vt:lpstr>
      <vt:lpstr>emp6_fin</vt:lpstr>
      <vt:lpstr>emp6_int_cumu</vt:lpstr>
      <vt:lpstr>emp6_mont_cal</vt:lpstr>
      <vt:lpstr>emp6_mont_ini</vt:lpstr>
      <vt:lpstr>emp6_tx</vt:lpstr>
      <vt:lpstr>emp6_type</vt:lpstr>
      <vt:lpstr>emp6_vers</vt:lpstr>
      <vt:lpstr>empr_ref_avant</vt:lpstr>
      <vt:lpstr>marge_message</vt:lpstr>
      <vt:lpstr>marge_mx</vt:lpstr>
      <vt:lpstr>marge_tranche</vt:lpstr>
      <vt:lpstr>marge_tx</vt:lpstr>
      <vt:lpstr>Nom_entreprise</vt:lpstr>
      <vt:lpstr>RfCol_cap</vt:lpstr>
      <vt:lpstr>RfCol_int</vt:lpstr>
      <vt:lpstr>RfCol_nuVers</vt:lpstr>
      <vt:lpstr>RfCol_solde</vt:lpstr>
      <vt:lpstr>RfCol_Vers</vt:lpstr>
      <vt:lpstr>subventions</vt:lpstr>
      <vt:lpstr>Accueil!Zone_d_impression</vt:lpstr>
      <vt:lpstr>Amor!Zone_d_impression</vt:lpstr>
      <vt:lpstr>annxRés!Zone_d_impression</vt:lpstr>
      <vt:lpstr>BdgCais1!Zone_d_impression</vt:lpstr>
      <vt:lpstr>BdgCais2!Zone_d_impression</vt:lpstr>
      <vt:lpstr>BdgCais3!Zone_d_impression</vt:lpstr>
      <vt:lpstr>Bil!Zone_d_impression</vt:lpstr>
      <vt:lpstr>BilPréProj!Zone_d_impression</vt:lpstr>
      <vt:lpstr>CoûtFin!Zone_d_impression</vt:lpstr>
      <vt:lpstr>Empr!Zone_d_impression</vt:lpstr>
      <vt:lpstr>Guide!Zone_d_impression</vt:lpstr>
      <vt:lpstr>Hypot.Ventes.Vide!Zone_d_impression</vt:lpstr>
      <vt:lpstr>'Pt Mrt'!Zone_d_impression</vt:lpstr>
      <vt:lpstr>Rés!Zone_d_impression</vt:lpstr>
      <vt:lpstr>'Vts&amp;Achts'!Zone_d_impression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SAJE CENTRE</dc:creator>
  <cp:keywords/>
  <dc:description/>
  <cp:lastModifiedBy>Villapiana, Patrick</cp:lastModifiedBy>
  <cp:revision/>
  <cp:lastPrinted>2025-05-14T15:16:15Z</cp:lastPrinted>
  <dcterms:created xsi:type="dcterms:W3CDTF">1998-11-19T14:22:41Z</dcterms:created>
  <dcterms:modified xsi:type="dcterms:W3CDTF">2025-11-21T17:10:56Z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0x010100157B974F1A58524D87FAF285643633670003B5BB719124E84C886443DF0516C1DB</vt:lpwstr>
  </property>
  <property fmtid="{D5CDD505-2E9C-101B-9397-08002B2CF9AE}" pid="3" name="GIDCode">
    <vt:lpwstr>341;#03-330 Campagne d'information|f701f27e-571a-493f-bd7b-be0201588990</vt:lpwstr>
  </property>
  <property fmtid="{D5CDD505-2E9C-101B-9397-08002B2CF9AE}" pid="4" name="ad25004be8b541609673cec0c1b8d2ba">
    <vt:lpwstr>03-330 Campagne d'information|f701f27e-571a-493f-bd7b-be0201588990</vt:lpwstr>
  </property>
  <property fmtid="{D5CDD505-2E9C-101B-9397-08002B2CF9AE}" pid="5" name="MediaServiceImageTags">
    <vt:lpwstr/>
  </property>
  <property fmtid="{D5CDD505-2E9C-101B-9397-08002B2CF9AE}" pid="6" name="k4a074eef7d240a0b81f4a23daab8849">
    <vt:lpwstr>41004 - Planification et intelligence d'affaires|aa83a6f7-ed93-4b6c-80b3-0eb7e6c51d60</vt:lpwstr>
  </property>
  <property fmtid="{D5CDD505-2E9C-101B-9397-08002B2CF9AE}" pid="7" name="GIDTypeDeDocument">
    <vt:lpwstr>320;#Document d'archives|019ad623-f3fa-4dc7-8333-ceb52bfd465e</vt:lpwstr>
  </property>
  <property fmtid="{D5CDD505-2E9C-101B-9397-08002B2CF9AE}" pid="8" name="GIDExemplaire">
    <vt:lpwstr>Principal</vt:lpwstr>
  </property>
  <property fmtid="{D5CDD505-2E9C-101B-9397-08002B2CF9AE}" pid="9" name="GIDUnite">
    <vt:lpwstr>3;#41004 - Planification et intelligence d'affaires|aa83a6f7-ed93-4b6c-80b3-0eb7e6c51d60</vt:lpwstr>
  </property>
  <property fmtid="{D5CDD505-2E9C-101B-9397-08002B2CF9AE}" pid="10" name="_dlc_DocIdItemGuid">
    <vt:lpwstr>973f6de9-6a65-4e9b-b95f-529a723e6448</vt:lpwstr>
  </property>
</Properties>
</file>